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Objects="placeholders" filterPrivacy="1" showInkAnnotation="0" saveExternalLinkValues="0" codeName="ThisWorkbook"/>
  <xr:revisionPtr revIDLastSave="0" documentId="13_ncr:1_{964DE659-73D8-4298-9638-8CFD8C0B62D5}" xr6:coauthVersionLast="47" xr6:coauthVersionMax="47" xr10:uidLastSave="{00000000-0000-0000-0000-000000000000}"/>
  <bookViews>
    <workbookView xWindow="-120" yWindow="-120" windowWidth="20730" windowHeight="11160" tabRatio="625" xr2:uid="{00000000-000D-0000-FFFF-FFFF00000000}"/>
  </bookViews>
  <sheets>
    <sheet name="入力方法" sheetId="29" r:id="rId1"/>
    <sheet name="個人別明細　一覧入力用" sheetId="22" r:id="rId2"/>
    <sheet name="総括表・仕切紙" sheetId="28" r:id="rId3"/>
    <sheet name="個人別明細　印刷用" sheetId="27" r:id="rId4"/>
  </sheets>
  <externalReferences>
    <externalReference r:id="rId5"/>
  </externalReferences>
  <definedNames>
    <definedName name="a" localSheetId="0">#REF!</definedName>
    <definedName name="a">#REF!</definedName>
    <definedName name="aa" localSheetId="0">#REF!</definedName>
    <definedName name="aa">#REF!</definedName>
    <definedName name="aaa" localSheetId="0">#REF!</definedName>
    <definedName name="aaa">#REF!</definedName>
    <definedName name="ab" localSheetId="0">#REF!</definedName>
    <definedName name="ab">#REF!</definedName>
    <definedName name="ac" localSheetId="0">#REF!</definedName>
    <definedName name="ac">#REF!</definedName>
    <definedName name="ad" localSheetId="0">#REF!</definedName>
    <definedName name="ad">#REF!</definedName>
    <definedName name="ae" localSheetId="0">#REF!</definedName>
    <definedName name="ae">#REF!</definedName>
    <definedName name="af" localSheetId="0">#REF!</definedName>
    <definedName name="af">#REF!</definedName>
    <definedName name="ag" localSheetId="0">#REF!</definedName>
    <definedName name="ag">#REF!</definedName>
    <definedName name="ah" localSheetId="0">#REF!</definedName>
    <definedName name="ah">#REF!</definedName>
    <definedName name="ai" localSheetId="0">#REF!</definedName>
    <definedName name="ai">#REF!</definedName>
    <definedName name="aj" localSheetId="0">#REF!</definedName>
    <definedName name="aj">#REF!</definedName>
    <definedName name="ba" localSheetId="0">#REF!</definedName>
    <definedName name="ba">#REF!</definedName>
    <definedName name="bb" localSheetId="0">#REF!</definedName>
    <definedName name="bb">#REF!</definedName>
    <definedName name="bc" localSheetId="0">#REF!</definedName>
    <definedName name="bc">#REF!</definedName>
    <definedName name="bd" localSheetId="0">#REF!</definedName>
    <definedName name="bd">#REF!</definedName>
    <definedName name="be" localSheetId="0">#REF!</definedName>
    <definedName name="be">#REF!</definedName>
    <definedName name="bf" localSheetId="0">#REF!</definedName>
    <definedName name="bf">#REF!</definedName>
    <definedName name="_xlnm.Database" localSheetId="0">#REF!</definedName>
    <definedName name="_xlnm.Database">#REF!</definedName>
    <definedName name="eriw" localSheetId="0">#REF!,#REF!,#REF!,#REF!,#REF!</definedName>
    <definedName name="eriw">#REF!,#REF!,#REF!,#REF!,#REF!</definedName>
    <definedName name="j" localSheetId="0">#REF!</definedName>
    <definedName name="j">#REF!</definedName>
    <definedName name="_xlnm.Print_Area" localSheetId="1">'個人別明細　一覧入力用'!$A$1:$HG$332</definedName>
    <definedName name="_xlnm.Print_Area" localSheetId="3">'個人別明細　印刷用'!$A$12:$II$538</definedName>
    <definedName name="_xlnm.Print_Area" localSheetId="2">総括表・仕切紙!$A$3:$GJ$99</definedName>
    <definedName name="_xlnm.Print_Area" localSheetId="0">入力方法!$A$1:$S$96</definedName>
    <definedName name="_xlnm.Print_Titles" localSheetId="1">'個人別明細　一覧入力用'!$A:$E,'個人別明細　一覧入力用'!$1:$6</definedName>
    <definedName name="tutu" localSheetId="0">#REF!</definedName>
    <definedName name="tutu">#REF!</definedName>
    <definedName name="順序" localSheetId="0">[1]総括表!$BI$21,[1]総括表!$BQ$21,[1]総括表!$BY$21,[1]総括表!$AM$25,[1]総括表!$AX$25,[1]総括表!$BQ$25,[1]総括表!$AG$30,[1]総括表!$AG$41,[1]総括表!$AG$52,[1]総括表!$AG$57,[1]総括表!$AL$72,[1]総括表!$AU$72,[1]総括表!$AG$76,[1]総括表!$AS$90,[1]総括表!$AS$97,[1]総括表!$AS$101,[1]総括表!$BC$108,[1]総括表!$BO$108,[1]総括表!$CA$108,[1]総括表!$DM$25,[1]総括表!$DM$30,[1]総括表!$EH$35,[1]総括表!$EH$41,[1]総括表!$EH$47,[1]総括表!$EH$54,[1]総括表!$EH$60,[1]総括表!$DO$70,[1]総括表!$DO$76,[1]総括表!$DH$90,[1]総括表!$DH$97,[1]総括表!$DP$103,[1]総括表!$BS$4</definedName>
    <definedName name="順序">#REF!,#REF!,#REF!,#REF!,#REF!,#REF!,#REF!,#REF!,#REF!,#REF!,#REF!,#REF!,#REF!,#REF!,#REF!,#REF!,#REF!,#REF!,#REF!,#REF!,#REF!,#REF!,#REF!,#REF!,#REF!,#REF!,#REF!,#REF!,#REF!,#REF!,#REF!,#REF!,#REF!,#REF!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X431" i="27" l="1"/>
  <c r="HC431" i="27"/>
  <c r="CJ431" i="27"/>
  <c r="DE431" i="27"/>
  <c r="DE167" i="27"/>
  <c r="CJ167" i="27"/>
  <c r="BM110" i="27"/>
  <c r="H110" i="27"/>
  <c r="O105" i="27"/>
  <c r="EH369" i="27" l="1"/>
  <c r="O369" i="27"/>
  <c r="H374" i="27"/>
  <c r="EA374" i="27"/>
  <c r="GF374" i="27"/>
  <c r="BM374" i="27"/>
  <c r="AT116" i="27"/>
  <c r="H113" i="27"/>
  <c r="AY155" i="27"/>
  <c r="AM165" i="27"/>
  <c r="AJ165" i="27"/>
  <c r="BB165" i="27"/>
  <c r="AY165" i="27"/>
  <c r="AV165" i="27"/>
  <c r="AS165" i="27"/>
  <c r="AP165" i="27"/>
  <c r="AG165" i="27"/>
  <c r="AD165" i="27"/>
  <c r="AA165" i="27"/>
  <c r="X165" i="27"/>
  <c r="U165" i="27"/>
  <c r="U155" i="27"/>
  <c r="U160" i="27"/>
  <c r="H377" i="27" l="1"/>
  <c r="EA377" i="27"/>
  <c r="CY119" i="27"/>
  <c r="CF119" i="27"/>
  <c r="BM119" i="27"/>
  <c r="AT119" i="27"/>
  <c r="AA119" i="27"/>
  <c r="H119" i="27"/>
  <c r="AY170" i="27"/>
  <c r="AY215" i="27"/>
  <c r="AY200" i="27"/>
  <c r="AY185" i="27"/>
  <c r="F228" i="22"/>
  <c r="CF122" i="27"/>
  <c r="DB227" i="27"/>
  <c r="DB178" i="27"/>
  <c r="GA35" i="28" l="1"/>
  <c r="FS39" i="28" s="1"/>
  <c r="Y255" i="27" l="1"/>
  <c r="CG27" i="27"/>
  <c r="BR190" i="27"/>
  <c r="BR454" i="27" s="1"/>
  <c r="BV45" i="27"/>
  <c r="Y264" i="27"/>
  <c r="CN264" i="27"/>
  <c r="BI249" i="27"/>
  <c r="BF249" i="27"/>
  <c r="BC249" i="27"/>
  <c r="AZ249" i="27"/>
  <c r="AW249" i="27"/>
  <c r="AT249" i="27"/>
  <c r="AQ249" i="27"/>
  <c r="AN249" i="27"/>
  <c r="AK249" i="27"/>
  <c r="AH249" i="27"/>
  <c r="AE249" i="27"/>
  <c r="AB249" i="27"/>
  <c r="Y249" i="27"/>
  <c r="CN528" i="27" l="1"/>
  <c r="HG528" i="27"/>
  <c r="ER519" i="27"/>
  <c r="CD53" i="28"/>
  <c r="ET9" i="28" l="1"/>
  <c r="CY12" i="28"/>
  <c r="ET13" i="28"/>
  <c r="CA135" i="27" l="1"/>
  <c r="T299" i="22" l="1"/>
  <c r="T34" i="22" s="1"/>
  <c r="M299" i="22"/>
  <c r="M34" i="22" s="1"/>
  <c r="BW84" i="27" l="1"/>
  <c r="AH299" i="22" l="1"/>
  <c r="AH34" i="22" s="1"/>
  <c r="AO299" i="22"/>
  <c r="AO34" i="22" s="1"/>
  <c r="AV299" i="22"/>
  <c r="AV34" i="22" s="1"/>
  <c r="BC299" i="22"/>
  <c r="BC34" i="22" s="1"/>
  <c r="BJ299" i="22"/>
  <c r="BJ34" i="22" s="1"/>
  <c r="BQ299" i="22"/>
  <c r="BQ34" i="22" s="1"/>
  <c r="BX299" i="22"/>
  <c r="BX34" i="22" s="1"/>
  <c r="CE299" i="22"/>
  <c r="CE34" i="22" s="1"/>
  <c r="CL299" i="22"/>
  <c r="CL34" i="22" s="1"/>
  <c r="CS299" i="22"/>
  <c r="CS34" i="22" s="1"/>
  <c r="CZ299" i="22"/>
  <c r="CZ34" i="22" s="1"/>
  <c r="DG299" i="22"/>
  <c r="DG34" i="22" s="1"/>
  <c r="DN299" i="22"/>
  <c r="DN34" i="22" s="1"/>
  <c r="DU299" i="22"/>
  <c r="DU34" i="22" s="1"/>
  <c r="EB299" i="22"/>
  <c r="EB34" i="22" s="1"/>
  <c r="EI299" i="22"/>
  <c r="EI34" i="22" s="1"/>
  <c r="EP299" i="22"/>
  <c r="EP34" i="22" s="1"/>
  <c r="EW299" i="22"/>
  <c r="EW34" i="22" s="1"/>
  <c r="FD299" i="22"/>
  <c r="FD34" i="22" s="1"/>
  <c r="FK299" i="22"/>
  <c r="FK34" i="22" s="1"/>
  <c r="FR299" i="22"/>
  <c r="FR34" i="22" s="1"/>
  <c r="FY299" i="22"/>
  <c r="FY34" i="22" s="1"/>
  <c r="GF299" i="22"/>
  <c r="GF34" i="22" s="1"/>
  <c r="GM299" i="22"/>
  <c r="GM34" i="22" s="1"/>
  <c r="GT299" i="22"/>
  <c r="GT34" i="22" s="1"/>
  <c r="HA299" i="22"/>
  <c r="HA34" i="22" s="1"/>
  <c r="AA116" i="27"/>
  <c r="ET380" i="27" s="1"/>
  <c r="BM242" i="27"/>
  <c r="AT380" i="27"/>
  <c r="M207" i="22"/>
  <c r="T207" i="22"/>
  <c r="AA207" i="22"/>
  <c r="AH207" i="22"/>
  <c r="AO207" i="22"/>
  <c r="AV207" i="22"/>
  <c r="BC207" i="22"/>
  <c r="BJ207" i="22"/>
  <c r="BQ207" i="22"/>
  <c r="BX207" i="22"/>
  <c r="CE207" i="22"/>
  <c r="CL207" i="22"/>
  <c r="CS207" i="22"/>
  <c r="CZ207" i="22"/>
  <c r="DG207" i="22"/>
  <c r="DN207" i="22"/>
  <c r="DU207" i="22"/>
  <c r="EB207" i="22"/>
  <c r="EI207" i="22"/>
  <c r="EP207" i="22"/>
  <c r="EW207" i="22"/>
  <c r="FD207" i="22"/>
  <c r="FK207" i="22"/>
  <c r="FR207" i="22"/>
  <c r="FY207" i="22"/>
  <c r="GF207" i="22"/>
  <c r="GM207" i="22"/>
  <c r="GT207" i="22"/>
  <c r="HA207" i="22"/>
  <c r="F207" i="22"/>
  <c r="AX242" i="27"/>
  <c r="FQ506" i="27" s="1"/>
  <c r="AS242" i="27"/>
  <c r="AN242" i="27"/>
  <c r="AI242" i="27"/>
  <c r="FB506" i="27" s="1"/>
  <c r="AD242" i="27"/>
  <c r="AD506" i="27" s="1"/>
  <c r="AA383" i="27"/>
  <c r="HA219" i="22"/>
  <c r="AH220" i="22"/>
  <c r="AO220" i="22"/>
  <c r="AV220" i="22"/>
  <c r="BC220" i="22"/>
  <c r="BJ220" i="22"/>
  <c r="BQ220" i="22"/>
  <c r="BX220" i="22"/>
  <c r="CE220" i="22"/>
  <c r="CL220" i="22"/>
  <c r="CS220" i="22"/>
  <c r="CZ220" i="22"/>
  <c r="DG220" i="22"/>
  <c r="DN220" i="22"/>
  <c r="DU220" i="22"/>
  <c r="EB220" i="22"/>
  <c r="EI220" i="22"/>
  <c r="EP220" i="22"/>
  <c r="EW220" i="22"/>
  <c r="FD220" i="22"/>
  <c r="FK220" i="22"/>
  <c r="FR220" i="22"/>
  <c r="FY220" i="22"/>
  <c r="GF220" i="22"/>
  <c r="GM220" i="22"/>
  <c r="GT220" i="22"/>
  <c r="M31" i="22"/>
  <c r="M220" i="22" s="1"/>
  <c r="T31" i="22"/>
  <c r="T220" i="22" s="1"/>
  <c r="AA31" i="22"/>
  <c r="AA220" i="22" s="1"/>
  <c r="AH31" i="22"/>
  <c r="AO31" i="22"/>
  <c r="AV31" i="22"/>
  <c r="BC31" i="22"/>
  <c r="BJ31" i="22"/>
  <c r="BQ31" i="22"/>
  <c r="BX31" i="22"/>
  <c r="CE31" i="22"/>
  <c r="CL31" i="22"/>
  <c r="CS31" i="22"/>
  <c r="CZ31" i="22"/>
  <c r="DG31" i="22"/>
  <c r="DN31" i="22"/>
  <c r="DU31" i="22"/>
  <c r="EB31" i="22"/>
  <c r="EI31" i="22"/>
  <c r="EP31" i="22"/>
  <c r="EW31" i="22"/>
  <c r="FD31" i="22"/>
  <c r="FK31" i="22"/>
  <c r="FR31" i="22"/>
  <c r="FY31" i="22"/>
  <c r="GF31" i="22"/>
  <c r="GM31" i="22"/>
  <c r="GT31" i="22"/>
  <c r="HA31" i="22"/>
  <c r="HA220" i="22"/>
  <c r="GY383" i="27"/>
  <c r="AT383" i="27"/>
  <c r="GF386" i="27"/>
  <c r="BM122" i="27"/>
  <c r="AT122" i="27"/>
  <c r="FM386" i="27" s="1"/>
  <c r="AA122" i="27"/>
  <c r="H122" i="27"/>
  <c r="EA386" i="27" s="1"/>
  <c r="DB224" i="27"/>
  <c r="DB220" i="27"/>
  <c r="DB216" i="27"/>
  <c r="DB212" i="27"/>
  <c r="DB208" i="27"/>
  <c r="DB197" i="27"/>
  <c r="DB194" i="27"/>
  <c r="DB458" i="27" s="1"/>
  <c r="DB190" i="27"/>
  <c r="DB186" i="27"/>
  <c r="DB182" i="27"/>
  <c r="DB442" i="27"/>
  <c r="DE158" i="27"/>
  <c r="DE422" i="27" s="1"/>
  <c r="Y242" i="27"/>
  <c r="ER506" i="27" s="1"/>
  <c r="BH242" i="27"/>
  <c r="GA506" i="27" s="1"/>
  <c r="U242" i="27"/>
  <c r="Q242" i="27"/>
  <c r="M242" i="27"/>
  <c r="EF506" i="27" s="1"/>
  <c r="H242" i="27"/>
  <c r="CV148" i="27"/>
  <c r="CV412" i="27" s="1"/>
  <c r="CA145" i="27"/>
  <c r="GT409" i="27" s="1"/>
  <c r="CV138" i="27"/>
  <c r="CV402" i="27" s="1"/>
  <c r="GT399" i="27"/>
  <c r="Y138" i="27"/>
  <c r="Y148" i="27"/>
  <c r="Y412" i="27" s="1"/>
  <c r="CO98" i="27"/>
  <c r="CO362" i="27" s="1"/>
  <c r="DE128" i="27"/>
  <c r="CJ128" i="27"/>
  <c r="HC392" i="27" s="1"/>
  <c r="BO128" i="27"/>
  <c r="BO392" i="27" s="1"/>
  <c r="AT128" i="27"/>
  <c r="Y128" i="27"/>
  <c r="CJ158" i="27"/>
  <c r="CJ422" i="27" s="1"/>
  <c r="H101" i="27"/>
  <c r="H98" i="27"/>
  <c r="DC84" i="27"/>
  <c r="CV84" i="27"/>
  <c r="CV348" i="27" s="1"/>
  <c r="CY225" i="27"/>
  <c r="CV225" i="27"/>
  <c r="CS225" i="27"/>
  <c r="CP225" i="27"/>
  <c r="CM225" i="27"/>
  <c r="CJ225" i="27"/>
  <c r="CG225" i="27"/>
  <c r="CD225" i="27"/>
  <c r="CA225" i="27"/>
  <c r="BX225" i="27"/>
  <c r="BU225" i="27"/>
  <c r="BR225" i="27"/>
  <c r="CV215" i="27"/>
  <c r="BR220" i="27"/>
  <c r="BR215" i="27"/>
  <c r="GK479" i="27" s="1"/>
  <c r="CY210" i="27"/>
  <c r="CV210" i="27"/>
  <c r="CS210" i="27"/>
  <c r="CP210" i="27"/>
  <c r="CM210" i="27"/>
  <c r="CJ210" i="27"/>
  <c r="CG210" i="27"/>
  <c r="CD210" i="27"/>
  <c r="CA210" i="27"/>
  <c r="BX210" i="27"/>
  <c r="BU210" i="27"/>
  <c r="BR210" i="27"/>
  <c r="BR205" i="27"/>
  <c r="GK469" i="27" s="1"/>
  <c r="BR200" i="27"/>
  <c r="CY195" i="27"/>
  <c r="CV195" i="27"/>
  <c r="CS195" i="27"/>
  <c r="CP195" i="27"/>
  <c r="CM195" i="27"/>
  <c r="CJ195" i="27"/>
  <c r="CG195" i="27"/>
  <c r="CD195" i="27"/>
  <c r="CA195" i="27"/>
  <c r="BX195" i="27"/>
  <c r="BU195" i="27"/>
  <c r="BR195" i="27"/>
  <c r="CV185" i="27"/>
  <c r="HO449" i="27" s="1"/>
  <c r="GK454" i="27"/>
  <c r="BR185" i="27"/>
  <c r="CY180" i="27"/>
  <c r="CV180" i="27"/>
  <c r="CS180" i="27"/>
  <c r="CP180" i="27"/>
  <c r="CM180" i="27"/>
  <c r="CJ180" i="27"/>
  <c r="CG180" i="27"/>
  <c r="CD180" i="27"/>
  <c r="CA180" i="27"/>
  <c r="BX180" i="27"/>
  <c r="BU180" i="27"/>
  <c r="BR180" i="27"/>
  <c r="CV170" i="27"/>
  <c r="BR175" i="27"/>
  <c r="BR170" i="27"/>
  <c r="GK434" i="27" s="1"/>
  <c r="CH84" i="27"/>
  <c r="HA348" i="27" s="1"/>
  <c r="BB225" i="27"/>
  <c r="AY225" i="27"/>
  <c r="AV225" i="27"/>
  <c r="AS225" i="27"/>
  <c r="AS489" i="27" s="1"/>
  <c r="AP225" i="27"/>
  <c r="AM225" i="27"/>
  <c r="AM489" i="27" s="1"/>
  <c r="AJ225" i="27"/>
  <c r="AJ489" i="27" s="1"/>
  <c r="AG225" i="27"/>
  <c r="AG489" i="27" s="1"/>
  <c r="AD225" i="27"/>
  <c r="AD489" i="27" s="1"/>
  <c r="AA225" i="27"/>
  <c r="X225" i="27"/>
  <c r="X489" i="27" s="1"/>
  <c r="U225" i="27"/>
  <c r="U220" i="27"/>
  <c r="IB506" i="27" s="1"/>
  <c r="U215" i="27"/>
  <c r="EN479" i="27" s="1"/>
  <c r="BB210" i="27"/>
  <c r="BB474" i="27" s="1"/>
  <c r="AY210" i="27"/>
  <c r="AY474" i="27" s="1"/>
  <c r="AV210" i="27"/>
  <c r="AV474" i="27" s="1"/>
  <c r="AS210" i="27"/>
  <c r="AS474" i="27" s="1"/>
  <c r="AP210" i="27"/>
  <c r="AP474" i="27" s="1"/>
  <c r="AM210" i="27"/>
  <c r="AM474" i="27" s="1"/>
  <c r="AJ210" i="27"/>
  <c r="AG210" i="27"/>
  <c r="AG474" i="27" s="1"/>
  <c r="AD210" i="27"/>
  <c r="AD474" i="27" s="1"/>
  <c r="AA210" i="27"/>
  <c r="X210" i="27"/>
  <c r="X474" i="27" s="1"/>
  <c r="U210" i="27"/>
  <c r="U474" i="27" s="1"/>
  <c r="U205" i="27"/>
  <c r="EN469" i="27" s="1"/>
  <c r="AY464" i="27"/>
  <c r="U200" i="27"/>
  <c r="EN464" i="27" s="1"/>
  <c r="BB195" i="27"/>
  <c r="AY195" i="27"/>
  <c r="AY459" i="27" s="1"/>
  <c r="AV195" i="27"/>
  <c r="AS195" i="27"/>
  <c r="AP195" i="27"/>
  <c r="AM195" i="27"/>
  <c r="AM459" i="27" s="1"/>
  <c r="AJ195" i="27"/>
  <c r="AJ459" i="27" s="1"/>
  <c r="AG195" i="27"/>
  <c r="AG459" i="27" s="1"/>
  <c r="AD195" i="27"/>
  <c r="AD459" i="27" s="1"/>
  <c r="AA195" i="27"/>
  <c r="X195" i="27"/>
  <c r="U195" i="27"/>
  <c r="AY449" i="27"/>
  <c r="U190" i="27"/>
  <c r="U454" i="27" s="1"/>
  <c r="U185" i="27"/>
  <c r="EN449" i="27" s="1"/>
  <c r="BB180" i="27"/>
  <c r="BB444" i="27" s="1"/>
  <c r="AY180" i="27"/>
  <c r="AY444" i="27" s="1"/>
  <c r="AV180" i="27"/>
  <c r="AV444" i="27" s="1"/>
  <c r="AS180" i="27"/>
  <c r="AS444" i="27" s="1"/>
  <c r="AP180" i="27"/>
  <c r="AM180" i="27"/>
  <c r="AJ180" i="27"/>
  <c r="AJ444" i="27" s="1"/>
  <c r="AG180" i="27"/>
  <c r="AD180" i="27"/>
  <c r="AD444" i="27" s="1"/>
  <c r="AA180" i="27"/>
  <c r="AA444" i="27" s="1"/>
  <c r="X180" i="27"/>
  <c r="X444" i="27" s="1"/>
  <c r="U180" i="27"/>
  <c r="U175" i="27"/>
  <c r="U439" i="27" s="1"/>
  <c r="U170" i="27"/>
  <c r="U434" i="27" s="1"/>
  <c r="GP348" i="27"/>
  <c r="BL84" i="27"/>
  <c r="BL348" i="27" s="1"/>
  <c r="BE84" i="27"/>
  <c r="AT84" i="27"/>
  <c r="FM348" i="27" s="1"/>
  <c r="BO160" i="27"/>
  <c r="CG242" i="27"/>
  <c r="CG506" i="27" s="1"/>
  <c r="F210" i="22"/>
  <c r="M199" i="22"/>
  <c r="T199" i="22"/>
  <c r="AA199" i="22"/>
  <c r="AH199" i="22"/>
  <c r="AO199" i="22"/>
  <c r="AV199" i="22"/>
  <c r="BC199" i="22"/>
  <c r="BJ199" i="22"/>
  <c r="BQ199" i="22"/>
  <c r="BX199" i="22"/>
  <c r="CE199" i="22"/>
  <c r="CL199" i="22"/>
  <c r="CS199" i="22"/>
  <c r="CZ199" i="22"/>
  <c r="DG199" i="22"/>
  <c r="DN199" i="22"/>
  <c r="DU199" i="22"/>
  <c r="EB199" i="22"/>
  <c r="EI199" i="22"/>
  <c r="EP199" i="22"/>
  <c r="EW199" i="22"/>
  <c r="FD199" i="22"/>
  <c r="FK199" i="22"/>
  <c r="FR199" i="22"/>
  <c r="FY199" i="22"/>
  <c r="GF199" i="22"/>
  <c r="GM199" i="22"/>
  <c r="GT199" i="22"/>
  <c r="HA199" i="22"/>
  <c r="F199" i="22"/>
  <c r="CO84" i="27"/>
  <c r="F229" i="22"/>
  <c r="M198" i="22"/>
  <c r="T198" i="22"/>
  <c r="AA198" i="22"/>
  <c r="AH198" i="22"/>
  <c r="AO198" i="22"/>
  <c r="AV198" i="22"/>
  <c r="BC198" i="22"/>
  <c r="BJ198" i="22"/>
  <c r="BQ198" i="22"/>
  <c r="BX198" i="22"/>
  <c r="CE198" i="22"/>
  <c r="CL198" i="22"/>
  <c r="CS198" i="22"/>
  <c r="CZ198" i="22"/>
  <c r="DG198" i="22"/>
  <c r="DN198" i="22"/>
  <c r="DU198" i="22"/>
  <c r="EB198" i="22"/>
  <c r="EI198" i="22"/>
  <c r="EP198" i="22"/>
  <c r="EW198" i="22"/>
  <c r="FD198" i="22"/>
  <c r="FK198" i="22"/>
  <c r="FR198" i="22"/>
  <c r="FY198" i="22"/>
  <c r="GF198" i="22"/>
  <c r="GM198" i="22"/>
  <c r="GT198" i="22"/>
  <c r="HA198" i="22"/>
  <c r="F198" i="22"/>
  <c r="F31" i="22"/>
  <c r="F220" i="22" s="1"/>
  <c r="GT219" i="22"/>
  <c r="GM219" i="22"/>
  <c r="GM221" i="22" s="1"/>
  <c r="GF219" i="22"/>
  <c r="GF221" i="22" s="1"/>
  <c r="FY219" i="22"/>
  <c r="FR219" i="22"/>
  <c r="FK219" i="22"/>
  <c r="FK221" i="22" s="1"/>
  <c r="FK209" i="22" s="1"/>
  <c r="FD219" i="22"/>
  <c r="FD221" i="22" s="1"/>
  <c r="FD209" i="22" s="1"/>
  <c r="EW219" i="22"/>
  <c r="EP219" i="22"/>
  <c r="EI219" i="22"/>
  <c r="EI221" i="22" s="1"/>
  <c r="EI25" i="22" s="1"/>
  <c r="EB219" i="22"/>
  <c r="EB221" i="22" s="1"/>
  <c r="DU219" i="22"/>
  <c r="DN219" i="22"/>
  <c r="DG219" i="22"/>
  <c r="DG221" i="22" s="1"/>
  <c r="DG25" i="22" s="1"/>
  <c r="CZ219" i="22"/>
  <c r="CZ221" i="22" s="1"/>
  <c r="CZ25" i="22" s="1"/>
  <c r="CS219" i="22"/>
  <c r="CL219" i="22"/>
  <c r="CE219" i="22"/>
  <c r="CE221" i="22" s="1"/>
  <c r="BX219" i="22"/>
  <c r="BX221" i="22" s="1"/>
  <c r="BQ219" i="22"/>
  <c r="BJ219" i="22"/>
  <c r="BC219" i="22"/>
  <c r="BC221" i="22" s="1"/>
  <c r="AV219" i="22"/>
  <c r="AV221" i="22" s="1"/>
  <c r="AV212" i="22" s="1"/>
  <c r="AO219" i="22"/>
  <c r="AH219" i="22"/>
  <c r="HA109" i="22"/>
  <c r="GT109" i="22"/>
  <c r="GM109" i="22"/>
  <c r="GF109" i="22"/>
  <c r="FY109" i="22"/>
  <c r="FR109" i="22"/>
  <c r="FK109" i="22"/>
  <c r="FD109" i="22"/>
  <c r="EW109" i="22"/>
  <c r="EP109" i="22"/>
  <c r="EI109" i="22"/>
  <c r="EB109" i="22"/>
  <c r="DU109" i="22"/>
  <c r="DN109" i="22"/>
  <c r="DG109" i="22"/>
  <c r="CZ109" i="22"/>
  <c r="CS109" i="22"/>
  <c r="CL109" i="22"/>
  <c r="CE109" i="22"/>
  <c r="BX109" i="22"/>
  <c r="BQ109" i="22"/>
  <c r="BJ109" i="22"/>
  <c r="BC109" i="22"/>
  <c r="AV109" i="22"/>
  <c r="AO109" i="22"/>
  <c r="AH109" i="22"/>
  <c r="AA109" i="22"/>
  <c r="T109" i="22"/>
  <c r="M109" i="22"/>
  <c r="HA108" i="22"/>
  <c r="GT108" i="22"/>
  <c r="GM108" i="22"/>
  <c r="GF108" i="22"/>
  <c r="FY108" i="22"/>
  <c r="FR108" i="22"/>
  <c r="FK108" i="22"/>
  <c r="FD108" i="22"/>
  <c r="EW108" i="22"/>
  <c r="EP108" i="22"/>
  <c r="EI108" i="22"/>
  <c r="EB108" i="22"/>
  <c r="DU108" i="22"/>
  <c r="DN108" i="22"/>
  <c r="DG108" i="22"/>
  <c r="CZ108" i="22"/>
  <c r="CS108" i="22"/>
  <c r="CL108" i="22"/>
  <c r="CE108" i="22"/>
  <c r="BX108" i="22"/>
  <c r="BQ108" i="22"/>
  <c r="BJ108" i="22"/>
  <c r="BC108" i="22"/>
  <c r="AV108" i="22"/>
  <c r="AO108" i="22"/>
  <c r="AH108" i="22"/>
  <c r="AA108" i="22"/>
  <c r="T108" i="22"/>
  <c r="M108" i="22"/>
  <c r="HA107" i="22"/>
  <c r="GT107" i="22"/>
  <c r="GM107" i="22"/>
  <c r="GF107" i="22"/>
  <c r="FY107" i="22"/>
  <c r="FR107" i="22"/>
  <c r="FK107" i="22"/>
  <c r="FD107" i="22"/>
  <c r="EW107" i="22"/>
  <c r="EP107" i="22"/>
  <c r="EI107" i="22"/>
  <c r="EB107" i="22"/>
  <c r="DU107" i="22"/>
  <c r="DN107" i="22"/>
  <c r="DG107" i="22"/>
  <c r="CZ107" i="22"/>
  <c r="CS107" i="22"/>
  <c r="CL107" i="22"/>
  <c r="CE107" i="22"/>
  <c r="BX107" i="22"/>
  <c r="BQ107" i="22"/>
  <c r="BJ107" i="22"/>
  <c r="BC107" i="22"/>
  <c r="AV107" i="22"/>
  <c r="AO107" i="22"/>
  <c r="AH107" i="22"/>
  <c r="AA107" i="22"/>
  <c r="T107" i="22"/>
  <c r="M107" i="22"/>
  <c r="M236" i="22"/>
  <c r="T236" i="22"/>
  <c r="AA236" i="22"/>
  <c r="AH236" i="22"/>
  <c r="AO236" i="22"/>
  <c r="AV236" i="22"/>
  <c r="BC236" i="22"/>
  <c r="BJ236" i="22"/>
  <c r="BQ236" i="22"/>
  <c r="BX236" i="22"/>
  <c r="CE236" i="22"/>
  <c r="CL236" i="22"/>
  <c r="CS236" i="22"/>
  <c r="CZ236" i="22"/>
  <c r="DG236" i="22"/>
  <c r="DN236" i="22"/>
  <c r="DU236" i="22"/>
  <c r="EB236" i="22"/>
  <c r="EI236" i="22"/>
  <c r="EP236" i="22"/>
  <c r="EW236" i="22"/>
  <c r="FD236" i="22"/>
  <c r="FK236" i="22"/>
  <c r="FR236" i="22"/>
  <c r="FY236" i="22"/>
  <c r="GF236" i="22"/>
  <c r="GM236" i="22"/>
  <c r="GT236" i="22"/>
  <c r="HA236" i="22"/>
  <c r="F236" i="22"/>
  <c r="M234" i="22"/>
  <c r="T234" i="22"/>
  <c r="AA234" i="22"/>
  <c r="AH234" i="22"/>
  <c r="AO234" i="22"/>
  <c r="AV234" i="22"/>
  <c r="BC234" i="22"/>
  <c r="BJ234" i="22"/>
  <c r="BQ234" i="22"/>
  <c r="BX234" i="22"/>
  <c r="CE234" i="22"/>
  <c r="CL234" i="22"/>
  <c r="CS234" i="22"/>
  <c r="CZ234" i="22"/>
  <c r="DG234" i="22"/>
  <c r="DN234" i="22"/>
  <c r="DU234" i="22"/>
  <c r="EB234" i="22"/>
  <c r="EI234" i="22"/>
  <c r="EP234" i="22"/>
  <c r="EW234" i="22"/>
  <c r="FD234" i="22"/>
  <c r="FK234" i="22"/>
  <c r="FR234" i="22"/>
  <c r="FY234" i="22"/>
  <c r="GF234" i="22"/>
  <c r="GM234" i="22"/>
  <c r="GT234" i="22"/>
  <c r="HA234" i="22"/>
  <c r="M235" i="22"/>
  <c r="T235" i="22"/>
  <c r="AA235" i="22"/>
  <c r="AH235" i="22"/>
  <c r="AO235" i="22"/>
  <c r="AV235" i="22"/>
  <c r="BC235" i="22"/>
  <c r="BJ235" i="22"/>
  <c r="BQ235" i="22"/>
  <c r="BX235" i="22"/>
  <c r="CE235" i="22"/>
  <c r="CL235" i="22"/>
  <c r="CS235" i="22"/>
  <c r="CZ235" i="22"/>
  <c r="DG235" i="22"/>
  <c r="DN235" i="22"/>
  <c r="DU235" i="22"/>
  <c r="EB235" i="22"/>
  <c r="EI235" i="22"/>
  <c r="EP235" i="22"/>
  <c r="EW235" i="22"/>
  <c r="FD235" i="22"/>
  <c r="FK235" i="22"/>
  <c r="FR235" i="22"/>
  <c r="FY235" i="22"/>
  <c r="GF235" i="22"/>
  <c r="GM235" i="22"/>
  <c r="GT235" i="22"/>
  <c r="HA235" i="22"/>
  <c r="M237" i="22"/>
  <c r="T237" i="22"/>
  <c r="AA237" i="22"/>
  <c r="AH237" i="22"/>
  <c r="AO237" i="22"/>
  <c r="AV237" i="22"/>
  <c r="BC237" i="22"/>
  <c r="BJ237" i="22"/>
  <c r="BQ237" i="22"/>
  <c r="BX237" i="22"/>
  <c r="CE237" i="22"/>
  <c r="CL237" i="22"/>
  <c r="CS237" i="22"/>
  <c r="CZ237" i="22"/>
  <c r="DG237" i="22"/>
  <c r="DN237" i="22"/>
  <c r="DU237" i="22"/>
  <c r="EB237" i="22"/>
  <c r="EI237" i="22"/>
  <c r="EP237" i="22"/>
  <c r="EW237" i="22"/>
  <c r="FD237" i="22"/>
  <c r="FK237" i="22"/>
  <c r="FR237" i="22"/>
  <c r="FY237" i="22"/>
  <c r="GF237" i="22"/>
  <c r="GM237" i="22"/>
  <c r="GT237" i="22"/>
  <c r="HA237" i="22"/>
  <c r="F235" i="22"/>
  <c r="F237" i="22"/>
  <c r="F234" i="22"/>
  <c r="BF513" i="27"/>
  <c r="AZ513" i="27"/>
  <c r="AQ513" i="27"/>
  <c r="AN513" i="27"/>
  <c r="AK513" i="27"/>
  <c r="AH513" i="27"/>
  <c r="AE513" i="27"/>
  <c r="AB513" i="27"/>
  <c r="Y519" i="27"/>
  <c r="AV228" i="22"/>
  <c r="AV229" i="22"/>
  <c r="HA229" i="22"/>
  <c r="GT229" i="22"/>
  <c r="GM229" i="22"/>
  <c r="GF229" i="22"/>
  <c r="FY229" i="22"/>
  <c r="FR229" i="22"/>
  <c r="FK229" i="22"/>
  <c r="FD229" i="22"/>
  <c r="EW229" i="22"/>
  <c r="EP229" i="22"/>
  <c r="EI229" i="22"/>
  <c r="EB229" i="22"/>
  <c r="DU229" i="22"/>
  <c r="DN229" i="22"/>
  <c r="DG229" i="22"/>
  <c r="CZ229" i="22"/>
  <c r="CS229" i="22"/>
  <c r="CL229" i="22"/>
  <c r="CE229" i="22"/>
  <c r="BX229" i="22"/>
  <c r="BQ229" i="22"/>
  <c r="BJ229" i="22"/>
  <c r="BC229" i="22"/>
  <c r="AO229" i="22"/>
  <c r="AH229" i="22"/>
  <c r="AA229" i="22"/>
  <c r="T229" i="22"/>
  <c r="M229" i="22"/>
  <c r="HA228" i="22"/>
  <c r="GT228" i="22"/>
  <c r="GT230" i="22" s="1"/>
  <c r="GT231" i="22" s="1"/>
  <c r="GM228" i="22"/>
  <c r="GM230" i="22" s="1"/>
  <c r="GM231" i="22" s="1"/>
  <c r="GF228" i="22"/>
  <c r="GF230" i="22" s="1"/>
  <c r="GF231" i="22" s="1"/>
  <c r="GF232" i="22"/>
  <c r="FY228" i="22"/>
  <c r="FR228" i="22"/>
  <c r="FK228" i="22"/>
  <c r="FD228" i="22"/>
  <c r="EW228" i="22"/>
  <c r="EP228" i="22"/>
  <c r="EI228" i="22"/>
  <c r="EB228" i="22"/>
  <c r="DU228" i="22"/>
  <c r="DN228" i="22"/>
  <c r="DG228" i="22"/>
  <c r="CZ228" i="22"/>
  <c r="CS228" i="22"/>
  <c r="CL228" i="22"/>
  <c r="CE228" i="22"/>
  <c r="BX228" i="22"/>
  <c r="BQ228" i="22"/>
  <c r="BJ228" i="22"/>
  <c r="BC228" i="22"/>
  <c r="AO228" i="22"/>
  <c r="AO232" i="22"/>
  <c r="AH228" i="22"/>
  <c r="AA228" i="22"/>
  <c r="T228" i="22"/>
  <c r="M228" i="22"/>
  <c r="F216" i="22"/>
  <c r="F214" i="22"/>
  <c r="F203" i="22"/>
  <c r="F202" i="22"/>
  <c r="F201" i="22"/>
  <c r="F200" i="22"/>
  <c r="F294" i="22"/>
  <c r="F293" i="22"/>
  <c r="F290" i="22"/>
  <c r="F289" i="22"/>
  <c r="HA216" i="22"/>
  <c r="HA217" i="22"/>
  <c r="GT217" i="22"/>
  <c r="GM217" i="22"/>
  <c r="GF217" i="22"/>
  <c r="FY217" i="22"/>
  <c r="FR217" i="22"/>
  <c r="FK217" i="22"/>
  <c r="FD217" i="22"/>
  <c r="EW217" i="22"/>
  <c r="EP217" i="22"/>
  <c r="EI217" i="22"/>
  <c r="EB217" i="22"/>
  <c r="DU217" i="22"/>
  <c r="DN217" i="22"/>
  <c r="DG217" i="22"/>
  <c r="CZ217" i="22"/>
  <c r="CS217" i="22"/>
  <c r="CL217" i="22"/>
  <c r="CE217" i="22"/>
  <c r="BX217" i="22"/>
  <c r="BQ217" i="22"/>
  <c r="BJ217" i="22"/>
  <c r="BC217" i="22"/>
  <c r="AV217" i="22"/>
  <c r="AO217" i="22"/>
  <c r="AH217" i="22"/>
  <c r="AA217" i="22"/>
  <c r="T217" i="22"/>
  <c r="M217" i="22"/>
  <c r="F217" i="22"/>
  <c r="F297" i="22"/>
  <c r="HA297" i="22"/>
  <c r="HA294" i="22"/>
  <c r="HA293" i="22"/>
  <c r="HA290" i="22"/>
  <c r="HA289" i="22"/>
  <c r="HA214" i="22"/>
  <c r="HA210" i="22"/>
  <c r="HA203" i="22"/>
  <c r="HA202" i="22"/>
  <c r="HA201" i="22"/>
  <c r="HA200" i="22"/>
  <c r="HA128" i="22"/>
  <c r="HA127" i="22"/>
  <c r="HA126" i="22"/>
  <c r="HA115" i="22"/>
  <c r="HA114" i="22"/>
  <c r="HA113" i="22"/>
  <c r="HA21" i="22"/>
  <c r="HA20" i="22"/>
  <c r="HA19" i="22"/>
  <c r="GT297" i="22"/>
  <c r="GT294" i="22"/>
  <c r="GT293" i="22"/>
  <c r="GT290" i="22"/>
  <c r="GT289" i="22"/>
  <c r="GT216" i="22"/>
  <c r="GT214" i="22"/>
  <c r="GT210" i="22"/>
  <c r="GT203" i="22"/>
  <c r="GT202" i="22"/>
  <c r="GT201" i="22"/>
  <c r="GT200" i="22"/>
  <c r="GT128" i="22"/>
  <c r="GT127" i="22"/>
  <c r="GT126" i="22"/>
  <c r="GT115" i="22"/>
  <c r="GT114" i="22"/>
  <c r="GT113" i="22"/>
  <c r="GT21" i="22"/>
  <c r="GT20" i="22"/>
  <c r="GT19" i="22"/>
  <c r="GM297" i="22"/>
  <c r="GM294" i="22"/>
  <c r="GM293" i="22"/>
  <c r="GM290" i="22"/>
  <c r="GM289" i="22"/>
  <c r="GM216" i="22"/>
  <c r="GM214" i="22"/>
  <c r="GM210" i="22"/>
  <c r="GM203" i="22"/>
  <c r="GM202" i="22"/>
  <c r="GM201" i="22"/>
  <c r="GM200" i="22"/>
  <c r="GM128" i="22"/>
  <c r="GM127" i="22"/>
  <c r="GM126" i="22"/>
  <c r="GM115" i="22"/>
  <c r="GM114" i="22"/>
  <c r="GM113" i="22"/>
  <c r="GM21" i="22"/>
  <c r="GM20" i="22"/>
  <c r="GM19" i="22"/>
  <c r="GF297" i="22"/>
  <c r="GF294" i="22"/>
  <c r="GF293" i="22"/>
  <c r="GF290" i="22"/>
  <c r="GF289" i="22"/>
  <c r="GF216" i="22"/>
  <c r="GF214" i="22"/>
  <c r="GF210" i="22"/>
  <c r="GF203" i="22"/>
  <c r="GF202" i="22"/>
  <c r="GF201" i="22"/>
  <c r="GF200" i="22"/>
  <c r="GF128" i="22"/>
  <c r="GF127" i="22"/>
  <c r="GF126" i="22"/>
  <c r="GF115" i="22"/>
  <c r="GF114" i="22"/>
  <c r="GF113" i="22"/>
  <c r="GF21" i="22"/>
  <c r="GF20" i="22"/>
  <c r="GF19" i="22"/>
  <c r="FY297" i="22"/>
  <c r="FY294" i="22"/>
  <c r="FY293" i="22"/>
  <c r="FY290" i="22"/>
  <c r="FY289" i="22"/>
  <c r="FY216" i="22"/>
  <c r="FY214" i="22"/>
  <c r="FY210" i="22"/>
  <c r="FY203" i="22"/>
  <c r="FY202" i="22"/>
  <c r="FY201" i="22"/>
  <c r="FY200" i="22"/>
  <c r="FY128" i="22"/>
  <c r="FY127" i="22"/>
  <c r="FY126" i="22"/>
  <c r="FY115" i="22"/>
  <c r="FY114" i="22"/>
  <c r="FY113" i="22"/>
  <c r="FY21" i="22"/>
  <c r="FY20" i="22"/>
  <c r="FY19" i="22"/>
  <c r="FR297" i="22"/>
  <c r="FR294" i="22"/>
  <c r="FR293" i="22"/>
  <c r="FR290" i="22"/>
  <c r="FR289" i="22"/>
  <c r="FR216" i="22"/>
  <c r="FR214" i="22"/>
  <c r="FR210" i="22"/>
  <c r="FR203" i="22"/>
  <c r="FR202" i="22"/>
  <c r="FR201" i="22"/>
  <c r="FR200" i="22"/>
  <c r="FR128" i="22"/>
  <c r="FR127" i="22"/>
  <c r="FR126" i="22"/>
  <c r="FR115" i="22"/>
  <c r="FR114" i="22"/>
  <c r="FR113" i="22"/>
  <c r="FR21" i="22"/>
  <c r="FR20" i="22"/>
  <c r="FR19" i="22"/>
  <c r="FK297" i="22"/>
  <c r="FK294" i="22"/>
  <c r="FK293" i="22"/>
  <c r="FK290" i="22"/>
  <c r="FK289" i="22"/>
  <c r="FK216" i="22"/>
  <c r="FK214" i="22"/>
  <c r="FK210" i="22"/>
  <c r="FK203" i="22"/>
  <c r="FK202" i="22"/>
  <c r="FK201" i="22"/>
  <c r="FK200" i="22"/>
  <c r="FK128" i="22"/>
  <c r="FK127" i="22"/>
  <c r="FK126" i="22"/>
  <c r="FK115" i="22"/>
  <c r="FK114" i="22"/>
  <c r="FK113" i="22"/>
  <c r="FK21" i="22"/>
  <c r="FK20" i="22"/>
  <c r="FK19" i="22"/>
  <c r="FD297" i="22"/>
  <c r="FD294" i="22"/>
  <c r="FD293" i="22"/>
  <c r="FD290" i="22"/>
  <c r="FD289" i="22"/>
  <c r="FD216" i="22"/>
  <c r="FD214" i="22"/>
  <c r="FD210" i="22"/>
  <c r="FD203" i="22"/>
  <c r="FD202" i="22"/>
  <c r="FD201" i="22"/>
  <c r="FD200" i="22"/>
  <c r="FD128" i="22"/>
  <c r="FD127" i="22"/>
  <c r="FD126" i="22"/>
  <c r="FD115" i="22"/>
  <c r="FD114" i="22"/>
  <c r="FD113" i="22"/>
  <c r="FD21" i="22"/>
  <c r="FD20" i="22"/>
  <c r="FD19" i="22"/>
  <c r="EW297" i="22"/>
  <c r="EW294" i="22"/>
  <c r="EW293" i="22"/>
  <c r="EW290" i="22"/>
  <c r="EW289" i="22"/>
  <c r="EW216" i="22"/>
  <c r="EW214" i="22"/>
  <c r="EW210" i="22"/>
  <c r="EW203" i="22"/>
  <c r="EW202" i="22"/>
  <c r="EW201" i="22"/>
  <c r="EW200" i="22"/>
  <c r="EW128" i="22"/>
  <c r="EW127" i="22"/>
  <c r="EW126" i="22"/>
  <c r="EW115" i="22"/>
  <c r="EW114" i="22"/>
  <c r="EW113" i="22"/>
  <c r="EW21" i="22"/>
  <c r="EW20" i="22"/>
  <c r="EW19" i="22"/>
  <c r="EP297" i="22"/>
  <c r="EP294" i="22"/>
  <c r="EP293" i="22"/>
  <c r="EP290" i="22"/>
  <c r="EP289" i="22"/>
  <c r="EP216" i="22"/>
  <c r="EP214" i="22"/>
  <c r="EP210" i="22"/>
  <c r="EP203" i="22"/>
  <c r="EP202" i="22"/>
  <c r="EP201" i="22"/>
  <c r="EP200" i="22"/>
  <c r="EP128" i="22"/>
  <c r="EP127" i="22"/>
  <c r="EP126" i="22"/>
  <c r="EP115" i="22"/>
  <c r="EP114" i="22"/>
  <c r="EP113" i="22"/>
  <c r="EP21" i="22"/>
  <c r="EP20" i="22"/>
  <c r="EP19" i="22"/>
  <c r="EI297" i="22"/>
  <c r="EI294" i="22"/>
  <c r="EI293" i="22"/>
  <c r="EI290" i="22"/>
  <c r="EI289" i="22"/>
  <c r="EI216" i="22"/>
  <c r="EI214" i="22"/>
  <c r="EI210" i="22"/>
  <c r="EI203" i="22"/>
  <c r="EI202" i="22"/>
  <c r="EI201" i="22"/>
  <c r="EI200" i="22"/>
  <c r="EI128" i="22"/>
  <c r="EI127" i="22"/>
  <c r="EI126" i="22"/>
  <c r="EI115" i="22"/>
  <c r="EI114" i="22"/>
  <c r="EI113" i="22"/>
  <c r="EI21" i="22"/>
  <c r="EI20" i="22"/>
  <c r="EI19" i="22"/>
  <c r="EB297" i="22"/>
  <c r="EB294" i="22"/>
  <c r="EB293" i="22"/>
  <c r="EB290" i="22"/>
  <c r="EB289" i="22"/>
  <c r="EB216" i="22"/>
  <c r="EB214" i="22"/>
  <c r="EB210" i="22"/>
  <c r="EB203" i="22"/>
  <c r="EB202" i="22"/>
  <c r="EB201" i="22"/>
  <c r="EB200" i="22"/>
  <c r="EB128" i="22"/>
  <c r="EB127" i="22"/>
  <c r="EB126" i="22"/>
  <c r="EB115" i="22"/>
  <c r="EB114" i="22"/>
  <c r="EB113" i="22"/>
  <c r="EB21" i="22"/>
  <c r="EB20" i="22"/>
  <c r="EB19" i="22"/>
  <c r="DU297" i="22"/>
  <c r="DU294" i="22"/>
  <c r="DU293" i="22"/>
  <c r="DU290" i="22"/>
  <c r="DU289" i="22"/>
  <c r="DU216" i="22"/>
  <c r="DU214" i="22"/>
  <c r="DU210" i="22"/>
  <c r="DU203" i="22"/>
  <c r="DU202" i="22"/>
  <c r="DU201" i="22"/>
  <c r="DU200" i="22"/>
  <c r="DU128" i="22"/>
  <c r="DU127" i="22"/>
  <c r="DU126" i="22"/>
  <c r="DU115" i="22"/>
  <c r="DU114" i="22"/>
  <c r="DU113" i="22"/>
  <c r="DU21" i="22"/>
  <c r="DU20" i="22"/>
  <c r="DU19" i="22"/>
  <c r="DN297" i="22"/>
  <c r="DN294" i="22"/>
  <c r="DN293" i="22"/>
  <c r="DN290" i="22"/>
  <c r="DN289" i="22"/>
  <c r="DN216" i="22"/>
  <c r="DN214" i="22"/>
  <c r="DN210" i="22"/>
  <c r="DN203" i="22"/>
  <c r="DN202" i="22"/>
  <c r="DN201" i="22"/>
  <c r="DN200" i="22"/>
  <c r="DN128" i="22"/>
  <c r="DN127" i="22"/>
  <c r="DN126" i="22"/>
  <c r="DN115" i="22"/>
  <c r="DN114" i="22"/>
  <c r="DN113" i="22"/>
  <c r="DN21" i="22"/>
  <c r="DN20" i="22"/>
  <c r="DN19" i="22"/>
  <c r="DG297" i="22"/>
  <c r="DG294" i="22"/>
  <c r="DG293" i="22"/>
  <c r="DG290" i="22"/>
  <c r="DG289" i="22"/>
  <c r="DG216" i="22"/>
  <c r="DG214" i="22"/>
  <c r="DG210" i="22"/>
  <c r="DG203" i="22"/>
  <c r="DG202" i="22"/>
  <c r="DG201" i="22"/>
  <c r="DG200" i="22"/>
  <c r="DG128" i="22"/>
  <c r="DG127" i="22"/>
  <c r="DG126" i="22"/>
  <c r="DG115" i="22"/>
  <c r="DG114" i="22"/>
  <c r="DG113" i="22"/>
  <c r="DG21" i="22"/>
  <c r="DG20" i="22"/>
  <c r="DG19" i="22"/>
  <c r="CZ297" i="22"/>
  <c r="CZ294" i="22"/>
  <c r="CZ293" i="22"/>
  <c r="CZ290" i="22"/>
  <c r="CZ289" i="22"/>
  <c r="CZ216" i="22"/>
  <c r="CZ214" i="22"/>
  <c r="CZ210" i="22"/>
  <c r="CZ203" i="22"/>
  <c r="CZ202" i="22"/>
  <c r="CZ201" i="22"/>
  <c r="CZ200" i="22"/>
  <c r="CZ128" i="22"/>
  <c r="CZ127" i="22"/>
  <c r="CZ126" i="22"/>
  <c r="CZ115" i="22"/>
  <c r="CZ114" i="22"/>
  <c r="CZ113" i="22"/>
  <c r="CZ21" i="22"/>
  <c r="CZ20" i="22"/>
  <c r="CZ19" i="22"/>
  <c r="CS297" i="22"/>
  <c r="CS294" i="22"/>
  <c r="CS293" i="22"/>
  <c r="CS290" i="22"/>
  <c r="CS289" i="22"/>
  <c r="CS216" i="22"/>
  <c r="CS214" i="22"/>
  <c r="CS210" i="22"/>
  <c r="CS203" i="22"/>
  <c r="CS202" i="22"/>
  <c r="CS201" i="22"/>
  <c r="CS200" i="22"/>
  <c r="CS128" i="22"/>
  <c r="CS127" i="22"/>
  <c r="CS126" i="22"/>
  <c r="CS115" i="22"/>
  <c r="CS114" i="22"/>
  <c r="CS113" i="22"/>
  <c r="CS21" i="22"/>
  <c r="CS20" i="22"/>
  <c r="CS19" i="22"/>
  <c r="CL297" i="22"/>
  <c r="CL294" i="22"/>
  <c r="CL293" i="22"/>
  <c r="CL290" i="22"/>
  <c r="CL289" i="22"/>
  <c r="CL216" i="22"/>
  <c r="CL214" i="22"/>
  <c r="CL210" i="22"/>
  <c r="CL203" i="22"/>
  <c r="CL202" i="22"/>
  <c r="CL201" i="22"/>
  <c r="CL200" i="22"/>
  <c r="CL128" i="22"/>
  <c r="CL127" i="22"/>
  <c r="CL126" i="22"/>
  <c r="CL115" i="22"/>
  <c r="CL114" i="22"/>
  <c r="CL113" i="22"/>
  <c r="CL21" i="22"/>
  <c r="CL20" i="22"/>
  <c r="CL19" i="22"/>
  <c r="CE297" i="22"/>
  <c r="CE294" i="22"/>
  <c r="CE293" i="22"/>
  <c r="CE290" i="22"/>
  <c r="CE289" i="22"/>
  <c r="CE216" i="22"/>
  <c r="CE214" i="22"/>
  <c r="CE210" i="22"/>
  <c r="CE203" i="22"/>
  <c r="CE202" i="22"/>
  <c r="CE201" i="22"/>
  <c r="CE200" i="22"/>
  <c r="CE128" i="22"/>
  <c r="CE127" i="22"/>
  <c r="CE126" i="22"/>
  <c r="CE115" i="22"/>
  <c r="CE114" i="22"/>
  <c r="CE113" i="22"/>
  <c r="CE21" i="22"/>
  <c r="CE20" i="22"/>
  <c r="CE19" i="22"/>
  <c r="BX297" i="22"/>
  <c r="BX294" i="22"/>
  <c r="BX293" i="22"/>
  <c r="BX290" i="22"/>
  <c r="BX289" i="22"/>
  <c r="BX216" i="22"/>
  <c r="BX214" i="22"/>
  <c r="BX210" i="22"/>
  <c r="BX203" i="22"/>
  <c r="BX202" i="22"/>
  <c r="BX201" i="22"/>
  <c r="BX200" i="22"/>
  <c r="BX128" i="22"/>
  <c r="BX127" i="22"/>
  <c r="BX126" i="22"/>
  <c r="BX115" i="22"/>
  <c r="BX114" i="22"/>
  <c r="BX113" i="22"/>
  <c r="BX21" i="22"/>
  <c r="BX20" i="22"/>
  <c r="BX19" i="22"/>
  <c r="BQ297" i="22"/>
  <c r="BQ294" i="22"/>
  <c r="BQ293" i="22"/>
  <c r="BQ290" i="22"/>
  <c r="BQ289" i="22"/>
  <c r="BQ216" i="22"/>
  <c r="BQ214" i="22"/>
  <c r="BQ210" i="22"/>
  <c r="BQ203" i="22"/>
  <c r="BQ202" i="22"/>
  <c r="BQ201" i="22"/>
  <c r="BQ200" i="22"/>
  <c r="BQ128" i="22"/>
  <c r="BQ127" i="22"/>
  <c r="BQ126" i="22"/>
  <c r="BQ115" i="22"/>
  <c r="BQ114" i="22"/>
  <c r="BQ113" i="22"/>
  <c r="BQ21" i="22"/>
  <c r="BQ20" i="22"/>
  <c r="BQ19" i="22"/>
  <c r="BJ297" i="22"/>
  <c r="BJ294" i="22"/>
  <c r="BJ293" i="22"/>
  <c r="BJ290" i="22"/>
  <c r="BJ289" i="22"/>
  <c r="BJ216" i="22"/>
  <c r="BJ214" i="22"/>
  <c r="BJ210" i="22"/>
  <c r="BJ203" i="22"/>
  <c r="BJ202" i="22"/>
  <c r="BJ201" i="22"/>
  <c r="BJ200" i="22"/>
  <c r="BJ128" i="22"/>
  <c r="BJ127" i="22"/>
  <c r="BJ126" i="22"/>
  <c r="BJ115" i="22"/>
  <c r="BJ114" i="22"/>
  <c r="BJ113" i="22"/>
  <c r="BJ21" i="22"/>
  <c r="BJ20" i="22"/>
  <c r="BJ19" i="22"/>
  <c r="BC297" i="22"/>
  <c r="BC294" i="22"/>
  <c r="BC293" i="22"/>
  <c r="BC290" i="22"/>
  <c r="BC289" i="22"/>
  <c r="BC216" i="22"/>
  <c r="BC214" i="22"/>
  <c r="BC210" i="22"/>
  <c r="BC203" i="22"/>
  <c r="BC202" i="22"/>
  <c r="BC201" i="22"/>
  <c r="BC200" i="22"/>
  <c r="BC128" i="22"/>
  <c r="BC127" i="22"/>
  <c r="BC126" i="22"/>
  <c r="BC115" i="22"/>
  <c r="BC114" i="22"/>
  <c r="BC113" i="22"/>
  <c r="BC21" i="22"/>
  <c r="BC20" i="22"/>
  <c r="BC19" i="22"/>
  <c r="AV297" i="22"/>
  <c r="AV294" i="22"/>
  <c r="AV293" i="22"/>
  <c r="AV290" i="22"/>
  <c r="AV289" i="22"/>
  <c r="AV216" i="22"/>
  <c r="AV214" i="22"/>
  <c r="AV210" i="22"/>
  <c r="AV203" i="22"/>
  <c r="AV202" i="22"/>
  <c r="AV201" i="22"/>
  <c r="AV200" i="22"/>
  <c r="AV128" i="22"/>
  <c r="AV127" i="22"/>
  <c r="AV126" i="22"/>
  <c r="AV115" i="22"/>
  <c r="AV114" i="22"/>
  <c r="AV113" i="22"/>
  <c r="AV21" i="22"/>
  <c r="AV20" i="22"/>
  <c r="AV19" i="22"/>
  <c r="AO297" i="22"/>
  <c r="AO294" i="22"/>
  <c r="AO293" i="22"/>
  <c r="AO290" i="22"/>
  <c r="AO289" i="22"/>
  <c r="AO216" i="22"/>
  <c r="AO214" i="22"/>
  <c r="AO210" i="22"/>
  <c r="AO203" i="22"/>
  <c r="AO202" i="22"/>
  <c r="AO201" i="22"/>
  <c r="AO200" i="22"/>
  <c r="AO128" i="22"/>
  <c r="AO127" i="22"/>
  <c r="AO126" i="22"/>
  <c r="AO115" i="22"/>
  <c r="AO114" i="22"/>
  <c r="AO113" i="22"/>
  <c r="AO21" i="22"/>
  <c r="AO20" i="22"/>
  <c r="AO19" i="22"/>
  <c r="AH297" i="22"/>
  <c r="AH294" i="22"/>
  <c r="AH293" i="22"/>
  <c r="AH290" i="22"/>
  <c r="AH289" i="22"/>
  <c r="AH216" i="22"/>
  <c r="AH214" i="22"/>
  <c r="AH210" i="22"/>
  <c r="AH203" i="22"/>
  <c r="AH202" i="22"/>
  <c r="AH201" i="22"/>
  <c r="AH200" i="22"/>
  <c r="AH128" i="22"/>
  <c r="AH127" i="22"/>
  <c r="AH126" i="22"/>
  <c r="AH115" i="22"/>
  <c r="AH114" i="22"/>
  <c r="AH113" i="22"/>
  <c r="AH21" i="22"/>
  <c r="AH20" i="22"/>
  <c r="AH19" i="22"/>
  <c r="AA297" i="22"/>
  <c r="AA294" i="22"/>
  <c r="AA293" i="22"/>
  <c r="AA290" i="22"/>
  <c r="AA289" i="22"/>
  <c r="AA216" i="22"/>
  <c r="AA214" i="22"/>
  <c r="AA210" i="22"/>
  <c r="AA203" i="22"/>
  <c r="AA202" i="22"/>
  <c r="AA201" i="22"/>
  <c r="AA200" i="22"/>
  <c r="AA128" i="22"/>
  <c r="AA127" i="22"/>
  <c r="AA126" i="22"/>
  <c r="AA115" i="22"/>
  <c r="AA114" i="22"/>
  <c r="AA113" i="22"/>
  <c r="AA21" i="22"/>
  <c r="AA20" i="22"/>
  <c r="AA19" i="22"/>
  <c r="T297" i="22"/>
  <c r="T294" i="22"/>
  <c r="T293" i="22"/>
  <c r="T290" i="22"/>
  <c r="T289" i="22"/>
  <c r="T216" i="22"/>
  <c r="T214" i="22"/>
  <c r="T210" i="22"/>
  <c r="T203" i="22"/>
  <c r="T202" i="22"/>
  <c r="T201" i="22"/>
  <c r="T200" i="22"/>
  <c r="T128" i="22"/>
  <c r="T127" i="22"/>
  <c r="T126" i="22"/>
  <c r="T115" i="22"/>
  <c r="T114" i="22"/>
  <c r="T113" i="22"/>
  <c r="T21" i="22"/>
  <c r="T20" i="22"/>
  <c r="T19" i="22"/>
  <c r="M297" i="22"/>
  <c r="M294" i="22"/>
  <c r="M293" i="22"/>
  <c r="M290" i="22"/>
  <c r="M289" i="22"/>
  <c r="M216" i="22"/>
  <c r="M214" i="22"/>
  <c r="M210" i="22"/>
  <c r="M203" i="22"/>
  <c r="M202" i="22"/>
  <c r="M201" i="22"/>
  <c r="M200" i="22"/>
  <c r="M128" i="22"/>
  <c r="M127" i="22"/>
  <c r="M126" i="22"/>
  <c r="M115" i="22"/>
  <c r="M114" i="22"/>
  <c r="M113" i="22"/>
  <c r="M21" i="22"/>
  <c r="M20" i="22"/>
  <c r="M19" i="22"/>
  <c r="CV200" i="27"/>
  <c r="CT66" i="27"/>
  <c r="CT330" i="27" s="1"/>
  <c r="AA66" i="27"/>
  <c r="AA330" i="27" s="1"/>
  <c r="CT63" i="27"/>
  <c r="CT327" i="27" s="1"/>
  <c r="H60" i="27"/>
  <c r="EA324" i="27" s="1"/>
  <c r="BV309" i="27"/>
  <c r="BW41" i="27"/>
  <c r="CA33" i="27"/>
  <c r="GT297" i="27" s="1"/>
  <c r="DN27" i="27"/>
  <c r="DN291" i="27" s="1"/>
  <c r="DK27" i="27"/>
  <c r="DK291" i="27" s="1"/>
  <c r="DH27" i="27"/>
  <c r="DH291" i="27" s="1"/>
  <c r="DE27" i="27"/>
  <c r="DB27" i="27"/>
  <c r="DB291" i="27" s="1"/>
  <c r="CY27" i="27"/>
  <c r="CV27" i="27"/>
  <c r="CV291" i="27" s="1"/>
  <c r="CS27" i="27"/>
  <c r="CP27" i="27"/>
  <c r="CP291" i="27" s="1"/>
  <c r="CM27" i="27"/>
  <c r="CM291" i="27" s="1"/>
  <c r="CJ27" i="27"/>
  <c r="CJ291" i="27" s="1"/>
  <c r="CB21" i="27"/>
  <c r="R27" i="27"/>
  <c r="F115" i="22"/>
  <c r="BH148" i="27" s="1"/>
  <c r="F114" i="22"/>
  <c r="BA148" i="27" s="1"/>
  <c r="F113" i="22"/>
  <c r="AT148" i="27" s="1"/>
  <c r="F109" i="22"/>
  <c r="BH138" i="27" s="1"/>
  <c r="GA402" i="27" s="1"/>
  <c r="F108" i="22"/>
  <c r="BA138" i="27" s="1"/>
  <c r="F107" i="22"/>
  <c r="AT138" i="27" s="1"/>
  <c r="AT402" i="27" s="1"/>
  <c r="F128" i="22"/>
  <c r="CB242" i="27" s="1"/>
  <c r="F127" i="22"/>
  <c r="BW242" i="27" s="1"/>
  <c r="F126" i="22"/>
  <c r="BR242" i="27" s="1"/>
  <c r="F21" i="22"/>
  <c r="DL242" i="27" s="1"/>
  <c r="IE506" i="27" s="1"/>
  <c r="F20" i="22"/>
  <c r="DG242" i="27" s="1"/>
  <c r="F19" i="22"/>
  <c r="DB242" i="27" s="1"/>
  <c r="HU506" i="27" s="1"/>
  <c r="CZ232" i="22"/>
  <c r="FR232" i="22"/>
  <c r="FK232" i="22"/>
  <c r="DG232" i="22"/>
  <c r="EP232" i="22"/>
  <c r="AV232" i="22"/>
  <c r="AH232" i="22"/>
  <c r="EW232" i="22"/>
  <c r="GM232" i="22"/>
  <c r="BC232" i="22"/>
  <c r="CE232" i="22"/>
  <c r="BJ232" i="22"/>
  <c r="FY232" i="22"/>
  <c r="CS232" i="22"/>
  <c r="BQ232" i="22"/>
  <c r="DN232" i="22"/>
  <c r="BX232" i="22"/>
  <c r="DU232" i="22"/>
  <c r="CL232" i="22"/>
  <c r="EI232" i="22"/>
  <c r="GT232" i="22"/>
  <c r="EB232" i="22"/>
  <c r="FD232" i="22"/>
  <c r="HA232" i="22"/>
  <c r="AA63" i="27"/>
  <c r="HA221" i="22"/>
  <c r="HA212" i="22" s="1"/>
  <c r="M230" i="22" l="1"/>
  <c r="M231" i="22" s="1"/>
  <c r="M232" i="22" s="1"/>
  <c r="M219" i="22" s="1"/>
  <c r="J238" i="22"/>
  <c r="J239" i="22" s="1"/>
  <c r="F97" i="22" s="1"/>
  <c r="BM98" i="27" s="1"/>
  <c r="EF238" i="22"/>
  <c r="EF239" i="22" s="1"/>
  <c r="EB97" i="22" s="1"/>
  <c r="EB205" i="22" s="1"/>
  <c r="HE238" i="22"/>
  <c r="HE239" i="22" s="1"/>
  <c r="HA97" i="22" s="1"/>
  <c r="HA206" i="22" s="1"/>
  <c r="BU238" i="22"/>
  <c r="BU239" i="22" s="1"/>
  <c r="BQ97" i="22" s="1"/>
  <c r="BQ206" i="22" s="1"/>
  <c r="DU221" i="22"/>
  <c r="DU25" i="22" s="1"/>
  <c r="DU323" i="22" s="1"/>
  <c r="DU324" i="22" s="1"/>
  <c r="DU325" i="22" s="1"/>
  <c r="EW221" i="22"/>
  <c r="EW209" i="22" s="1"/>
  <c r="FY221" i="22"/>
  <c r="FY209" i="22" s="1"/>
  <c r="FO238" i="22"/>
  <c r="FO239" i="22" s="1"/>
  <c r="FK97" i="22" s="1"/>
  <c r="FK206" i="22" s="1"/>
  <c r="AE238" i="22"/>
  <c r="AE239" i="22" s="1"/>
  <c r="AA97" i="22" s="1"/>
  <c r="AA205" i="22" s="1"/>
  <c r="GX238" i="22"/>
  <c r="GX239" i="22" s="1"/>
  <c r="GT97" i="22" s="1"/>
  <c r="GT206" i="22" s="1"/>
  <c r="FV238" i="22"/>
  <c r="FV239" i="22" s="1"/>
  <c r="FR97" i="22" s="1"/>
  <c r="FR206" i="22" s="1"/>
  <c r="GC238" i="22"/>
  <c r="GC239" i="22" s="1"/>
  <c r="FY97" i="22" s="1"/>
  <c r="FY206" i="22" s="1"/>
  <c r="FA238" i="22"/>
  <c r="FA239" i="22" s="1"/>
  <c r="EW97" i="22" s="1"/>
  <c r="EW205" i="22" s="1"/>
  <c r="CW238" i="22"/>
  <c r="CW239" i="22" s="1"/>
  <c r="CS97" i="22" s="1"/>
  <c r="CS205" i="22" s="1"/>
  <c r="DK238" i="22"/>
  <c r="DK239" i="22" s="1"/>
  <c r="DG97" i="22" s="1"/>
  <c r="DG205" i="22" s="1"/>
  <c r="GJ238" i="22"/>
  <c r="GJ239" i="22" s="1"/>
  <c r="GF97" i="22" s="1"/>
  <c r="GF206" i="22" s="1"/>
  <c r="CP238" i="22"/>
  <c r="CP239" i="22" s="1"/>
  <c r="CL97" i="22" s="1"/>
  <c r="CL206" i="22" s="1"/>
  <c r="X238" i="22"/>
  <c r="X239" i="22" s="1"/>
  <c r="T97" i="22" s="1"/>
  <c r="T205" i="22" s="1"/>
  <c r="CB285" i="27"/>
  <c r="AW513" i="27"/>
  <c r="BI513" i="27"/>
  <c r="BC513" i="27"/>
  <c r="AT513" i="27"/>
  <c r="ER528" i="27"/>
  <c r="AI10" i="27"/>
  <c r="Y528" i="27"/>
  <c r="Y513" i="27"/>
  <c r="AV230" i="22"/>
  <c r="AV231" i="22" s="1"/>
  <c r="BQ230" i="22"/>
  <c r="BQ231" i="22" s="1"/>
  <c r="CS230" i="22"/>
  <c r="CS231" i="22" s="1"/>
  <c r="DU230" i="22"/>
  <c r="DU231" i="22" s="1"/>
  <c r="FY230" i="22"/>
  <c r="FY231" i="22" s="1"/>
  <c r="EB291" i="22"/>
  <c r="EB292" i="22" s="1"/>
  <c r="H365" i="27"/>
  <c r="H362" i="27"/>
  <c r="EA362" i="27"/>
  <c r="T291" i="22"/>
  <c r="T292" i="22" s="1"/>
  <c r="EP295" i="22"/>
  <c r="EP296" i="22" s="1"/>
  <c r="FY291" i="22"/>
  <c r="FY292" i="22" s="1"/>
  <c r="GF291" i="22"/>
  <c r="GF292" i="22" s="1"/>
  <c r="AA230" i="22"/>
  <c r="AA231" i="22" s="1"/>
  <c r="AA232" i="22" s="1"/>
  <c r="AA219" i="22" s="1"/>
  <c r="AA221" i="22" s="1"/>
  <c r="F230" i="22"/>
  <c r="F231" i="22" s="1"/>
  <c r="F232" i="22" s="1"/>
  <c r="F219" i="22" s="1"/>
  <c r="FH238" i="22"/>
  <c r="FH239" i="22" s="1"/>
  <c r="FD97" i="22" s="1"/>
  <c r="FD205" i="22" s="1"/>
  <c r="DD238" i="22"/>
  <c r="DD239" i="22" s="1"/>
  <c r="CZ97" i="22" s="1"/>
  <c r="CZ206" i="22" s="1"/>
  <c r="CE319" i="22"/>
  <c r="AV319" i="22"/>
  <c r="HA319" i="22"/>
  <c r="FY319" i="22"/>
  <c r="EW319" i="22"/>
  <c r="DU319" i="22"/>
  <c r="CS319" i="22"/>
  <c r="BQ319" i="22"/>
  <c r="AO319" i="22"/>
  <c r="GM319" i="22"/>
  <c r="FK319" i="22"/>
  <c r="EI319" i="22"/>
  <c r="DG211" i="22"/>
  <c r="DG319" i="22"/>
  <c r="BC319" i="22"/>
  <c r="GF319" i="22"/>
  <c r="FD319" i="22"/>
  <c r="EB319" i="22"/>
  <c r="CZ319" i="22"/>
  <c r="BX319" i="22"/>
  <c r="GT319" i="22"/>
  <c r="FR319" i="22"/>
  <c r="EP319" i="22"/>
  <c r="DN319" i="22"/>
  <c r="CL319" i="22"/>
  <c r="BJ319" i="22"/>
  <c r="AH319" i="22"/>
  <c r="AO221" i="22"/>
  <c r="AO208" i="22" s="1"/>
  <c r="CE291" i="22"/>
  <c r="CE292" i="22" s="1"/>
  <c r="DG291" i="22"/>
  <c r="DG292" i="22" s="1"/>
  <c r="FY295" i="22"/>
  <c r="FY296" i="22" s="1"/>
  <c r="FY90" i="22" s="1"/>
  <c r="AO295" i="22"/>
  <c r="AO296" i="22" s="1"/>
  <c r="FK291" i="22"/>
  <c r="FK292" i="22" s="1"/>
  <c r="BJ230" i="22"/>
  <c r="BJ231" i="22" s="1"/>
  <c r="FR230" i="22"/>
  <c r="FR231" i="22" s="1"/>
  <c r="AV208" i="22"/>
  <c r="HA295" i="22"/>
  <c r="HA296" i="22" s="1"/>
  <c r="BX230" i="22"/>
  <c r="BX231" i="22" s="1"/>
  <c r="BQ291" i="22"/>
  <c r="BQ292" i="22" s="1"/>
  <c r="CS291" i="22"/>
  <c r="CS292" i="22" s="1"/>
  <c r="DU291" i="22"/>
  <c r="DU292" i="22" s="1"/>
  <c r="EI295" i="22"/>
  <c r="EI296" i="22" s="1"/>
  <c r="EW291" i="22"/>
  <c r="EW292" i="22" s="1"/>
  <c r="FK295" i="22"/>
  <c r="FK296" i="22" s="1"/>
  <c r="GM295" i="22"/>
  <c r="GM296" i="22" s="1"/>
  <c r="AO230" i="22"/>
  <c r="AO231" i="22" s="1"/>
  <c r="CZ230" i="22"/>
  <c r="CZ231" i="22" s="1"/>
  <c r="EB230" i="22"/>
  <c r="EB231" i="22" s="1"/>
  <c r="FD230" i="22"/>
  <c r="FD231" i="22" s="1"/>
  <c r="F291" i="22"/>
  <c r="F292" i="22" s="1"/>
  <c r="EW230" i="22"/>
  <c r="EW231" i="22" s="1"/>
  <c r="CZ208" i="22"/>
  <c r="AV25" i="22"/>
  <c r="AV209" i="22"/>
  <c r="EN506" i="27"/>
  <c r="HA209" i="22"/>
  <c r="BJ291" i="22"/>
  <c r="BJ292" i="22" s="1"/>
  <c r="FD295" i="22"/>
  <c r="FD296" i="22" s="1"/>
  <c r="GF295" i="22"/>
  <c r="GF296" i="22" s="1"/>
  <c r="HA291" i="22"/>
  <c r="HA292" i="22" s="1"/>
  <c r="AZ238" i="22"/>
  <c r="AZ239" i="22" s="1"/>
  <c r="AV97" i="22" s="1"/>
  <c r="AV206" i="22" s="1"/>
  <c r="BN238" i="22"/>
  <c r="BN239" i="22" s="1"/>
  <c r="BJ97" i="22" s="1"/>
  <c r="BJ205" i="22" s="1"/>
  <c r="AL238" i="22"/>
  <c r="AL239" i="22" s="1"/>
  <c r="AH97" i="22" s="1"/>
  <c r="AH205" i="22" s="1"/>
  <c r="DY238" i="22"/>
  <c r="DY239" i="22" s="1"/>
  <c r="DU97" i="22" s="1"/>
  <c r="DU205" i="22" s="1"/>
  <c r="AS238" i="22"/>
  <c r="AS239" i="22" s="1"/>
  <c r="AO97" i="22" s="1"/>
  <c r="AO205" i="22" s="1"/>
  <c r="Q238" i="22"/>
  <c r="Q239" i="22" s="1"/>
  <c r="M97" i="22" s="1"/>
  <c r="M206" i="22" s="1"/>
  <c r="GQ238" i="22"/>
  <c r="GQ239" i="22" s="1"/>
  <c r="GM97" i="22" s="1"/>
  <c r="GM205" i="22" s="1"/>
  <c r="ET238" i="22"/>
  <c r="ET239" i="22" s="1"/>
  <c r="EP97" i="22" s="1"/>
  <c r="EP206" i="22" s="1"/>
  <c r="DR238" i="22"/>
  <c r="DR239" i="22" s="1"/>
  <c r="DN97" i="22" s="1"/>
  <c r="BQ221" i="22"/>
  <c r="BQ209" i="22" s="1"/>
  <c r="CS221" i="22"/>
  <c r="CS212" i="22" s="1"/>
  <c r="DN221" i="22"/>
  <c r="DN208" i="22" s="1"/>
  <c r="FR221" i="22"/>
  <c r="FR25" i="22" s="1"/>
  <c r="FR323" i="22" s="1"/>
  <c r="FR324" i="22" s="1"/>
  <c r="FR325" i="22" s="1"/>
  <c r="GT221" i="22"/>
  <c r="CZ323" i="22"/>
  <c r="CZ324" i="22" s="1"/>
  <c r="CZ325" i="22" s="1"/>
  <c r="DG323" i="22"/>
  <c r="DG324" i="22" s="1"/>
  <c r="DG325" i="22" s="1"/>
  <c r="EI323" i="22"/>
  <c r="EI324" i="22" s="1"/>
  <c r="EI325" i="22" s="1"/>
  <c r="EI317" i="22"/>
  <c r="EI318" i="22" s="1"/>
  <c r="CL291" i="22"/>
  <c r="CL292" i="22" s="1"/>
  <c r="DN291" i="22"/>
  <c r="DN292" i="22" s="1"/>
  <c r="AV295" i="22"/>
  <c r="AV296" i="22" s="1"/>
  <c r="CZ212" i="22"/>
  <c r="BJ295" i="22"/>
  <c r="BJ296" i="22" s="1"/>
  <c r="CL295" i="22"/>
  <c r="CL296" i="22" s="1"/>
  <c r="CZ291" i="22"/>
  <c r="CZ292" i="22" s="1"/>
  <c r="DN295" i="22"/>
  <c r="DN296" i="22" s="1"/>
  <c r="CZ209" i="22"/>
  <c r="BX295" i="22"/>
  <c r="BX296" i="22" s="1"/>
  <c r="CZ295" i="22"/>
  <c r="CZ296" i="22" s="1"/>
  <c r="M295" i="22"/>
  <c r="M296" i="22" s="1"/>
  <c r="AA291" i="22"/>
  <c r="AA292" i="22" s="1"/>
  <c r="EB212" i="22"/>
  <c r="EB209" i="22"/>
  <c r="EB208" i="22"/>
  <c r="EB25" i="22"/>
  <c r="BQ295" i="22"/>
  <c r="BQ296" i="22" s="1"/>
  <c r="FR295" i="22"/>
  <c r="FR296" i="22" s="1"/>
  <c r="T295" i="22"/>
  <c r="T296" i="22" s="1"/>
  <c r="EB295" i="22"/>
  <c r="EB296" i="22" s="1"/>
  <c r="EP291" i="22"/>
  <c r="EP292" i="22" s="1"/>
  <c r="GM291" i="22"/>
  <c r="GM292" i="22" s="1"/>
  <c r="AH230" i="22"/>
  <c r="AH231" i="22" s="1"/>
  <c r="T230" i="22"/>
  <c r="T231" i="22" s="1"/>
  <c r="T232" i="22" s="1"/>
  <c r="T219" i="22" s="1"/>
  <c r="T221" i="22" s="1"/>
  <c r="BC230" i="22"/>
  <c r="BC231" i="22" s="1"/>
  <c r="CE230" i="22"/>
  <c r="CE231" i="22" s="1"/>
  <c r="DG230" i="22"/>
  <c r="DG231" i="22" s="1"/>
  <c r="EI230" i="22"/>
  <c r="EI231" i="22" s="1"/>
  <c r="FK230" i="22"/>
  <c r="FK231" i="22" s="1"/>
  <c r="EP221" i="22"/>
  <c r="EP212" i="22" s="1"/>
  <c r="CL221" i="22"/>
  <c r="CL212" i="22" s="1"/>
  <c r="AA295" i="22"/>
  <c r="AA296" i="22" s="1"/>
  <c r="AO291" i="22"/>
  <c r="AO292" i="22" s="1"/>
  <c r="FR291" i="22"/>
  <c r="FR292" i="22" s="1"/>
  <c r="HA230" i="22"/>
  <c r="HA231" i="22" s="1"/>
  <c r="GF383" i="27"/>
  <c r="BC208" i="22"/>
  <c r="BC212" i="22"/>
  <c r="BC25" i="22"/>
  <c r="BC209" i="22"/>
  <c r="GM209" i="22"/>
  <c r="GM212" i="22"/>
  <c r="GM25" i="22"/>
  <c r="GM208" i="22"/>
  <c r="CE208" i="22"/>
  <c r="CE212" i="22"/>
  <c r="CE25" i="22"/>
  <c r="CE209" i="22"/>
  <c r="CE295" i="22"/>
  <c r="CE296" i="22" s="1"/>
  <c r="DG295" i="22"/>
  <c r="DG296" i="22" s="1"/>
  <c r="BX25" i="22"/>
  <c r="BX209" i="22"/>
  <c r="BX212" i="22"/>
  <c r="BC291" i="22"/>
  <c r="BC292" i="22" s="1"/>
  <c r="EP230" i="22"/>
  <c r="EP231" i="22" s="1"/>
  <c r="FD25" i="22"/>
  <c r="FD212" i="22"/>
  <c r="FD208" i="22"/>
  <c r="GF212" i="22"/>
  <c r="GF209" i="22"/>
  <c r="GF25" i="22"/>
  <c r="GF208" i="22"/>
  <c r="DG208" i="22"/>
  <c r="DG212" i="22"/>
  <c r="DG209" i="22"/>
  <c r="AH295" i="22"/>
  <c r="AH296" i="22" s="1"/>
  <c r="AV291" i="22"/>
  <c r="AV292" i="22" s="1"/>
  <c r="BC295" i="22"/>
  <c r="BC296" i="22" s="1"/>
  <c r="GT295" i="22"/>
  <c r="GT296" i="22" s="1"/>
  <c r="EI209" i="22"/>
  <c r="EI208" i="22"/>
  <c r="EI212" i="22"/>
  <c r="BX291" i="22"/>
  <c r="BX292" i="22" s="1"/>
  <c r="GT291" i="22"/>
  <c r="GT292" i="22" s="1"/>
  <c r="CL230" i="22"/>
  <c r="CL231" i="22" s="1"/>
  <c r="DN230" i="22"/>
  <c r="DN231" i="22" s="1"/>
  <c r="BX208" i="22"/>
  <c r="HA25" i="22"/>
  <c r="HA208" i="22"/>
  <c r="DU295" i="22"/>
  <c r="DU296" i="22" s="1"/>
  <c r="EI291" i="22"/>
  <c r="EI292" i="22" s="1"/>
  <c r="EW295" i="22"/>
  <c r="EW296" i="22" s="1"/>
  <c r="M291" i="22"/>
  <c r="M292" i="22" s="1"/>
  <c r="AH291" i="22"/>
  <c r="AH292" i="22" s="1"/>
  <c r="CS295" i="22"/>
  <c r="CS296" i="22" s="1"/>
  <c r="FD291" i="22"/>
  <c r="FD292" i="22" s="1"/>
  <c r="BM506" i="27"/>
  <c r="AI506" i="27"/>
  <c r="AA380" i="27"/>
  <c r="BM383" i="27"/>
  <c r="FG506" i="27"/>
  <c r="AN506" i="27"/>
  <c r="AX506" i="27"/>
  <c r="EW506" i="27"/>
  <c r="GF506" i="27"/>
  <c r="AA386" i="27"/>
  <c r="GP305" i="27"/>
  <c r="GK484" i="27"/>
  <c r="HR383" i="27"/>
  <c r="M506" i="27"/>
  <c r="AY434" i="27"/>
  <c r="M221" i="22"/>
  <c r="M212" i="22" s="1"/>
  <c r="AA474" i="27"/>
  <c r="CY383" i="27"/>
  <c r="CV434" i="27"/>
  <c r="CF383" i="27"/>
  <c r="U449" i="27"/>
  <c r="FM402" i="27"/>
  <c r="BR449" i="27"/>
  <c r="HO348" i="27"/>
  <c r="U489" i="27"/>
  <c r="CH348" i="27"/>
  <c r="Y402" i="27"/>
  <c r="EN454" i="27"/>
  <c r="GK449" i="27"/>
  <c r="HC422" i="27"/>
  <c r="FM383" i="27"/>
  <c r="AP489" i="27"/>
  <c r="DB450" i="27"/>
  <c r="GH424" i="27"/>
  <c r="ET330" i="27"/>
  <c r="H383" i="27"/>
  <c r="HO434" i="27"/>
  <c r="BW305" i="27"/>
  <c r="EA383" i="27"/>
  <c r="BM386" i="27"/>
  <c r="EN434" i="27"/>
  <c r="BR479" i="27"/>
  <c r="BR434" i="27"/>
  <c r="HV348" i="27"/>
  <c r="BH506" i="27"/>
  <c r="BB459" i="27"/>
  <c r="AP459" i="27"/>
  <c r="DB506" i="27"/>
  <c r="Y392" i="27"/>
  <c r="ER392" i="27"/>
  <c r="AV489" i="27"/>
  <c r="DE291" i="27"/>
  <c r="DC348" i="27"/>
  <c r="HM327" i="27"/>
  <c r="EN439" i="27"/>
  <c r="HH362" i="27"/>
  <c r="BR484" i="27"/>
  <c r="ER402" i="27"/>
  <c r="GZ506" i="27"/>
  <c r="U506" i="27"/>
  <c r="DI506" i="27"/>
  <c r="U459" i="27"/>
  <c r="GV506" i="27"/>
  <c r="EN484" i="27"/>
  <c r="CG291" i="27"/>
  <c r="EZ506" i="27"/>
  <c r="U444" i="27"/>
  <c r="U469" i="27"/>
  <c r="AM444" i="27"/>
  <c r="CS291" i="27"/>
  <c r="GE348" i="27"/>
  <c r="GR506" i="27"/>
  <c r="BH402" i="27"/>
  <c r="CJ392" i="27"/>
  <c r="BR469" i="27"/>
  <c r="X459" i="27"/>
  <c r="U464" i="27"/>
  <c r="GH392" i="27"/>
  <c r="AG444" i="27"/>
  <c r="AS459" i="27"/>
  <c r="U479" i="27"/>
  <c r="CA409" i="27"/>
  <c r="FT506" i="27"/>
  <c r="DM506" i="27"/>
  <c r="AC506" i="27"/>
  <c r="FP506" i="27"/>
  <c r="AW506" i="27"/>
  <c r="AJ474" i="27"/>
  <c r="HX422" i="27"/>
  <c r="BR439" i="27"/>
  <c r="AY489" i="27"/>
  <c r="ET386" i="27"/>
  <c r="AA489" i="27"/>
  <c r="IF506" i="27"/>
  <c r="H324" i="27"/>
  <c r="GY386" i="27"/>
  <c r="FD506" i="27"/>
  <c r="BQ506" i="27"/>
  <c r="AG506" i="27"/>
  <c r="AK506" i="27"/>
  <c r="AT392" i="27"/>
  <c r="CF386" i="27"/>
  <c r="HX392" i="27"/>
  <c r="FT412" i="27"/>
  <c r="EA506" i="27"/>
  <c r="GU285" i="27"/>
  <c r="BA506" i="27"/>
  <c r="FR449" i="27"/>
  <c r="DL506" i="27"/>
  <c r="BA412" i="27"/>
  <c r="CC506" i="27"/>
  <c r="GB506" i="27"/>
  <c r="GJ506" i="27"/>
  <c r="BY506" i="27"/>
  <c r="BI506" i="27"/>
  <c r="EV506" i="27"/>
  <c r="HX506" i="27"/>
  <c r="DE506" i="27"/>
  <c r="HO464" i="27"/>
  <c r="CV464" i="27"/>
  <c r="AP444" i="27"/>
  <c r="H506" i="27"/>
  <c r="U484" i="27"/>
  <c r="BW348" i="27"/>
  <c r="HH348" i="27"/>
  <c r="DB446" i="27"/>
  <c r="DB461" i="27"/>
  <c r="R285" i="27"/>
  <c r="AT386" i="27"/>
  <c r="CO348" i="27"/>
  <c r="GA412" i="27"/>
  <c r="CY386" i="27"/>
  <c r="FR479" i="27"/>
  <c r="Q506" i="27"/>
  <c r="HR386" i="27"/>
  <c r="HO412" i="27"/>
  <c r="CA399" i="27"/>
  <c r="AV459" i="27"/>
  <c r="DE392" i="27"/>
  <c r="AT348" i="27"/>
  <c r="EK285" i="27"/>
  <c r="H386" i="27"/>
  <c r="BB489" i="27"/>
  <c r="CY291" i="27"/>
  <c r="BH412" i="27"/>
  <c r="HO479" i="27"/>
  <c r="FR434" i="27"/>
  <c r="GK464" i="27"/>
  <c r="GP506" i="27"/>
  <c r="GK439" i="27"/>
  <c r="Y506" i="27"/>
  <c r="HM330" i="27"/>
  <c r="CA297" i="27"/>
  <c r="FL506" i="27"/>
  <c r="AS506" i="27"/>
  <c r="BE348" i="27"/>
  <c r="AY479" i="27"/>
  <c r="CV449" i="27"/>
  <c r="EJ506" i="27"/>
  <c r="BW506" i="27"/>
  <c r="GO309" i="27"/>
  <c r="HO402" i="27"/>
  <c r="ER412" i="27"/>
  <c r="CV479" i="27"/>
  <c r="ET383" i="27"/>
  <c r="FM380" i="27"/>
  <c r="FX348" i="27"/>
  <c r="AA327" i="27"/>
  <c r="DB454" i="27"/>
  <c r="FR464" i="27"/>
  <c r="EA365" i="27"/>
  <c r="BR464" i="27"/>
  <c r="BO424" i="27"/>
  <c r="FM392" i="27"/>
  <c r="ET327" i="27"/>
  <c r="AA459" i="27"/>
  <c r="DG506" i="27"/>
  <c r="HZ506" i="27"/>
  <c r="FM412" i="27"/>
  <c r="AT412" i="27"/>
  <c r="FT402" i="27"/>
  <c r="BA402" i="27"/>
  <c r="CB506" i="27"/>
  <c r="GU506" i="27"/>
  <c r="F206" i="22"/>
  <c r="F205" i="22"/>
  <c r="GK506" i="27"/>
  <c r="BR506" i="27"/>
  <c r="FK25" i="22"/>
  <c r="CI238" i="22"/>
  <c r="CI239" i="22" s="1"/>
  <c r="CE97" i="22" s="1"/>
  <c r="FK212" i="22"/>
  <c r="FK208" i="22"/>
  <c r="F295" i="22"/>
  <c r="F296" i="22" s="1"/>
  <c r="CB238" i="22"/>
  <c r="CB239" i="22" s="1"/>
  <c r="BX97" i="22" s="1"/>
  <c r="BG238" i="22"/>
  <c r="BG239" i="22" s="1"/>
  <c r="BC97" i="22" s="1"/>
  <c r="EM238" i="22"/>
  <c r="EM239" i="22" s="1"/>
  <c r="EI97" i="22" s="1"/>
  <c r="BJ221" i="22"/>
  <c r="AH221" i="22"/>
  <c r="F221" i="22" l="1"/>
  <c r="F25" i="22" s="1"/>
  <c r="EB206" i="22"/>
  <c r="CS206" i="22"/>
  <c r="HA205" i="22"/>
  <c r="FY25" i="22"/>
  <c r="FY323" i="22" s="1"/>
  <c r="FY324" i="22" s="1"/>
  <c r="FY325" i="22" s="1"/>
  <c r="DG206" i="22"/>
  <c r="FY212" i="22"/>
  <c r="GF205" i="22"/>
  <c r="BQ205" i="22"/>
  <c r="FK205" i="22"/>
  <c r="FY205" i="22"/>
  <c r="FY208" i="22"/>
  <c r="CL205" i="22"/>
  <c r="FR205" i="22"/>
  <c r="DU208" i="22"/>
  <c r="EW206" i="22"/>
  <c r="DU212" i="22"/>
  <c r="GT205" i="22"/>
  <c r="EW212" i="22"/>
  <c r="DU209" i="22"/>
  <c r="DU206" i="22"/>
  <c r="T206" i="22"/>
  <c r="EP90" i="22"/>
  <c r="EP204" i="22" s="1"/>
  <c r="EW25" i="22"/>
  <c r="EW323" i="22" s="1"/>
  <c r="EW324" i="22" s="1"/>
  <c r="EW325" i="22" s="1"/>
  <c r="EW223" i="22" s="1"/>
  <c r="EW227" i="22" s="1"/>
  <c r="AA206" i="22"/>
  <c r="DG90" i="22"/>
  <c r="DG222" i="22" s="1"/>
  <c r="EW208" i="22"/>
  <c r="FD90" i="22"/>
  <c r="FD204" i="22" s="1"/>
  <c r="FY204" i="22"/>
  <c r="CS90" i="22"/>
  <c r="CS204" i="22" s="1"/>
  <c r="AO25" i="22"/>
  <c r="AO323" i="22" s="1"/>
  <c r="AO324" i="22" s="1"/>
  <c r="AO212" i="22"/>
  <c r="GF90" i="22"/>
  <c r="GF204" i="22" s="1"/>
  <c r="AO209" i="22"/>
  <c r="FD206" i="22"/>
  <c r="CL25" i="22"/>
  <c r="CL323" i="22" s="1"/>
  <c r="CL324" i="22" s="1"/>
  <c r="CL325" i="22" s="1"/>
  <c r="BQ212" i="22"/>
  <c r="CZ205" i="22"/>
  <c r="FK90" i="22"/>
  <c r="FK204" i="22" s="1"/>
  <c r="EW90" i="22"/>
  <c r="EW222" i="22" s="1"/>
  <c r="FR212" i="22"/>
  <c r="DG317" i="22"/>
  <c r="DG318" i="22" s="1"/>
  <c r="FK222" i="22"/>
  <c r="CZ211" i="22"/>
  <c r="DU211" i="22"/>
  <c r="FY222" i="22"/>
  <c r="GM206" i="22"/>
  <c r="GM90" i="22"/>
  <c r="GM204" i="22" s="1"/>
  <c r="CE90" i="22"/>
  <c r="CE222" i="22" s="1"/>
  <c r="BJ90" i="22"/>
  <c r="BJ204" i="22" s="1"/>
  <c r="CZ90" i="22"/>
  <c r="CZ204" i="22" s="1"/>
  <c r="DU90" i="22"/>
  <c r="DU222" i="22" s="1"/>
  <c r="CS208" i="22"/>
  <c r="DU317" i="22"/>
  <c r="DU318" i="22" s="1"/>
  <c r="AV211" i="22"/>
  <c r="BM362" i="27"/>
  <c r="GF362" i="27"/>
  <c r="F90" i="22"/>
  <c r="AK98" i="27" s="1"/>
  <c r="FR90" i="22"/>
  <c r="FR222" i="22" s="1"/>
  <c r="BQ90" i="22"/>
  <c r="BQ222" i="22" s="1"/>
  <c r="AV205" i="22"/>
  <c r="EI90" i="22"/>
  <c r="EI204" i="22" s="1"/>
  <c r="M205" i="22"/>
  <c r="DN25" i="22"/>
  <c r="DN323" i="22" s="1"/>
  <c r="DN324" i="22" s="1"/>
  <c r="DN325" i="22" s="1"/>
  <c r="EB90" i="22"/>
  <c r="EB204" i="22" s="1"/>
  <c r="T25" i="22"/>
  <c r="T212" i="22"/>
  <c r="EP205" i="22"/>
  <c r="DN212" i="22"/>
  <c r="M90" i="22"/>
  <c r="M204" i="22" s="1"/>
  <c r="CL90" i="22"/>
  <c r="CL204" i="22" s="1"/>
  <c r="DN209" i="22"/>
  <c r="BQ25" i="22"/>
  <c r="BQ323" i="22" s="1"/>
  <c r="BQ324" i="22" s="1"/>
  <c r="BQ325" i="22" s="1"/>
  <c r="AV323" i="22"/>
  <c r="AV324" i="22" s="1"/>
  <c r="AV325" i="22" s="1"/>
  <c r="AV223" i="22" s="1"/>
  <c r="AV227" i="22" s="1"/>
  <c r="BJ206" i="22"/>
  <c r="BQ208" i="22"/>
  <c r="AO206" i="22"/>
  <c r="AV317" i="22"/>
  <c r="AV318" i="22" s="1"/>
  <c r="FR223" i="22"/>
  <c r="FR227" i="22" s="1"/>
  <c r="DG223" i="22"/>
  <c r="DG227" i="22" s="1"/>
  <c r="FR208" i="22"/>
  <c r="DU223" i="22"/>
  <c r="DU227" i="22" s="1"/>
  <c r="EI223" i="22"/>
  <c r="EI227" i="22" s="1"/>
  <c r="EI211" i="22"/>
  <c r="M25" i="22"/>
  <c r="M208" i="22"/>
  <c r="F212" i="22"/>
  <c r="EP209" i="22"/>
  <c r="FR209" i="22"/>
  <c r="M209" i="22"/>
  <c r="F209" i="22"/>
  <c r="CZ223" i="22"/>
  <c r="CZ227" i="22" s="1"/>
  <c r="CS209" i="22"/>
  <c r="CZ317" i="22"/>
  <c r="CZ318" i="22" s="1"/>
  <c r="GT208" i="22"/>
  <c r="GT209" i="22"/>
  <c r="GT212" i="22"/>
  <c r="GT25" i="22"/>
  <c r="AH206" i="22"/>
  <c r="BX90" i="22"/>
  <c r="BX204" i="22" s="1"/>
  <c r="CS25" i="22"/>
  <c r="CS323" i="22" s="1"/>
  <c r="CS324" i="22" s="1"/>
  <c r="DN205" i="22"/>
  <c r="DN206" i="22"/>
  <c r="AA90" i="22"/>
  <c r="AA204" i="22" s="1"/>
  <c r="T90" i="22"/>
  <c r="T204" i="22" s="1"/>
  <c r="DN90" i="22"/>
  <c r="DN204" i="22" s="1"/>
  <c r="AV90" i="22"/>
  <c r="AV204" i="22" s="1"/>
  <c r="AO90" i="22"/>
  <c r="AO204" i="22" s="1"/>
  <c r="T209" i="22"/>
  <c r="T208" i="22"/>
  <c r="F208" i="22"/>
  <c r="HA90" i="22"/>
  <c r="HA204" i="22" s="1"/>
  <c r="FR211" i="22"/>
  <c r="BC90" i="22"/>
  <c r="BC204" i="22" s="1"/>
  <c r="EB323" i="22"/>
  <c r="EB324" i="22" s="1"/>
  <c r="EB325" i="22" s="1"/>
  <c r="CL209" i="22"/>
  <c r="CL208" i="22"/>
  <c r="EP208" i="22"/>
  <c r="EP25" i="22"/>
  <c r="HA323" i="22"/>
  <c r="HA324" i="22" s="1"/>
  <c r="GF323" i="22"/>
  <c r="GF324" i="22" s="1"/>
  <c r="GF325" i="22" s="1"/>
  <c r="FY317" i="22"/>
  <c r="FY318" i="22" s="1"/>
  <c r="FD323" i="22"/>
  <c r="FD324" i="22" s="1"/>
  <c r="CE323" i="22"/>
  <c r="CE324" i="22" s="1"/>
  <c r="CE325" i="22" s="1"/>
  <c r="GM323" i="22"/>
  <c r="GM324" i="22" s="1"/>
  <c r="GM325" i="22" s="1"/>
  <c r="AH90" i="22"/>
  <c r="AH204" i="22" s="1"/>
  <c r="GT90" i="22"/>
  <c r="GT222" i="22" s="1"/>
  <c r="BC323" i="22"/>
  <c r="BC324" i="22" s="1"/>
  <c r="BC325" i="22" s="1"/>
  <c r="EW211" i="22"/>
  <c r="EW317" i="22"/>
  <c r="EW318" i="22" s="1"/>
  <c r="BX323" i="22"/>
  <c r="BX324" i="22" s="1"/>
  <c r="BX325" i="22" s="1"/>
  <c r="AA212" i="22"/>
  <c r="AA208" i="22"/>
  <c r="AA209" i="22"/>
  <c r="AA25" i="22"/>
  <c r="F323" i="22"/>
  <c r="F324" i="22" s="1"/>
  <c r="AY63" i="27"/>
  <c r="BJ212" i="22"/>
  <c r="BJ209" i="22"/>
  <c r="BJ208" i="22"/>
  <c r="BJ25" i="22"/>
  <c r="AH209" i="22"/>
  <c r="AH208" i="22"/>
  <c r="AH25" i="22"/>
  <c r="AH212" i="22"/>
  <c r="BC206" i="22"/>
  <c r="BC205" i="22"/>
  <c r="EI206" i="22"/>
  <c r="EI205" i="22"/>
  <c r="BX206" i="22"/>
  <c r="BX205" i="22"/>
  <c r="CE206" i="22"/>
  <c r="CE205" i="22"/>
  <c r="FK323" i="22"/>
  <c r="FK324" i="22" s="1"/>
  <c r="FR204" i="22" l="1"/>
  <c r="F299" i="22"/>
  <c r="F325" i="22"/>
  <c r="GF222" i="22"/>
  <c r="CS222" i="22"/>
  <c r="EW204" i="22"/>
  <c r="FD222" i="22"/>
  <c r="EP222" i="22"/>
  <c r="DU204" i="22"/>
  <c r="DG204" i="22"/>
  <c r="CE204" i="22"/>
  <c r="BQ204" i="22"/>
  <c r="GM222" i="22"/>
  <c r="AV222" i="22"/>
  <c r="AV224" i="22" s="1"/>
  <c r="AV225" i="22" s="1"/>
  <c r="T81" i="27"/>
  <c r="H84" i="27"/>
  <c r="EI222" i="22"/>
  <c r="EI226" i="22" s="1"/>
  <c r="CL222" i="22"/>
  <c r="HA222" i="22"/>
  <c r="BC222" i="22"/>
  <c r="AH222" i="22"/>
  <c r="CZ222" i="22"/>
  <c r="CZ224" i="22" s="1"/>
  <c r="CZ225" i="22" s="1"/>
  <c r="AO222" i="22"/>
  <c r="DN222" i="22"/>
  <c r="EB222" i="22"/>
  <c r="BX222" i="22"/>
  <c r="BJ222" i="22"/>
  <c r="F204" i="22"/>
  <c r="T323" i="22"/>
  <c r="T324" i="22" s="1"/>
  <c r="M323" i="22"/>
  <c r="M324" i="22" s="1"/>
  <c r="M319" i="22" s="1"/>
  <c r="EW226" i="22"/>
  <c r="FY211" i="22"/>
  <c r="BQ223" i="22"/>
  <c r="BQ227" i="22" s="1"/>
  <c r="CL223" i="22"/>
  <c r="GM223" i="22"/>
  <c r="GM227" i="22" s="1"/>
  <c r="DN223" i="22"/>
  <c r="DN227" i="22" s="1"/>
  <c r="BX223" i="22"/>
  <c r="BX227" i="22" s="1"/>
  <c r="GF223" i="22"/>
  <c r="BC223" i="22"/>
  <c r="BC227" i="22" s="1"/>
  <c r="FY223" i="22"/>
  <c r="FY227" i="22" s="1"/>
  <c r="CE223" i="22"/>
  <c r="CE224" i="22" s="1"/>
  <c r="CE225" i="22" s="1"/>
  <c r="EB223" i="22"/>
  <c r="EB227" i="22" s="1"/>
  <c r="GT323" i="22"/>
  <c r="GT324" i="22" s="1"/>
  <c r="GT325" i="22" s="1"/>
  <c r="FR317" i="22"/>
  <c r="FR318" i="22" s="1"/>
  <c r="FR224" i="22"/>
  <c r="FR225" i="22" s="1"/>
  <c r="EP323" i="22"/>
  <c r="EP324" i="22" s="1"/>
  <c r="EP325" i="22" s="1"/>
  <c r="DN317" i="22"/>
  <c r="DN318" i="22" s="1"/>
  <c r="DN211" i="22"/>
  <c r="EB317" i="22"/>
  <c r="EB318" i="22" s="1"/>
  <c r="EB211" i="22"/>
  <c r="BQ211" i="22"/>
  <c r="BQ317" i="22"/>
  <c r="BQ318" i="22" s="1"/>
  <c r="EW224" i="22"/>
  <c r="EW225" i="22" s="1"/>
  <c r="EW213" i="22" s="1"/>
  <c r="AO325" i="22"/>
  <c r="AO317" i="22"/>
  <c r="AO318" i="22" s="1"/>
  <c r="AO211" i="22"/>
  <c r="CE317" i="22"/>
  <c r="CE318" i="22" s="1"/>
  <c r="CE211" i="22"/>
  <c r="GF317" i="22"/>
  <c r="GF318" i="22" s="1"/>
  <c r="GF211" i="22"/>
  <c r="CS325" i="22"/>
  <c r="GT204" i="22"/>
  <c r="BC211" i="22"/>
  <c r="BC317" i="22"/>
  <c r="BC318" i="22" s="1"/>
  <c r="HA325" i="22"/>
  <c r="FD211" i="22"/>
  <c r="FD317" i="22"/>
  <c r="FD318" i="22" s="1"/>
  <c r="CS317" i="22"/>
  <c r="CS318" i="22" s="1"/>
  <c r="CS211" i="22"/>
  <c r="DG226" i="22"/>
  <c r="DG224" i="22"/>
  <c r="DG225" i="22" s="1"/>
  <c r="BX211" i="22"/>
  <c r="BX317" i="22"/>
  <c r="BX318" i="22" s="1"/>
  <c r="CL211" i="22"/>
  <c r="CL317" i="22"/>
  <c r="CL318" i="22" s="1"/>
  <c r="GM211" i="22"/>
  <c r="GM317" i="22"/>
  <c r="GM318" i="22" s="1"/>
  <c r="FD325" i="22"/>
  <c r="HA317" i="22"/>
  <c r="HA318" i="22" s="1"/>
  <c r="HA211" i="22"/>
  <c r="DU226" i="22"/>
  <c r="DU224" i="22"/>
  <c r="DU225" i="22" s="1"/>
  <c r="AA323" i="22"/>
  <c r="AA324" i="22" s="1"/>
  <c r="AA299" i="22" s="1"/>
  <c r="AA34" i="22" s="1"/>
  <c r="FR327" i="27"/>
  <c r="AY327" i="27"/>
  <c r="FK325" i="22"/>
  <c r="BJ323" i="22"/>
  <c r="BJ324" i="22" s="1"/>
  <c r="FK211" i="22"/>
  <c r="FK317" i="22"/>
  <c r="FK318" i="22" s="1"/>
  <c r="AH323" i="22"/>
  <c r="AH324" i="22" s="1"/>
  <c r="FR226" i="22"/>
  <c r="FD362" i="27"/>
  <c r="AK362" i="27"/>
  <c r="F319" i="22" l="1"/>
  <c r="F34" i="22"/>
  <c r="F222" i="22" s="1"/>
  <c r="GF226" i="22"/>
  <c r="CZ226" i="22"/>
  <c r="EI224" i="22"/>
  <c r="EI225" i="22" s="1"/>
  <c r="EI213" i="22" s="1"/>
  <c r="BC226" i="22"/>
  <c r="M325" i="22"/>
  <c r="AV226" i="22"/>
  <c r="BX224" i="22"/>
  <c r="BX225" i="22" s="1"/>
  <c r="BX213" i="22" s="1"/>
  <c r="M211" i="22"/>
  <c r="FY224" i="22"/>
  <c r="FY225" i="22" s="1"/>
  <c r="M317" i="22"/>
  <c r="M318" i="22" s="1"/>
  <c r="EW215" i="22"/>
  <c r="T317" i="22"/>
  <c r="T318" i="22" s="1"/>
  <c r="T325" i="22"/>
  <c r="T223" i="22" s="1"/>
  <c r="T227" i="22" s="1"/>
  <c r="AA319" i="22"/>
  <c r="CE226" i="22"/>
  <c r="CL226" i="22"/>
  <c r="BC224" i="22"/>
  <c r="BC225" i="22" s="1"/>
  <c r="BC213" i="22" s="1"/>
  <c r="BX226" i="22"/>
  <c r="GF224" i="22"/>
  <c r="GF225" i="22" s="1"/>
  <c r="GF215" i="22" s="1"/>
  <c r="DN224" i="22"/>
  <c r="DN225" i="22" s="1"/>
  <c r="DN213" i="22" s="1"/>
  <c r="FD223" i="22"/>
  <c r="FD227" i="22" s="1"/>
  <c r="CS223" i="22"/>
  <c r="CS227" i="22" s="1"/>
  <c r="AO223" i="22"/>
  <c r="AO227" i="22" s="1"/>
  <c r="GT223" i="22"/>
  <c r="GT224" i="22" s="1"/>
  <c r="GT225" i="22" s="1"/>
  <c r="DN226" i="22"/>
  <c r="HA223" i="22"/>
  <c r="HA226" i="22" s="1"/>
  <c r="F223" i="22"/>
  <c r="F227" i="22" s="1"/>
  <c r="EP223" i="22"/>
  <c r="EP227" i="22" s="1"/>
  <c r="CE227" i="22"/>
  <c r="GF227" i="22"/>
  <c r="CL227" i="22"/>
  <c r="CL224" i="22"/>
  <c r="CL225" i="22" s="1"/>
  <c r="CL215" i="22" s="1"/>
  <c r="FK223" i="22"/>
  <c r="FK226" i="22" s="1"/>
  <c r="M223" i="22"/>
  <c r="M227" i="22" s="1"/>
  <c r="FY226" i="22"/>
  <c r="GT317" i="22"/>
  <c r="GT318" i="22" s="1"/>
  <c r="GT211" i="22"/>
  <c r="EB224" i="22"/>
  <c r="EB225" i="22" s="1"/>
  <c r="EB226" i="22"/>
  <c r="BQ226" i="22"/>
  <c r="BQ224" i="22"/>
  <c r="BQ225" i="22" s="1"/>
  <c r="EP211" i="22"/>
  <c r="EP317" i="22"/>
  <c r="EP318" i="22" s="1"/>
  <c r="DG213" i="22"/>
  <c r="DG215" i="22"/>
  <c r="DU213" i="22"/>
  <c r="DU215" i="22"/>
  <c r="GM224" i="22"/>
  <c r="GM225" i="22" s="1"/>
  <c r="GM226" i="22"/>
  <c r="AV215" i="22"/>
  <c r="AV213" i="22"/>
  <c r="AA325" i="22"/>
  <c r="AA317" i="22"/>
  <c r="AA318" i="22" s="1"/>
  <c r="EA348" i="27"/>
  <c r="H348" i="27"/>
  <c r="T345" i="27"/>
  <c r="EM345" i="27"/>
  <c r="EW197" i="22"/>
  <c r="EW138" i="22" s="1"/>
  <c r="AH325" i="22"/>
  <c r="AH317" i="22"/>
  <c r="AH318" i="22" s="1"/>
  <c r="AH211" i="22"/>
  <c r="BJ325" i="22"/>
  <c r="FR215" i="22"/>
  <c r="FR213" i="22"/>
  <c r="BJ317" i="22"/>
  <c r="BJ318" i="22" s="1"/>
  <c r="BJ211" i="22"/>
  <c r="CZ213" i="22"/>
  <c r="CZ215" i="22"/>
  <c r="CE215" i="22"/>
  <c r="CE213" i="22"/>
  <c r="F211" i="22" l="1"/>
  <c r="F317" i="22"/>
  <c r="F318" i="22" s="1"/>
  <c r="EI215" i="22"/>
  <c r="EI197" i="22" s="1"/>
  <c r="EI138" i="22" s="1"/>
  <c r="BX215" i="22"/>
  <c r="F224" i="22"/>
  <c r="F225" i="22" s="1"/>
  <c r="F213" i="22" s="1"/>
  <c r="M222" i="22"/>
  <c r="M224" i="22" s="1"/>
  <c r="M225" i="22" s="1"/>
  <c r="M213" i="22" s="1"/>
  <c r="AA211" i="22"/>
  <c r="AA222" i="22"/>
  <c r="FD226" i="22"/>
  <c r="T211" i="22"/>
  <c r="T222" i="22"/>
  <c r="T224" i="22" s="1"/>
  <c r="T225" i="22" s="1"/>
  <c r="FY213" i="22"/>
  <c r="FY215" i="22"/>
  <c r="T319" i="22"/>
  <c r="AO224" i="22"/>
  <c r="AO225" i="22" s="1"/>
  <c r="AO215" i="22" s="1"/>
  <c r="GF213" i="22"/>
  <c r="GF197" i="22" s="1"/>
  <c r="GF138" i="22" s="1"/>
  <c r="BC215" i="22"/>
  <c r="BC197" i="22" s="1"/>
  <c r="BC138" i="22" s="1"/>
  <c r="DN215" i="22"/>
  <c r="DN197" i="22" s="1"/>
  <c r="DN138" i="22" s="1"/>
  <c r="FD224" i="22"/>
  <c r="FD225" i="22" s="1"/>
  <c r="FD215" i="22" s="1"/>
  <c r="CS226" i="22"/>
  <c r="CL213" i="22"/>
  <c r="CL197" i="22" s="1"/>
  <c r="CL138" i="22" s="1"/>
  <c r="F226" i="22"/>
  <c r="AO226" i="22"/>
  <c r="BJ223" i="22"/>
  <c r="BJ227" i="22" s="1"/>
  <c r="GT226" i="22"/>
  <c r="CS224" i="22"/>
  <c r="CS225" i="22" s="1"/>
  <c r="CS213" i="22" s="1"/>
  <c r="FK227" i="22"/>
  <c r="HA227" i="22"/>
  <c r="GT227" i="22"/>
  <c r="FK224" i="22"/>
  <c r="FK225" i="22" s="1"/>
  <c r="FK215" i="22" s="1"/>
  <c r="AH223" i="22"/>
  <c r="AH226" i="22" s="1"/>
  <c r="AA223" i="22"/>
  <c r="AA227" i="22" s="1"/>
  <c r="HA224" i="22"/>
  <c r="HA225" i="22" s="1"/>
  <c r="HA215" i="22" s="1"/>
  <c r="CZ197" i="22"/>
  <c r="CZ138" i="22" s="1"/>
  <c r="EP226" i="22"/>
  <c r="EP224" i="22"/>
  <c r="EP225" i="22" s="1"/>
  <c r="AV197" i="22"/>
  <c r="AV138" i="22" s="1"/>
  <c r="BQ215" i="22"/>
  <c r="BQ213" i="22"/>
  <c r="EB213" i="22"/>
  <c r="EB215" i="22"/>
  <c r="DG197" i="22"/>
  <c r="DG138" i="22" s="1"/>
  <c r="BX197" i="22"/>
  <c r="BX138" i="22" s="1"/>
  <c r="DU197" i="22"/>
  <c r="DU138" i="22" s="1"/>
  <c r="GT215" i="22"/>
  <c r="GT213" i="22"/>
  <c r="GM213" i="22"/>
  <c r="GM215" i="22"/>
  <c r="CE197" i="22"/>
  <c r="CE138" i="22" s="1"/>
  <c r="FR419" i="27"/>
  <c r="AY419" i="27"/>
  <c r="FR197" i="22"/>
  <c r="FR138" i="22" s="1"/>
  <c r="BW63" i="27" l="1"/>
  <c r="BW327" i="27" s="1"/>
  <c r="Z84" i="27"/>
  <c r="M226" i="22"/>
  <c r="FD213" i="22"/>
  <c r="FD197" i="22" s="1"/>
  <c r="FD138" i="22" s="1"/>
  <c r="AO213" i="22"/>
  <c r="AO197" i="22" s="1"/>
  <c r="AO138" i="22" s="1"/>
  <c r="F215" i="22"/>
  <c r="FY197" i="22"/>
  <c r="FY138" i="22" s="1"/>
  <c r="BJ226" i="22"/>
  <c r="BJ224" i="22"/>
  <c r="BJ225" i="22" s="1"/>
  <c r="BJ215" i="22" s="1"/>
  <c r="AH224" i="22"/>
  <c r="AH225" i="22" s="1"/>
  <c r="AH215" i="22" s="1"/>
  <c r="T213" i="22"/>
  <c r="T215" i="22"/>
  <c r="T226" i="22"/>
  <c r="M215" i="22"/>
  <c r="M197" i="22" s="1"/>
  <c r="M138" i="22" s="1"/>
  <c r="HA213" i="22"/>
  <c r="HA197" i="22" s="1"/>
  <c r="HA138" i="22" s="1"/>
  <c r="AH227" i="22"/>
  <c r="GP327" i="27"/>
  <c r="FK213" i="22"/>
  <c r="FK197" i="22" s="1"/>
  <c r="FK138" i="22" s="1"/>
  <c r="AA224" i="22"/>
  <c r="AA225" i="22" s="1"/>
  <c r="AA215" i="22" s="1"/>
  <c r="CS215" i="22"/>
  <c r="CS197" i="22" s="1"/>
  <c r="CS138" i="22" s="1"/>
  <c r="AA226" i="22"/>
  <c r="BQ197" i="22"/>
  <c r="BQ138" i="22" s="1"/>
  <c r="GM197" i="22"/>
  <c r="GM138" i="22" s="1"/>
  <c r="EB197" i="22"/>
  <c r="EB138" i="22" s="1"/>
  <c r="EP213" i="22"/>
  <c r="EP215" i="22"/>
  <c r="GT197" i="22"/>
  <c r="GT138" i="22" s="1"/>
  <c r="EN424" i="27" l="1"/>
  <c r="H116" i="27"/>
  <c r="H380" i="27" s="1"/>
  <c r="U424" i="27"/>
  <c r="AJ429" i="27"/>
  <c r="AS429" i="27"/>
  <c r="BB429" i="27"/>
  <c r="U429" i="27"/>
  <c r="AP429" i="27"/>
  <c r="ES348" i="27"/>
  <c r="AY429" i="27"/>
  <c r="AA429" i="27"/>
  <c r="AV429" i="27"/>
  <c r="X429" i="27"/>
  <c r="AG429" i="27"/>
  <c r="AM429" i="27"/>
  <c r="Z348" i="27"/>
  <c r="AD429" i="27"/>
  <c r="DJ84" i="27"/>
  <c r="DJ348" i="27" s="1"/>
  <c r="F197" i="22"/>
  <c r="F138" i="22" s="1"/>
  <c r="T197" i="22"/>
  <c r="T138" i="22" s="1"/>
  <c r="BJ213" i="22"/>
  <c r="BJ197" i="22" s="1"/>
  <c r="BJ138" i="22" s="1"/>
  <c r="AH213" i="22"/>
  <c r="AH197" i="22" s="1"/>
  <c r="AH138" i="22" s="1"/>
  <c r="AA213" i="22"/>
  <c r="AA197" i="22" s="1"/>
  <c r="AA138" i="22" s="1"/>
  <c r="EP197" i="22"/>
  <c r="EP138" i="22" s="1"/>
  <c r="EA380" i="27" l="1"/>
  <c r="EN419" i="27"/>
  <c r="U419" i="27"/>
  <c r="IC348"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0" authorId="0" shapeId="0" xr:uid="{00000000-0006-0000-0100-000001000000}">
      <text>
        <r>
          <rPr>
            <sz val="9"/>
            <color indexed="81"/>
            <rFont val="MS P ゴシック"/>
            <family val="3"/>
            <charset val="128"/>
          </rPr>
          <t>年齢23歳未満親族の扶養親族または当区別障がい者である同一生計配偶者もしくは扶養親族の氏名を
「所得金額調整控除に関する事項」に記載してください。
※「（源泉・特別）控除対象配偶者」や「控除対象扶養親族」、「16歳未満の扶養親族」である場合は記載を省略できます。</t>
        </r>
      </text>
    </comment>
    <comment ref="B133" authorId="0" shapeId="0" xr:uid="{9D9803B5-9BF3-4C0E-9E14-DE705A23497A}">
      <text>
        <r>
          <rPr>
            <sz val="9"/>
            <color indexed="81"/>
            <rFont val="MS P ゴシック"/>
            <family val="3"/>
            <charset val="128"/>
          </rPr>
          <t>定額減税に関する事項については、一番下のセルに別途記入欄がありますので、そちらに記入してください。</t>
        </r>
      </text>
    </comment>
  </commentList>
</comments>
</file>

<file path=xl/sharedStrings.xml><?xml version="1.0" encoding="utf-8"?>
<sst xmlns="http://schemas.openxmlformats.org/spreadsheetml/2006/main" count="1611" uniqueCount="480">
  <si>
    <t>給与収入</t>
    <rPh sb="0" eb="2">
      <t>キュウヨ</t>
    </rPh>
    <rPh sb="2" eb="4">
      <t>シュウニュウ</t>
    </rPh>
    <phoneticPr fontId="2"/>
  </si>
  <si>
    <t>税率</t>
    <rPh sb="0" eb="2">
      <t>ゼイリツ</t>
    </rPh>
    <phoneticPr fontId="2"/>
  </si>
  <si>
    <t>所得控除の額の合計額</t>
    <rPh sb="0" eb="2">
      <t>ショトク</t>
    </rPh>
    <rPh sb="2" eb="4">
      <t>コウジョ</t>
    </rPh>
    <rPh sb="5" eb="6">
      <t>ガク</t>
    </rPh>
    <rPh sb="7" eb="9">
      <t>ゴウケイ</t>
    </rPh>
    <rPh sb="9" eb="10">
      <t>ガク</t>
    </rPh>
    <phoneticPr fontId="2"/>
  </si>
  <si>
    <t>源泉徴収税額</t>
    <rPh sb="0" eb="2">
      <t>ゲンセン</t>
    </rPh>
    <rPh sb="2" eb="4">
      <t>チョウシュウ</t>
    </rPh>
    <rPh sb="4" eb="6">
      <t>ゼイガク</t>
    </rPh>
    <phoneticPr fontId="2"/>
  </si>
  <si>
    <t>その他</t>
    <rPh sb="2" eb="3">
      <t>タ</t>
    </rPh>
    <phoneticPr fontId="2"/>
  </si>
  <si>
    <t>特別</t>
    <rPh sb="0" eb="2">
      <t>トクベツ</t>
    </rPh>
    <phoneticPr fontId="2"/>
  </si>
  <si>
    <t>年</t>
    <rPh sb="0" eb="1">
      <t>ネン</t>
    </rPh>
    <phoneticPr fontId="2"/>
  </si>
  <si>
    <t>退職</t>
    <rPh sb="0" eb="2">
      <t>タイショク</t>
    </rPh>
    <phoneticPr fontId="2"/>
  </si>
  <si>
    <t>就職</t>
    <rPh sb="0" eb="2">
      <t>シュウショク</t>
    </rPh>
    <phoneticPr fontId="2"/>
  </si>
  <si>
    <t>月</t>
    <rPh sb="0" eb="1">
      <t>ツキ</t>
    </rPh>
    <phoneticPr fontId="2"/>
  </si>
  <si>
    <t>種別</t>
    <rPh sb="0" eb="2">
      <t>シュベツ</t>
    </rPh>
    <phoneticPr fontId="2"/>
  </si>
  <si>
    <t>支払金額</t>
    <rPh sb="0" eb="2">
      <t>シハライ</t>
    </rPh>
    <rPh sb="2" eb="4">
      <t>キンガク</t>
    </rPh>
    <phoneticPr fontId="2"/>
  </si>
  <si>
    <t>老人</t>
    <rPh sb="0" eb="2">
      <t>ロウジン</t>
    </rPh>
    <phoneticPr fontId="2"/>
  </si>
  <si>
    <t>特定</t>
    <rPh sb="0" eb="2">
      <t>トクテイ</t>
    </rPh>
    <phoneticPr fontId="2"/>
  </si>
  <si>
    <t>月</t>
    <rPh sb="0" eb="1">
      <t>ガツ</t>
    </rPh>
    <phoneticPr fontId="2"/>
  </si>
  <si>
    <t>受給者生年月日</t>
    <rPh sb="0" eb="3">
      <t>ジュキュウシャ</t>
    </rPh>
    <rPh sb="3" eb="5">
      <t>セイネン</t>
    </rPh>
    <rPh sb="5" eb="7">
      <t>ガッピ</t>
    </rPh>
    <phoneticPr fontId="2"/>
  </si>
  <si>
    <t>居住開始年月日</t>
    <rPh sb="0" eb="2">
      <t>キョジュウ</t>
    </rPh>
    <rPh sb="2" eb="4">
      <t>カイシ</t>
    </rPh>
    <rPh sb="4" eb="7">
      <t>ネンガッピ</t>
    </rPh>
    <phoneticPr fontId="2"/>
  </si>
  <si>
    <t>※種別</t>
    <rPh sb="1" eb="3">
      <t>シュベツ</t>
    </rPh>
    <phoneticPr fontId="2"/>
  </si>
  <si>
    <t>※整理番号</t>
    <rPh sb="1" eb="3">
      <t>セイリ</t>
    </rPh>
    <rPh sb="3" eb="5">
      <t>バンゴウ</t>
    </rPh>
    <phoneticPr fontId="2"/>
  </si>
  <si>
    <t>所得税課標</t>
    <rPh sb="0" eb="3">
      <t>ショトクゼイ</t>
    </rPh>
    <rPh sb="3" eb="4">
      <t>カ</t>
    </rPh>
    <rPh sb="4" eb="5">
      <t>ヒョウ</t>
    </rPh>
    <phoneticPr fontId="2"/>
  </si>
  <si>
    <t>控除額</t>
    <rPh sb="0" eb="2">
      <t>コウジョ</t>
    </rPh>
    <rPh sb="2" eb="3">
      <t>ガク</t>
    </rPh>
    <phoneticPr fontId="2"/>
  </si>
  <si>
    <t>氏名</t>
    <rPh sb="0" eb="2">
      <t>シメイ</t>
    </rPh>
    <phoneticPr fontId="2"/>
  </si>
  <si>
    <t>乙欄</t>
    <rPh sb="0" eb="1">
      <t>オツ</t>
    </rPh>
    <rPh sb="1" eb="2">
      <t>ラン</t>
    </rPh>
    <phoneticPr fontId="2"/>
  </si>
  <si>
    <t>寡婦</t>
    <rPh sb="0" eb="2">
      <t>カフ</t>
    </rPh>
    <phoneticPr fontId="2"/>
  </si>
  <si>
    <t>災害者</t>
    <rPh sb="0" eb="2">
      <t>サイガイ</t>
    </rPh>
    <rPh sb="2" eb="3">
      <t>シャ</t>
    </rPh>
    <phoneticPr fontId="2"/>
  </si>
  <si>
    <t>外国人</t>
    <rPh sb="0" eb="2">
      <t>ガイコク</t>
    </rPh>
    <rPh sb="2" eb="3">
      <t>ジン</t>
    </rPh>
    <phoneticPr fontId="2"/>
  </si>
  <si>
    <t>勤労学生</t>
    <rPh sb="0" eb="2">
      <t>キンロウ</t>
    </rPh>
    <rPh sb="2" eb="4">
      <t>ガクセイ</t>
    </rPh>
    <phoneticPr fontId="2"/>
  </si>
  <si>
    <t>死亡退職</t>
    <rPh sb="0" eb="2">
      <t>シボウ</t>
    </rPh>
    <rPh sb="2" eb="4">
      <t>タイショク</t>
    </rPh>
    <phoneticPr fontId="2"/>
  </si>
  <si>
    <t>未成年者</t>
    <rPh sb="0" eb="4">
      <t>ミセイネンシャ</t>
    </rPh>
    <phoneticPr fontId="2"/>
  </si>
  <si>
    <t>階差</t>
    <rPh sb="0" eb="2">
      <t>カイサ</t>
    </rPh>
    <phoneticPr fontId="2"/>
  </si>
  <si>
    <t>最小値</t>
    <rPh sb="0" eb="3">
      <t>サイショウチ</t>
    </rPh>
    <phoneticPr fontId="2"/>
  </si>
  <si>
    <t>日</t>
    <rPh sb="0" eb="1">
      <t>ヒ</t>
    </rPh>
    <phoneticPr fontId="2"/>
  </si>
  <si>
    <t>有</t>
    <rPh sb="0" eb="1">
      <t>アリ</t>
    </rPh>
    <phoneticPr fontId="2"/>
  </si>
  <si>
    <t>円</t>
    <rPh sb="0" eb="1">
      <t>エン</t>
    </rPh>
    <phoneticPr fontId="2"/>
  </si>
  <si>
    <t>千</t>
    <rPh sb="0" eb="1">
      <t>セン</t>
    </rPh>
    <phoneticPr fontId="2"/>
  </si>
  <si>
    <t>内</t>
    <rPh sb="0" eb="1">
      <t>ウチ</t>
    </rPh>
    <phoneticPr fontId="2"/>
  </si>
  <si>
    <t>給与支払報告書（個人別明細書）</t>
    <rPh sb="0" eb="2">
      <t>キュウヨ</t>
    </rPh>
    <rPh sb="2" eb="4">
      <t>シハライ</t>
    </rPh>
    <rPh sb="4" eb="7">
      <t>ホウコクショ</t>
    </rPh>
    <rPh sb="8" eb="10">
      <t>コジン</t>
    </rPh>
    <rPh sb="10" eb="11">
      <t>ベツ</t>
    </rPh>
    <rPh sb="11" eb="13">
      <t>メイサイ</t>
    </rPh>
    <rPh sb="13" eb="14">
      <t>ショ</t>
    </rPh>
    <phoneticPr fontId="2"/>
  </si>
  <si>
    <t>（役職名）</t>
    <rPh sb="1" eb="4">
      <t>ヤクショクメイ</t>
    </rPh>
    <phoneticPr fontId="2"/>
  </si>
  <si>
    <t>（受給者番号）</t>
    <rPh sb="1" eb="4">
      <t>ジュキュウシャ</t>
    </rPh>
    <rPh sb="4" eb="6">
      <t>バンゴウ</t>
    </rPh>
    <phoneticPr fontId="2"/>
  </si>
  <si>
    <t>（フリガナ）</t>
    <phoneticPr fontId="2"/>
  </si>
  <si>
    <t>支払
を受け
る者</t>
    <rPh sb="0" eb="2">
      <t>シハライ</t>
    </rPh>
    <rPh sb="4" eb="5">
      <t>ウ</t>
    </rPh>
    <rPh sb="8" eb="9">
      <t>シャ</t>
    </rPh>
    <phoneticPr fontId="2"/>
  </si>
  <si>
    <t>※　区　分</t>
    <rPh sb="2" eb="3">
      <t>ク</t>
    </rPh>
    <rPh sb="4" eb="5">
      <t>ブン</t>
    </rPh>
    <phoneticPr fontId="2"/>
  </si>
  <si>
    <t>※</t>
    <phoneticPr fontId="2"/>
  </si>
  <si>
    <t>国民年金保険料等の金額</t>
    <rPh sb="0" eb="2">
      <t>コクミン</t>
    </rPh>
    <rPh sb="2" eb="4">
      <t>ネンキン</t>
    </rPh>
    <rPh sb="4" eb="8">
      <t>ホケンリョウトウ</t>
    </rPh>
    <rPh sb="9" eb="11">
      <t>キンガク</t>
    </rPh>
    <phoneticPr fontId="2"/>
  </si>
  <si>
    <t>人</t>
    <rPh sb="0" eb="1">
      <t>ニン</t>
    </rPh>
    <phoneticPr fontId="2"/>
  </si>
  <si>
    <t>住
所</t>
    <rPh sb="0" eb="1">
      <t>ジュウ</t>
    </rPh>
    <rPh sb="3" eb="4">
      <t>ショ</t>
    </rPh>
    <phoneticPr fontId="2"/>
  </si>
  <si>
    <t>地震保険料控除額</t>
    <rPh sb="0" eb="2">
      <t>ジシン</t>
    </rPh>
    <rPh sb="2" eb="5">
      <t>ホケンリョウ</t>
    </rPh>
    <rPh sb="5" eb="7">
      <t>コウジョ</t>
    </rPh>
    <rPh sb="7" eb="8">
      <t>ガク</t>
    </rPh>
    <phoneticPr fontId="2"/>
  </si>
  <si>
    <t>控除可能額</t>
    <rPh sb="0" eb="2">
      <t>コウジョ</t>
    </rPh>
    <rPh sb="2" eb="4">
      <t>カノウ</t>
    </rPh>
    <rPh sb="4" eb="5">
      <t>ガク</t>
    </rPh>
    <phoneticPr fontId="2"/>
  </si>
  <si>
    <t>年月日</t>
    <rPh sb="0" eb="3">
      <t>ネンガッピ</t>
    </rPh>
    <phoneticPr fontId="2"/>
  </si>
  <si>
    <t>配偶者の合計所得金額</t>
    <rPh sb="0" eb="3">
      <t>ハイグウシャ</t>
    </rPh>
    <rPh sb="4" eb="6">
      <t>ゴウケイ</t>
    </rPh>
    <rPh sb="6" eb="8">
      <t>ショトク</t>
    </rPh>
    <rPh sb="8" eb="10">
      <t>キンガク</t>
    </rPh>
    <phoneticPr fontId="2"/>
  </si>
  <si>
    <t>旧長期損害保険料の支払額</t>
    <rPh sb="0" eb="1">
      <t>キュウ</t>
    </rPh>
    <rPh sb="1" eb="3">
      <t>チョウキ</t>
    </rPh>
    <rPh sb="3" eb="5">
      <t>ソンガイ</t>
    </rPh>
    <rPh sb="5" eb="8">
      <t>ホケンリョウ</t>
    </rPh>
    <rPh sb="9" eb="11">
      <t>シハライ</t>
    </rPh>
    <rPh sb="11" eb="12">
      <t>ガク</t>
    </rPh>
    <phoneticPr fontId="2"/>
  </si>
  <si>
    <t>社会保険料等の金額</t>
    <rPh sb="0" eb="2">
      <t>シャカイ</t>
    </rPh>
    <rPh sb="2" eb="5">
      <t>ホケンリョウ</t>
    </rPh>
    <rPh sb="5" eb="6">
      <t>トウ</t>
    </rPh>
    <rPh sb="7" eb="9">
      <t>キンガク</t>
    </rPh>
    <phoneticPr fontId="2"/>
  </si>
  <si>
    <t>建物名等</t>
    <rPh sb="0" eb="2">
      <t>タテモノ</t>
    </rPh>
    <rPh sb="2" eb="3">
      <t>メイ</t>
    </rPh>
    <rPh sb="3" eb="4">
      <t>トウ</t>
    </rPh>
    <phoneticPr fontId="2"/>
  </si>
  <si>
    <t>（内同居）</t>
    <rPh sb="1" eb="2">
      <t>ウチ</t>
    </rPh>
    <rPh sb="2" eb="4">
      <t>ドウキョ</t>
    </rPh>
    <phoneticPr fontId="2"/>
  </si>
  <si>
    <t>町名・番地</t>
    <rPh sb="0" eb="2">
      <t>チョウメイ</t>
    </rPh>
    <rPh sb="3" eb="5">
      <t>バンチ</t>
    </rPh>
    <phoneticPr fontId="2"/>
  </si>
  <si>
    <t>就職　または　退職</t>
    <rPh sb="0" eb="2">
      <t>シュウショク</t>
    </rPh>
    <rPh sb="7" eb="9">
      <t>タイショク</t>
    </rPh>
    <phoneticPr fontId="2"/>
  </si>
  <si>
    <t>明細番号</t>
    <rPh sb="0" eb="2">
      <t>メイサイ</t>
    </rPh>
    <rPh sb="2" eb="4">
      <t>バンゴウ</t>
    </rPh>
    <phoneticPr fontId="2"/>
  </si>
  <si>
    <t>種　　　　別</t>
    <rPh sb="0" eb="1">
      <t>シュ</t>
    </rPh>
    <rPh sb="5" eb="6">
      <t>ベツ</t>
    </rPh>
    <phoneticPr fontId="2"/>
  </si>
  <si>
    <t>支　払　金　額</t>
    <rPh sb="0" eb="1">
      <t>シ</t>
    </rPh>
    <rPh sb="2" eb="3">
      <t>バライ</t>
    </rPh>
    <rPh sb="4" eb="5">
      <t>キン</t>
    </rPh>
    <rPh sb="6" eb="7">
      <t>ガク</t>
    </rPh>
    <phoneticPr fontId="2"/>
  </si>
  <si>
    <t>（ う ち 未 払 金 額 ）</t>
    <rPh sb="6" eb="7">
      <t>ミ</t>
    </rPh>
    <rPh sb="8" eb="9">
      <t>バライ</t>
    </rPh>
    <rPh sb="10" eb="11">
      <t>キン</t>
    </rPh>
    <rPh sb="12" eb="13">
      <t>ガク</t>
    </rPh>
    <phoneticPr fontId="2"/>
  </si>
  <si>
    <t>（ う ち 未 徴 収 税 額 ）</t>
    <rPh sb="6" eb="7">
      <t>ミ</t>
    </rPh>
    <rPh sb="8" eb="9">
      <t>シルシ</t>
    </rPh>
    <rPh sb="10" eb="11">
      <t>シュウ</t>
    </rPh>
    <rPh sb="12" eb="13">
      <t>ゼイ</t>
    </rPh>
    <rPh sb="14" eb="15">
      <t>ガク</t>
    </rPh>
    <phoneticPr fontId="2"/>
  </si>
  <si>
    <t>源　泉　徴　収　税　額</t>
    <rPh sb="0" eb="1">
      <t>ミナモト</t>
    </rPh>
    <rPh sb="2" eb="3">
      <t>イズミ</t>
    </rPh>
    <rPh sb="4" eb="5">
      <t>シルシ</t>
    </rPh>
    <rPh sb="6" eb="7">
      <t>シュウ</t>
    </rPh>
    <rPh sb="8" eb="9">
      <t>ゼイ</t>
    </rPh>
    <rPh sb="10" eb="11">
      <t>ガク</t>
    </rPh>
    <phoneticPr fontId="2"/>
  </si>
  <si>
    <t>計</t>
    <rPh sb="0" eb="1">
      <t>ケイ</t>
    </rPh>
    <phoneticPr fontId="2"/>
  </si>
  <si>
    <t>●　必要事項を入力後、「印刷用」シートを印刷し、切り取って提出してください。</t>
    <rPh sb="9" eb="10">
      <t>ゴ</t>
    </rPh>
    <phoneticPr fontId="2"/>
  </si>
  <si>
    <t>（うち小規模企業共済等の掛金）</t>
    <rPh sb="3" eb="6">
      <t>ショウキボ</t>
    </rPh>
    <rPh sb="6" eb="8">
      <t>キギョウ</t>
    </rPh>
    <rPh sb="8" eb="10">
      <t>キョウサイ</t>
    </rPh>
    <rPh sb="10" eb="11">
      <t>トウ</t>
    </rPh>
    <rPh sb="12" eb="14">
      <t>カケキン</t>
    </rPh>
    <phoneticPr fontId="2"/>
  </si>
  <si>
    <t>エラー種別</t>
    <rPh sb="3" eb="5">
      <t>シュベツ</t>
    </rPh>
    <phoneticPr fontId="2"/>
  </si>
  <si>
    <t>所得税課標</t>
    <rPh sb="0" eb="3">
      <t>ショトクゼイ</t>
    </rPh>
    <rPh sb="3" eb="5">
      <t>カヒョウ</t>
    </rPh>
    <phoneticPr fontId="2"/>
  </si>
  <si>
    <t>所得税額</t>
    <rPh sb="0" eb="3">
      <t>ショトクゼイ</t>
    </rPh>
    <rPh sb="3" eb="4">
      <t>ガク</t>
    </rPh>
    <phoneticPr fontId="2"/>
  </si>
  <si>
    <t>商</t>
    <rPh sb="0" eb="1">
      <t>ショウ</t>
    </rPh>
    <phoneticPr fontId="2"/>
  </si>
  <si>
    <t>概算給与</t>
    <rPh sb="0" eb="2">
      <t>ガイサン</t>
    </rPh>
    <rPh sb="2" eb="4">
      <t>キュウヨ</t>
    </rPh>
    <phoneticPr fontId="2"/>
  </si>
  <si>
    <t>給与額</t>
    <phoneticPr fontId="2"/>
  </si>
  <si>
    <t>乗率</t>
    <phoneticPr fontId="2"/>
  </si>
  <si>
    <t>控除額</t>
    <phoneticPr fontId="2"/>
  </si>
  <si>
    <t>給与所得</t>
    <rPh sb="0" eb="2">
      <t>キュウヨ</t>
    </rPh>
    <rPh sb="2" eb="4">
      <t>ショトク</t>
    </rPh>
    <phoneticPr fontId="2"/>
  </si>
  <si>
    <t>あまり</t>
    <phoneticPr fontId="2"/>
  </si>
  <si>
    <t>控除対象扶養親族の「老人（内同居）」の人数が「老人」の人数を上回っています。</t>
    <rPh sb="0" eb="2">
      <t>コウジョ</t>
    </rPh>
    <rPh sb="2" eb="4">
      <t>タイショウ</t>
    </rPh>
    <rPh sb="4" eb="6">
      <t>フヨウ</t>
    </rPh>
    <rPh sb="6" eb="8">
      <t>シンゾク</t>
    </rPh>
    <rPh sb="10" eb="12">
      <t>ロウジン</t>
    </rPh>
    <rPh sb="13" eb="14">
      <t>ウチ</t>
    </rPh>
    <rPh sb="14" eb="16">
      <t>ドウキョ</t>
    </rPh>
    <rPh sb="19" eb="21">
      <t>ニンズウ</t>
    </rPh>
    <rPh sb="23" eb="25">
      <t>ロウジン</t>
    </rPh>
    <rPh sb="27" eb="29">
      <t>ニンズウ</t>
    </rPh>
    <rPh sb="30" eb="32">
      <t>ウワマワ</t>
    </rPh>
    <phoneticPr fontId="2"/>
  </si>
  <si>
    <t>地震保険料控除額が「旧長期損害保険料の支払額」から算出した控除額を下回っています。</t>
    <rPh sb="0" eb="2">
      <t>ジシン</t>
    </rPh>
    <rPh sb="2" eb="5">
      <t>ホケンリョウ</t>
    </rPh>
    <rPh sb="5" eb="7">
      <t>コウジョ</t>
    </rPh>
    <rPh sb="7" eb="8">
      <t>ガク</t>
    </rPh>
    <rPh sb="10" eb="11">
      <t>キュウ</t>
    </rPh>
    <rPh sb="11" eb="13">
      <t>チョウキ</t>
    </rPh>
    <rPh sb="13" eb="15">
      <t>ソンガイ</t>
    </rPh>
    <rPh sb="15" eb="18">
      <t>ホケンリョウ</t>
    </rPh>
    <rPh sb="19" eb="21">
      <t>シハライ</t>
    </rPh>
    <rPh sb="21" eb="22">
      <t>ガク</t>
    </rPh>
    <rPh sb="25" eb="27">
      <t>サンシュツ</t>
    </rPh>
    <rPh sb="29" eb="31">
      <t>コウジョ</t>
    </rPh>
    <rPh sb="31" eb="32">
      <t>ガク</t>
    </rPh>
    <rPh sb="33" eb="35">
      <t>シタマワ</t>
    </rPh>
    <phoneticPr fontId="2"/>
  </si>
  <si>
    <t>地震保険料控除が上限（50,000円）を超えています。</t>
    <rPh sb="0" eb="2">
      <t>ジシン</t>
    </rPh>
    <rPh sb="2" eb="5">
      <t>ホケンリョウ</t>
    </rPh>
    <rPh sb="5" eb="7">
      <t>コウジョ</t>
    </rPh>
    <rPh sb="8" eb="10">
      <t>ジョウゲン</t>
    </rPh>
    <rPh sb="17" eb="18">
      <t>エン</t>
    </rPh>
    <rPh sb="20" eb="21">
      <t>コ</t>
    </rPh>
    <phoneticPr fontId="2"/>
  </si>
  <si>
    <t>配偶者がある場合、「未成年」とすることはできません。</t>
    <rPh sb="0" eb="3">
      <t>ハイグウシャ</t>
    </rPh>
    <rPh sb="6" eb="8">
      <t>バアイ</t>
    </rPh>
    <rPh sb="10" eb="13">
      <t>ミセイネン</t>
    </rPh>
    <phoneticPr fontId="2"/>
  </si>
  <si>
    <t>所得金額が3,000万円を超える場合、住宅借入金等特別控除は適用できません。</t>
    <rPh sb="0" eb="2">
      <t>ショトク</t>
    </rPh>
    <rPh sb="2" eb="4">
      <t>キンガク</t>
    </rPh>
    <rPh sb="10" eb="12">
      <t>マンエン</t>
    </rPh>
    <rPh sb="13" eb="14">
      <t>コ</t>
    </rPh>
    <rPh sb="16" eb="18">
      <t>バアイ</t>
    </rPh>
    <rPh sb="19" eb="21">
      <t>ジュウタク</t>
    </rPh>
    <rPh sb="21" eb="23">
      <t>カリイレ</t>
    </rPh>
    <rPh sb="23" eb="24">
      <t>キン</t>
    </rPh>
    <rPh sb="24" eb="25">
      <t>トウ</t>
    </rPh>
    <rPh sb="25" eb="27">
      <t>トクベツ</t>
    </rPh>
    <rPh sb="27" eb="29">
      <t>コウジョ</t>
    </rPh>
    <rPh sb="30" eb="32">
      <t>テキヨウ</t>
    </rPh>
    <phoneticPr fontId="2"/>
  </si>
  <si>
    <t>「住宅借入金等特別控除」の「控除額」に所得税から差し引く金額を入力してください。</t>
    <rPh sb="1" eb="3">
      <t>ジュウタク</t>
    </rPh>
    <rPh sb="3" eb="5">
      <t>カリイレ</t>
    </rPh>
    <rPh sb="5" eb="6">
      <t>キン</t>
    </rPh>
    <rPh sb="6" eb="7">
      <t>トウ</t>
    </rPh>
    <rPh sb="7" eb="9">
      <t>トクベツ</t>
    </rPh>
    <rPh sb="9" eb="11">
      <t>コウジョ</t>
    </rPh>
    <rPh sb="14" eb="16">
      <t>コウジョ</t>
    </rPh>
    <rPh sb="16" eb="17">
      <t>ガク</t>
    </rPh>
    <rPh sb="19" eb="22">
      <t>ショトクゼイ</t>
    </rPh>
    <rPh sb="24" eb="25">
      <t>サ</t>
    </rPh>
    <rPh sb="26" eb="27">
      <t>ヒ</t>
    </rPh>
    <rPh sb="28" eb="30">
      <t>キンガク</t>
    </rPh>
    <rPh sb="31" eb="33">
      <t>ニュウリョク</t>
    </rPh>
    <phoneticPr fontId="2"/>
  </si>
  <si>
    <t>「住宅借入金等特別控除」の「控除額」は所得税の金額以下となるように入力してください。</t>
    <rPh sb="23" eb="25">
      <t>キンガク</t>
    </rPh>
    <rPh sb="25" eb="27">
      <t>イカ</t>
    </rPh>
    <rPh sb="33" eb="35">
      <t>ニュウリョク</t>
    </rPh>
    <phoneticPr fontId="2"/>
  </si>
  <si>
    <t>住宅借入金等特別控除の適用がある場合、「住宅借入金等特別控除」の「居住開始年月日」を入力してください。</t>
    <rPh sb="0" eb="2">
      <t>ジュウタク</t>
    </rPh>
    <rPh sb="2" eb="4">
      <t>カリイレ</t>
    </rPh>
    <rPh sb="4" eb="5">
      <t>キン</t>
    </rPh>
    <rPh sb="5" eb="6">
      <t>トウ</t>
    </rPh>
    <rPh sb="6" eb="8">
      <t>トクベツ</t>
    </rPh>
    <rPh sb="8" eb="10">
      <t>コウジョ</t>
    </rPh>
    <rPh sb="11" eb="13">
      <t>テキヨウ</t>
    </rPh>
    <rPh sb="16" eb="18">
      <t>バアイ</t>
    </rPh>
    <rPh sb="20" eb="22">
      <t>ジュウタク</t>
    </rPh>
    <rPh sb="22" eb="24">
      <t>カリイレ</t>
    </rPh>
    <rPh sb="24" eb="25">
      <t>キン</t>
    </rPh>
    <rPh sb="25" eb="26">
      <t>トウ</t>
    </rPh>
    <rPh sb="26" eb="28">
      <t>トクベツ</t>
    </rPh>
    <rPh sb="28" eb="30">
      <t>コウジョ</t>
    </rPh>
    <rPh sb="33" eb="35">
      <t>キョジュウ</t>
    </rPh>
    <rPh sb="35" eb="37">
      <t>カイシ</t>
    </rPh>
    <rPh sb="37" eb="40">
      <t>ネンガッピ</t>
    </rPh>
    <rPh sb="42" eb="44">
      <t>ニュウリョク</t>
    </rPh>
    <phoneticPr fontId="2"/>
  </si>
  <si>
    <t>配偶者所得（最小値）</t>
    <rPh sb="0" eb="3">
      <t>ハイグウシャ</t>
    </rPh>
    <rPh sb="3" eb="5">
      <t>ショトク</t>
    </rPh>
    <rPh sb="6" eb="9">
      <t>サイショウチ</t>
    </rPh>
    <phoneticPr fontId="2"/>
  </si>
  <si>
    <t>率</t>
    <rPh sb="0" eb="1">
      <t>リツ</t>
    </rPh>
    <phoneticPr fontId="2"/>
  </si>
  <si>
    <t>加算</t>
    <rPh sb="0" eb="2">
      <t>カサン</t>
    </rPh>
    <phoneticPr fontId="2"/>
  </si>
  <si>
    <t>支払額（新生保）</t>
    <rPh sb="0" eb="2">
      <t>シハライ</t>
    </rPh>
    <rPh sb="2" eb="3">
      <t>ガク</t>
    </rPh>
    <rPh sb="4" eb="5">
      <t>シン</t>
    </rPh>
    <rPh sb="5" eb="7">
      <t>セイホ</t>
    </rPh>
    <phoneticPr fontId="2"/>
  </si>
  <si>
    <t>支払額（旧生保）</t>
    <rPh sb="0" eb="2">
      <t>シハライ</t>
    </rPh>
    <rPh sb="2" eb="3">
      <t>ガク</t>
    </rPh>
    <rPh sb="4" eb="5">
      <t>キュウ</t>
    </rPh>
    <rPh sb="5" eb="7">
      <t>セイホ</t>
    </rPh>
    <phoneticPr fontId="2"/>
  </si>
  <si>
    <t>新生命保険料</t>
    <rPh sb="0" eb="1">
      <t>シン</t>
    </rPh>
    <rPh sb="1" eb="3">
      <t>セイメイ</t>
    </rPh>
    <rPh sb="3" eb="6">
      <t>ホケンリョウ</t>
    </rPh>
    <phoneticPr fontId="2"/>
  </si>
  <si>
    <t>旧生命保険料</t>
    <rPh sb="0" eb="1">
      <t>キュウ</t>
    </rPh>
    <rPh sb="1" eb="3">
      <t>セイメイ</t>
    </rPh>
    <rPh sb="3" eb="6">
      <t>ホケンリョウ</t>
    </rPh>
    <phoneticPr fontId="2"/>
  </si>
  <si>
    <t>介護医療保険料</t>
    <rPh sb="0" eb="2">
      <t>カイゴ</t>
    </rPh>
    <rPh sb="2" eb="4">
      <t>イリョウ</t>
    </rPh>
    <rPh sb="4" eb="7">
      <t>ホケンリョウ</t>
    </rPh>
    <phoneticPr fontId="2"/>
  </si>
  <si>
    <t>新個人年金保険料</t>
    <rPh sb="0" eb="1">
      <t>シン</t>
    </rPh>
    <rPh sb="1" eb="3">
      <t>コジン</t>
    </rPh>
    <rPh sb="3" eb="5">
      <t>ネンキン</t>
    </rPh>
    <rPh sb="5" eb="7">
      <t>ホケン</t>
    </rPh>
    <rPh sb="7" eb="8">
      <t>リョウ</t>
    </rPh>
    <phoneticPr fontId="2"/>
  </si>
  <si>
    <t>旧個人年金保険料</t>
    <rPh sb="0" eb="1">
      <t>キュウ</t>
    </rPh>
    <rPh sb="1" eb="3">
      <t>コジン</t>
    </rPh>
    <rPh sb="3" eb="5">
      <t>ネンキン</t>
    </rPh>
    <rPh sb="5" eb="8">
      <t>ホケンリョウ</t>
    </rPh>
    <phoneticPr fontId="2"/>
  </si>
  <si>
    <t>一般控除</t>
    <rPh sb="0" eb="2">
      <t>イッパン</t>
    </rPh>
    <rPh sb="2" eb="4">
      <t>コウジョ</t>
    </rPh>
    <phoneticPr fontId="2"/>
  </si>
  <si>
    <t>介護控除</t>
    <rPh sb="0" eb="2">
      <t>カイゴ</t>
    </rPh>
    <rPh sb="2" eb="4">
      <t>コウジョ</t>
    </rPh>
    <phoneticPr fontId="2"/>
  </si>
  <si>
    <t>新旧の計</t>
    <rPh sb="0" eb="2">
      <t>シンキュウ</t>
    </rPh>
    <rPh sb="3" eb="4">
      <t>ケイ</t>
    </rPh>
    <phoneticPr fontId="2"/>
  </si>
  <si>
    <t>旧のみ</t>
    <rPh sb="0" eb="1">
      <t>キュウ</t>
    </rPh>
    <phoneticPr fontId="2"/>
  </si>
  <si>
    <t>控除額（小計）</t>
    <rPh sb="0" eb="2">
      <t>コウジョ</t>
    </rPh>
    <rPh sb="2" eb="3">
      <t>ガク</t>
    </rPh>
    <rPh sb="4" eb="6">
      <t>ショウケイ</t>
    </rPh>
    <phoneticPr fontId="2"/>
  </si>
  <si>
    <t>個年控除</t>
    <rPh sb="0" eb="1">
      <t>コ</t>
    </rPh>
    <rPh sb="1" eb="2">
      <t>ネン</t>
    </rPh>
    <rPh sb="2" eb="4">
      <t>コウジョ</t>
    </rPh>
    <phoneticPr fontId="2"/>
  </si>
  <si>
    <t>新のみ</t>
    <rPh sb="0" eb="1">
      <t>シン</t>
    </rPh>
    <phoneticPr fontId="2"/>
  </si>
  <si>
    <t>摘要欄の文字数が制限を超えています。
「印刷用」シートの （摘要） 欄が正しく表示されない場合は、文字数を短くしてください。</t>
  </si>
  <si>
    <t>印刷シート
反映用</t>
    <rPh sb="0" eb="2">
      <t>インサツ</t>
    </rPh>
    <rPh sb="6" eb="8">
      <t>ハンエイ</t>
    </rPh>
    <rPh sb="8" eb="9">
      <t>ヨウ</t>
    </rPh>
    <phoneticPr fontId="2"/>
  </si>
  <si>
    <t>印刷シート反映用</t>
    <rPh sb="0" eb="2">
      <t>インサツ</t>
    </rPh>
    <rPh sb="5" eb="7">
      <t>ハンエイ</t>
    </rPh>
    <rPh sb="7" eb="8">
      <t>ヨウ</t>
    </rPh>
    <phoneticPr fontId="2"/>
  </si>
  <si>
    <t>控除計</t>
    <rPh sb="0" eb="2">
      <t>コウジョ</t>
    </rPh>
    <rPh sb="2" eb="3">
      <t>ケイ</t>
    </rPh>
    <phoneticPr fontId="2"/>
  </si>
  <si>
    <t>中途就職・中途退職の場合は、年月日を入力してください。</t>
    <rPh sb="0" eb="2">
      <t>チュウト</t>
    </rPh>
    <rPh sb="2" eb="4">
      <t>シュウショク</t>
    </rPh>
    <rPh sb="5" eb="7">
      <t>チュウト</t>
    </rPh>
    <rPh sb="7" eb="9">
      <t>タイショク</t>
    </rPh>
    <rPh sb="10" eb="12">
      <t>バアイ</t>
    </rPh>
    <rPh sb="14" eb="17">
      <t>ネンガッピ</t>
    </rPh>
    <rPh sb="18" eb="20">
      <t>ニュウリョク</t>
    </rPh>
    <phoneticPr fontId="2"/>
  </si>
  <si>
    <t>「住宅借入金等特別控除」の「控除額」は「控除可能額」以下の金額を入力してください。</t>
    <rPh sb="1" eb="3">
      <t>ジュウタク</t>
    </rPh>
    <rPh sb="3" eb="5">
      <t>カリイレ</t>
    </rPh>
    <rPh sb="5" eb="6">
      <t>キン</t>
    </rPh>
    <rPh sb="6" eb="7">
      <t>トウ</t>
    </rPh>
    <rPh sb="7" eb="9">
      <t>トクベツ</t>
    </rPh>
    <rPh sb="9" eb="11">
      <t>コウジョ</t>
    </rPh>
    <rPh sb="26" eb="28">
      <t>イカ</t>
    </rPh>
    <rPh sb="29" eb="31">
      <t>キンガク</t>
    </rPh>
    <rPh sb="32" eb="34">
      <t>ニュウリョク</t>
    </rPh>
    <phoneticPr fontId="2"/>
  </si>
  <si>
    <t>「中途就・退職に関する項目」の「年月日」を入力する場合は、「就職または退職」を選択してください</t>
    <rPh sb="16" eb="19">
      <t>ネンガッピ</t>
    </rPh>
    <rPh sb="21" eb="23">
      <t>ニュウリョク</t>
    </rPh>
    <rPh sb="25" eb="27">
      <t>バアイ</t>
    </rPh>
    <rPh sb="30" eb="32">
      <t>シュウショク</t>
    </rPh>
    <rPh sb="35" eb="37">
      <t>タイショク</t>
    </rPh>
    <rPh sb="39" eb="41">
      <t>センタク</t>
    </rPh>
    <phoneticPr fontId="2"/>
  </si>
  <si>
    <t>税務署</t>
    <rPh sb="0" eb="3">
      <t>ゼイムショ</t>
    </rPh>
    <phoneticPr fontId="2"/>
  </si>
  <si>
    <t>市区町村</t>
    <rPh sb="0" eb="2">
      <t>シク</t>
    </rPh>
    <rPh sb="2" eb="4">
      <t>チョウソン</t>
    </rPh>
    <phoneticPr fontId="2"/>
  </si>
  <si>
    <t>住所または居所</t>
    <rPh sb="0" eb="2">
      <t>ジュウショ</t>
    </rPh>
    <rPh sb="5" eb="7">
      <t>キョショ</t>
    </rPh>
    <phoneticPr fontId="2"/>
  </si>
  <si>
    <t>控除対象
扶養親族
の数</t>
    <rPh sb="0" eb="2">
      <t>コウジョ</t>
    </rPh>
    <rPh sb="2" eb="4">
      <t>タイショウ</t>
    </rPh>
    <rPh sb="5" eb="7">
      <t>フヨウ</t>
    </rPh>
    <rPh sb="7" eb="9">
      <t>シンゾク</t>
    </rPh>
    <rPh sb="11" eb="12">
      <t>スウ</t>
    </rPh>
    <phoneticPr fontId="2"/>
  </si>
  <si>
    <t>明細番号⇒</t>
    <rPh sb="0" eb="2">
      <t>メイサイ</t>
    </rPh>
    <rPh sb="2" eb="4">
      <t>バンゴウ</t>
    </rPh>
    <phoneticPr fontId="2"/>
  </si>
  <si>
    <t>●　黄色い部分は入力内容に基づき自動計算されます。</t>
    <rPh sb="2" eb="4">
      <t>キイロ</t>
    </rPh>
    <rPh sb="5" eb="7">
      <t>ブブン</t>
    </rPh>
    <rPh sb="8" eb="10">
      <t>ニュウリョク</t>
    </rPh>
    <rPh sb="10" eb="12">
      <t>ナイヨウ</t>
    </rPh>
    <rPh sb="13" eb="14">
      <t>モト</t>
    </rPh>
    <rPh sb="16" eb="18">
      <t>ジドウ</t>
    </rPh>
    <rPh sb="18" eb="20">
      <t>ケイサン</t>
    </rPh>
    <phoneticPr fontId="2"/>
  </si>
  <si>
    <t>フリガナ</t>
    <phoneticPr fontId="2"/>
  </si>
  <si>
    <t>内　千</t>
    <rPh sb="0" eb="1">
      <t>ウチ</t>
    </rPh>
    <rPh sb="2" eb="3">
      <t>セン</t>
    </rPh>
    <phoneticPr fontId="2"/>
  </si>
  <si>
    <t>障がい者の人数が控除対象配偶者及び扶養親族の人数の合計を超えています。</t>
    <rPh sb="0" eb="1">
      <t>ショウ</t>
    </rPh>
    <rPh sb="3" eb="4">
      <t>モノ</t>
    </rPh>
    <rPh sb="5" eb="7">
      <t>ニンズウ</t>
    </rPh>
    <rPh sb="8" eb="10">
      <t>コウジョ</t>
    </rPh>
    <rPh sb="10" eb="12">
      <t>タイショウ</t>
    </rPh>
    <rPh sb="12" eb="15">
      <t>ハイグウシャ</t>
    </rPh>
    <rPh sb="15" eb="16">
      <t>オヨ</t>
    </rPh>
    <rPh sb="17" eb="19">
      <t>フヨウ</t>
    </rPh>
    <rPh sb="19" eb="21">
      <t>シンゾク</t>
    </rPh>
    <rPh sb="22" eb="24">
      <t>ニンズウ</t>
    </rPh>
    <rPh sb="25" eb="27">
      <t>ゴウケイ</t>
    </rPh>
    <rPh sb="28" eb="29">
      <t>コ</t>
    </rPh>
    <phoneticPr fontId="2"/>
  </si>
  <si>
    <t>障がい者の数の「特別（内同居）」の人数が「特別」の人数を上回っています。</t>
    <rPh sb="0" eb="1">
      <t>ショウ</t>
    </rPh>
    <rPh sb="3" eb="4">
      <t>モノ</t>
    </rPh>
    <rPh sb="5" eb="6">
      <t>スウ</t>
    </rPh>
    <rPh sb="8" eb="10">
      <t>トクベツ</t>
    </rPh>
    <rPh sb="11" eb="12">
      <t>ウチ</t>
    </rPh>
    <rPh sb="12" eb="14">
      <t>ドウキョ</t>
    </rPh>
    <rPh sb="17" eb="19">
      <t>ニンズウ</t>
    </rPh>
    <rPh sb="21" eb="23">
      <t>トクベツ</t>
    </rPh>
    <rPh sb="25" eb="27">
      <t>ニンズウ</t>
    </rPh>
    <rPh sb="28" eb="30">
      <t>ウワマワ</t>
    </rPh>
    <phoneticPr fontId="2"/>
  </si>
  <si>
    <t>（個人番号）</t>
    <rPh sb="1" eb="3">
      <t>コジン</t>
    </rPh>
    <rPh sb="3" eb="5">
      <t>バンゴウ</t>
    </rPh>
    <phoneticPr fontId="2"/>
  </si>
  <si>
    <t>非居住者
である
親族の数</t>
    <rPh sb="0" eb="4">
      <t>ヒキョジュウシャ</t>
    </rPh>
    <rPh sb="9" eb="11">
      <t>シンゾク</t>
    </rPh>
    <rPh sb="12" eb="13">
      <t>カズ</t>
    </rPh>
    <phoneticPr fontId="2"/>
  </si>
  <si>
    <t>従人</t>
    <rPh sb="0" eb="1">
      <t>ジュウ</t>
    </rPh>
    <rPh sb="1" eb="2">
      <t>ジン</t>
    </rPh>
    <phoneticPr fontId="2"/>
  </si>
  <si>
    <t>従有</t>
    <rPh sb="0" eb="1">
      <t>シタガ</t>
    </rPh>
    <rPh sb="1" eb="2">
      <t>アリ</t>
    </rPh>
    <phoneticPr fontId="2"/>
  </si>
  <si>
    <t>生命保険料の控除額</t>
    <rPh sb="0" eb="2">
      <t>セイメイ</t>
    </rPh>
    <rPh sb="2" eb="4">
      <t>ホケン</t>
    </rPh>
    <rPh sb="4" eb="5">
      <t>リョウ</t>
    </rPh>
    <rPh sb="6" eb="8">
      <t>コウジョ</t>
    </rPh>
    <rPh sb="8" eb="9">
      <t>ガク</t>
    </rPh>
    <phoneticPr fontId="2"/>
  </si>
  <si>
    <t>地震保険料の控除額</t>
    <rPh sb="0" eb="2">
      <t>ジシン</t>
    </rPh>
    <rPh sb="2" eb="5">
      <t>ホケンリョウ</t>
    </rPh>
    <rPh sb="6" eb="8">
      <t>コウジョ</t>
    </rPh>
    <rPh sb="8" eb="9">
      <t>ガク</t>
    </rPh>
    <phoneticPr fontId="2"/>
  </si>
  <si>
    <t>住宅借入金等特別控除の額</t>
    <rPh sb="0" eb="2">
      <t>ジュウタク</t>
    </rPh>
    <rPh sb="2" eb="4">
      <t>カリイレ</t>
    </rPh>
    <rPh sb="4" eb="5">
      <t>キン</t>
    </rPh>
    <rPh sb="5" eb="6">
      <t>トウ</t>
    </rPh>
    <rPh sb="6" eb="8">
      <t>トクベツ</t>
    </rPh>
    <rPh sb="8" eb="10">
      <t>コウジョ</t>
    </rPh>
    <rPh sb="11" eb="12">
      <t>ガク</t>
    </rPh>
    <phoneticPr fontId="2"/>
  </si>
  <si>
    <t>（摘要）</t>
    <rPh sb="1" eb="3">
      <t>テキヨウ</t>
    </rPh>
    <phoneticPr fontId="2"/>
  </si>
  <si>
    <t>個人番号</t>
    <rPh sb="0" eb="2">
      <t>コジン</t>
    </rPh>
    <rPh sb="2" eb="4">
      <t>バンゴウ</t>
    </rPh>
    <phoneticPr fontId="2"/>
  </si>
  <si>
    <t>区分</t>
    <rPh sb="0" eb="2">
      <t>クブン</t>
    </rPh>
    <phoneticPr fontId="2"/>
  </si>
  <si>
    <t>配偶者の
合計所得</t>
    <rPh sb="0" eb="3">
      <t>ハイグウシャ</t>
    </rPh>
    <rPh sb="5" eb="7">
      <t>ゴウケイ</t>
    </rPh>
    <rPh sb="7" eb="9">
      <t>ショトク</t>
    </rPh>
    <phoneticPr fontId="2"/>
  </si>
  <si>
    <t>控除対象扶養親族</t>
    <rPh sb="0" eb="2">
      <t>コウジョ</t>
    </rPh>
    <rPh sb="2" eb="4">
      <t>タイショウ</t>
    </rPh>
    <rPh sb="4" eb="6">
      <t>フヨウ</t>
    </rPh>
    <rPh sb="6" eb="8">
      <t>シンゾク</t>
    </rPh>
    <phoneticPr fontId="2"/>
  </si>
  <si>
    <t>本人が障害者</t>
    <rPh sb="0" eb="2">
      <t>ホンニン</t>
    </rPh>
    <rPh sb="3" eb="4">
      <t>ショウ</t>
    </rPh>
    <rPh sb="4" eb="5">
      <t>ガイ</t>
    </rPh>
    <rPh sb="5" eb="6">
      <t>シャ</t>
    </rPh>
    <phoneticPr fontId="2"/>
  </si>
  <si>
    <t>中途就・退職</t>
    <rPh sb="0" eb="2">
      <t>チュウト</t>
    </rPh>
    <rPh sb="2" eb="3">
      <t>シュウ</t>
    </rPh>
    <rPh sb="4" eb="6">
      <t>タイショク</t>
    </rPh>
    <phoneticPr fontId="2"/>
  </si>
  <si>
    <t>支払者</t>
    <rPh sb="0" eb="2">
      <t>シハライ</t>
    </rPh>
    <rPh sb="2" eb="3">
      <t>シャ</t>
    </rPh>
    <phoneticPr fontId="2"/>
  </si>
  <si>
    <t>氏名又は名称</t>
    <rPh sb="0" eb="2">
      <t>シメイ</t>
    </rPh>
    <rPh sb="2" eb="3">
      <t>マタ</t>
    </rPh>
    <rPh sb="4" eb="6">
      <t>メイショウ</t>
    </rPh>
    <phoneticPr fontId="2"/>
  </si>
  <si>
    <t>（右詰で記載してください。）</t>
    <rPh sb="1" eb="3">
      <t>ミギヅメ</t>
    </rPh>
    <rPh sb="4" eb="6">
      <t>キサイ</t>
    </rPh>
    <phoneticPr fontId="2"/>
  </si>
  <si>
    <t>16歳未満
扶養親族
の数</t>
    <rPh sb="2" eb="3">
      <t>サイ</t>
    </rPh>
    <rPh sb="3" eb="5">
      <t>ミマン</t>
    </rPh>
    <rPh sb="6" eb="8">
      <t>フヨウ</t>
    </rPh>
    <rPh sb="8" eb="10">
      <t>シンゾク</t>
    </rPh>
    <rPh sb="12" eb="13">
      <t>カズ</t>
    </rPh>
    <phoneticPr fontId="2"/>
  </si>
  <si>
    <t>１６歳未満の扶養親族</t>
    <rPh sb="2" eb="3">
      <t>サイ</t>
    </rPh>
    <rPh sb="3" eb="5">
      <t>ミマン</t>
    </rPh>
    <rPh sb="6" eb="8">
      <t>フヨウ</t>
    </rPh>
    <rPh sb="8" eb="10">
      <t>シンゾク</t>
    </rPh>
    <phoneticPr fontId="2"/>
  </si>
  <si>
    <t>控除の額</t>
    <rPh sb="3" eb="4">
      <t>ガク</t>
    </rPh>
    <phoneticPr fontId="2"/>
  </si>
  <si>
    <t>控除対象扶養親族の数</t>
    <rPh sb="2" eb="4">
      <t>タイショウ</t>
    </rPh>
    <rPh sb="4" eb="6">
      <t>フヨウ</t>
    </rPh>
    <rPh sb="6" eb="8">
      <t>シンゾク</t>
    </rPh>
    <rPh sb="9" eb="10">
      <t>カズ</t>
    </rPh>
    <phoneticPr fontId="2"/>
  </si>
  <si>
    <t>（配偶者を除く。）</t>
    <rPh sb="1" eb="4">
      <t>ハイグウシャ</t>
    </rPh>
    <rPh sb="5" eb="6">
      <t>ノゾ</t>
    </rPh>
    <phoneticPr fontId="2"/>
  </si>
  <si>
    <t>（本人を除く。）</t>
    <rPh sb="1" eb="3">
      <t>ホンニン</t>
    </rPh>
    <rPh sb="4" eb="5">
      <t>ノゾ</t>
    </rPh>
    <phoneticPr fontId="2"/>
  </si>
  <si>
    <t>住宅借入
金等特別
控除の額
の内訳</t>
    <rPh sb="0" eb="2">
      <t>ジュウタク</t>
    </rPh>
    <rPh sb="2" eb="4">
      <t>カリイレ</t>
    </rPh>
    <rPh sb="5" eb="6">
      <t>キン</t>
    </rPh>
    <rPh sb="6" eb="7">
      <t>トウ</t>
    </rPh>
    <rPh sb="7" eb="9">
      <t>トクベツ</t>
    </rPh>
    <rPh sb="10" eb="12">
      <t>コウジョ</t>
    </rPh>
    <rPh sb="13" eb="14">
      <t>ガク</t>
    </rPh>
    <rPh sb="16" eb="18">
      <t>ウチワケ</t>
    </rPh>
    <phoneticPr fontId="2"/>
  </si>
  <si>
    <t>新生命
保険料
の金額</t>
    <rPh sb="0" eb="1">
      <t>シン</t>
    </rPh>
    <rPh sb="1" eb="3">
      <t>セイメイ</t>
    </rPh>
    <rPh sb="4" eb="6">
      <t>ホケン</t>
    </rPh>
    <rPh sb="6" eb="7">
      <t>リョウ</t>
    </rPh>
    <rPh sb="9" eb="11">
      <t>キンガク</t>
    </rPh>
    <phoneticPr fontId="2"/>
  </si>
  <si>
    <t>住宅借入金
等特別控除
適用数</t>
    <rPh sb="0" eb="2">
      <t>ジュウタク</t>
    </rPh>
    <rPh sb="2" eb="4">
      <t>カリイレ</t>
    </rPh>
    <rPh sb="4" eb="5">
      <t>キン</t>
    </rPh>
    <rPh sb="6" eb="7">
      <t>トウ</t>
    </rPh>
    <rPh sb="7" eb="9">
      <t>トクベツ</t>
    </rPh>
    <rPh sb="9" eb="11">
      <t>コウジョ</t>
    </rPh>
    <rPh sb="12" eb="14">
      <t>テキヨウ</t>
    </rPh>
    <rPh sb="14" eb="15">
      <t>スウ</t>
    </rPh>
    <phoneticPr fontId="2"/>
  </si>
  <si>
    <t>旧生命
保険料
の金額</t>
    <rPh sb="0" eb="1">
      <t>キュウ</t>
    </rPh>
    <rPh sb="1" eb="3">
      <t>セイメイ</t>
    </rPh>
    <rPh sb="4" eb="6">
      <t>ホケン</t>
    </rPh>
    <rPh sb="6" eb="7">
      <t>リョウ</t>
    </rPh>
    <rPh sb="9" eb="11">
      <t>キンガク</t>
    </rPh>
    <phoneticPr fontId="2"/>
  </si>
  <si>
    <t>介護医療
保険料の
金額</t>
    <rPh sb="0" eb="2">
      <t>カイゴ</t>
    </rPh>
    <rPh sb="2" eb="4">
      <t>イリョウ</t>
    </rPh>
    <rPh sb="5" eb="6">
      <t>ホ</t>
    </rPh>
    <rPh sb="6" eb="7">
      <t>ケワ</t>
    </rPh>
    <rPh sb="7" eb="8">
      <t>リョウ</t>
    </rPh>
    <rPh sb="10" eb="12">
      <t>キンガク</t>
    </rPh>
    <phoneticPr fontId="2"/>
  </si>
  <si>
    <t>新個人年金
保険料
の金額</t>
    <rPh sb="0" eb="1">
      <t>シン</t>
    </rPh>
    <rPh sb="1" eb="3">
      <t>コジン</t>
    </rPh>
    <rPh sb="3" eb="5">
      <t>ネンキン</t>
    </rPh>
    <rPh sb="6" eb="9">
      <t>ホケンリョウ</t>
    </rPh>
    <rPh sb="11" eb="13">
      <t>キンガク</t>
    </rPh>
    <phoneticPr fontId="2"/>
  </si>
  <si>
    <t>旧個人年金
保険料
の金額</t>
    <rPh sb="0" eb="1">
      <t>キュウ</t>
    </rPh>
    <rPh sb="1" eb="3">
      <t>コジン</t>
    </rPh>
    <rPh sb="3" eb="5">
      <t>ネンキン</t>
    </rPh>
    <rPh sb="6" eb="9">
      <t>ホケンリョウ</t>
    </rPh>
    <rPh sb="11" eb="13">
      <t>キンガク</t>
    </rPh>
    <phoneticPr fontId="2"/>
  </si>
  <si>
    <t>居住開始
年月日
（１回目）</t>
    <rPh sb="0" eb="2">
      <t>キョジュウ</t>
    </rPh>
    <rPh sb="2" eb="4">
      <t>カイシ</t>
    </rPh>
    <rPh sb="5" eb="8">
      <t>ネンガッピ</t>
    </rPh>
    <rPh sb="11" eb="13">
      <t>カイメ</t>
    </rPh>
    <phoneticPr fontId="2"/>
  </si>
  <si>
    <t>居住開始
年月日
（２回目）</t>
    <rPh sb="0" eb="2">
      <t>キョジュウ</t>
    </rPh>
    <rPh sb="2" eb="4">
      <t>カイシ</t>
    </rPh>
    <rPh sb="5" eb="8">
      <t>ネンガッピ</t>
    </rPh>
    <rPh sb="11" eb="13">
      <t>カイメ</t>
    </rPh>
    <phoneticPr fontId="2"/>
  </si>
  <si>
    <t>住宅借入金等
特別控除区分
（１回目）</t>
    <rPh sb="0" eb="2">
      <t>ジュウタク</t>
    </rPh>
    <rPh sb="2" eb="4">
      <t>カリイレ</t>
    </rPh>
    <rPh sb="4" eb="5">
      <t>キン</t>
    </rPh>
    <rPh sb="5" eb="6">
      <t>トウ</t>
    </rPh>
    <rPh sb="7" eb="9">
      <t>トクベツ</t>
    </rPh>
    <rPh sb="9" eb="11">
      <t>コウジョ</t>
    </rPh>
    <rPh sb="11" eb="13">
      <t>クブン</t>
    </rPh>
    <rPh sb="16" eb="18">
      <t>カイメ</t>
    </rPh>
    <phoneticPr fontId="2"/>
  </si>
  <si>
    <t>住宅借入金等
年末残高
（１回目）</t>
    <rPh sb="0" eb="2">
      <t>ジュウタク</t>
    </rPh>
    <rPh sb="2" eb="4">
      <t>カリイレ</t>
    </rPh>
    <rPh sb="4" eb="5">
      <t>キン</t>
    </rPh>
    <rPh sb="5" eb="6">
      <t>トウ</t>
    </rPh>
    <rPh sb="7" eb="9">
      <t>ネンマツ</t>
    </rPh>
    <rPh sb="9" eb="11">
      <t>ザンダカ</t>
    </rPh>
    <rPh sb="14" eb="16">
      <t>カイメ</t>
    </rPh>
    <phoneticPr fontId="2"/>
  </si>
  <si>
    <t>住宅借入金等
年末残高
（２回目）</t>
    <rPh sb="0" eb="2">
      <t>ジュウタク</t>
    </rPh>
    <rPh sb="2" eb="4">
      <t>カリイレ</t>
    </rPh>
    <rPh sb="4" eb="5">
      <t>キン</t>
    </rPh>
    <rPh sb="5" eb="6">
      <t>トウ</t>
    </rPh>
    <rPh sb="7" eb="9">
      <t>ネンマツ</t>
    </rPh>
    <rPh sb="9" eb="11">
      <t>ザンダカ</t>
    </rPh>
    <rPh sb="14" eb="16">
      <t>カイメ</t>
    </rPh>
    <phoneticPr fontId="2"/>
  </si>
  <si>
    <t>住宅借入金等
特別控除区分
（２回目）</t>
    <rPh sb="0" eb="2">
      <t>ジュウタク</t>
    </rPh>
    <rPh sb="2" eb="4">
      <t>カリイレ</t>
    </rPh>
    <rPh sb="4" eb="5">
      <t>キン</t>
    </rPh>
    <rPh sb="5" eb="6">
      <t>トウ</t>
    </rPh>
    <rPh sb="7" eb="9">
      <t>トクベツ</t>
    </rPh>
    <rPh sb="9" eb="11">
      <t>コウジョ</t>
    </rPh>
    <rPh sb="11" eb="13">
      <t>クブン</t>
    </rPh>
    <rPh sb="16" eb="18">
      <t>カイメ</t>
    </rPh>
    <phoneticPr fontId="2"/>
  </si>
  <si>
    <t>国民年金
保険料等
の金額</t>
    <rPh sb="0" eb="2">
      <t>コクミン</t>
    </rPh>
    <rPh sb="2" eb="4">
      <t>ネンキン</t>
    </rPh>
    <rPh sb="5" eb="7">
      <t>ホケン</t>
    </rPh>
    <rPh sb="7" eb="8">
      <t>リョウ</t>
    </rPh>
    <rPh sb="8" eb="9">
      <t>トウ</t>
    </rPh>
    <rPh sb="11" eb="13">
      <t>キンガク</t>
    </rPh>
    <phoneticPr fontId="2"/>
  </si>
  <si>
    <t>旧長期
損害保険料
の金額</t>
    <rPh sb="0" eb="1">
      <t>キュウ</t>
    </rPh>
    <rPh sb="1" eb="3">
      <t>チョウキ</t>
    </rPh>
    <rPh sb="4" eb="6">
      <t>ソンガイ</t>
    </rPh>
    <rPh sb="6" eb="8">
      <t>ホケン</t>
    </rPh>
    <rPh sb="8" eb="9">
      <t>リョウ</t>
    </rPh>
    <rPh sb="11" eb="13">
      <t>キンガク</t>
    </rPh>
    <phoneticPr fontId="2"/>
  </si>
  <si>
    <t>５人目以降の控除
対象扶養親族の
個人番号</t>
    <rPh sb="1" eb="2">
      <t>ニン</t>
    </rPh>
    <rPh sb="2" eb="3">
      <t>メ</t>
    </rPh>
    <rPh sb="3" eb="5">
      <t>イコウ</t>
    </rPh>
    <rPh sb="6" eb="8">
      <t>コウジョ</t>
    </rPh>
    <rPh sb="9" eb="11">
      <t>タイショウ</t>
    </rPh>
    <rPh sb="11" eb="13">
      <t>フヨウ</t>
    </rPh>
    <rPh sb="13" eb="15">
      <t>シンゾク</t>
    </rPh>
    <rPh sb="17" eb="19">
      <t>コジン</t>
    </rPh>
    <rPh sb="19" eb="21">
      <t>バンゴウ</t>
    </rPh>
    <phoneticPr fontId="2"/>
  </si>
  <si>
    <t>５人目以降の16歳
未満の扶養親族の
個人番号</t>
    <rPh sb="1" eb="2">
      <t>ニン</t>
    </rPh>
    <rPh sb="2" eb="3">
      <t>メ</t>
    </rPh>
    <rPh sb="3" eb="5">
      <t>イコウ</t>
    </rPh>
    <rPh sb="8" eb="9">
      <t>サイ</t>
    </rPh>
    <rPh sb="10" eb="12">
      <t>ミマン</t>
    </rPh>
    <rPh sb="13" eb="15">
      <t>フヨウ</t>
    </rPh>
    <rPh sb="15" eb="17">
      <t>シンゾク</t>
    </rPh>
    <rPh sb="19" eb="21">
      <t>コジン</t>
    </rPh>
    <rPh sb="21" eb="23">
      <t>バンゴウ</t>
    </rPh>
    <phoneticPr fontId="2"/>
  </si>
  <si>
    <t>外国人</t>
    <rPh sb="0" eb="2">
      <t>ガイコク</t>
    </rPh>
    <rPh sb="1" eb="3">
      <t>クニヒト</t>
    </rPh>
    <rPh sb="2" eb="3">
      <t>ジン</t>
    </rPh>
    <phoneticPr fontId="2"/>
  </si>
  <si>
    <t>乙 欄</t>
    <rPh sb="0" eb="1">
      <t>オツ</t>
    </rPh>
    <rPh sb="2" eb="3">
      <t>ラン</t>
    </rPh>
    <phoneticPr fontId="2"/>
  </si>
  <si>
    <t>個人番号又は
法 人 番 号</t>
    <rPh sb="0" eb="2">
      <t>コジン</t>
    </rPh>
    <rPh sb="2" eb="4">
      <t>バンゴウ</t>
    </rPh>
    <rPh sb="4" eb="5">
      <t>マタ</t>
    </rPh>
    <rPh sb="7" eb="8">
      <t>ホウ</t>
    </rPh>
    <rPh sb="9" eb="10">
      <t>ヒト</t>
    </rPh>
    <rPh sb="11" eb="12">
      <t>バン</t>
    </rPh>
    <rPh sb="13" eb="14">
      <t>ゴウ</t>
    </rPh>
    <phoneticPr fontId="2"/>
  </si>
  <si>
    <t>住 所 （ 居 所 ）
又 は 所 在 地</t>
    <rPh sb="0" eb="1">
      <t>ジュウ</t>
    </rPh>
    <rPh sb="2" eb="3">
      <t>ショ</t>
    </rPh>
    <rPh sb="6" eb="7">
      <t>キョ</t>
    </rPh>
    <rPh sb="8" eb="9">
      <t>ショ</t>
    </rPh>
    <rPh sb="12" eb="13">
      <t>マタ</t>
    </rPh>
    <rPh sb="16" eb="17">
      <t>ショ</t>
    </rPh>
    <rPh sb="18" eb="19">
      <t>ザイ</t>
    </rPh>
    <rPh sb="20" eb="21">
      <t>チ</t>
    </rPh>
    <phoneticPr fontId="2"/>
  </si>
  <si>
    <t>個人番号（マイナンバー）</t>
    <rPh sb="0" eb="2">
      <t>コジン</t>
    </rPh>
    <rPh sb="2" eb="4">
      <t>バンゴウ</t>
    </rPh>
    <phoneticPr fontId="2"/>
  </si>
  <si>
    <t>受給者氏名</t>
    <rPh sb="0" eb="3">
      <t>ジュキュウシャ</t>
    </rPh>
    <rPh sb="3" eb="5">
      <t>シメイ</t>
    </rPh>
    <phoneticPr fontId="2"/>
  </si>
  <si>
    <t>フリガナ</t>
    <phoneticPr fontId="2"/>
  </si>
  <si>
    <t>控除対象
扶養親族
１</t>
    <rPh sb="0" eb="2">
      <t>コウジョ</t>
    </rPh>
    <rPh sb="2" eb="4">
      <t>タイショウ</t>
    </rPh>
    <rPh sb="5" eb="7">
      <t>フヨウ</t>
    </rPh>
    <rPh sb="7" eb="9">
      <t>シンゾク</t>
    </rPh>
    <phoneticPr fontId="2"/>
  </si>
  <si>
    <t>非居住者
の該当有無</t>
    <rPh sb="0" eb="4">
      <t>ヒキョジュウシャ</t>
    </rPh>
    <rPh sb="6" eb="8">
      <t>ガイトウ</t>
    </rPh>
    <rPh sb="8" eb="10">
      <t>ウム</t>
    </rPh>
    <phoneticPr fontId="2"/>
  </si>
  <si>
    <t>控除対象
扶養親族
２</t>
    <rPh sb="0" eb="2">
      <t>コウジョ</t>
    </rPh>
    <rPh sb="2" eb="4">
      <t>タイショウ</t>
    </rPh>
    <rPh sb="5" eb="7">
      <t>フヨウ</t>
    </rPh>
    <rPh sb="7" eb="9">
      <t>シンゾク</t>
    </rPh>
    <phoneticPr fontId="2"/>
  </si>
  <si>
    <t>控除対象
扶養親族
３</t>
    <rPh sb="0" eb="2">
      <t>コウジョ</t>
    </rPh>
    <rPh sb="2" eb="4">
      <t>タイショウ</t>
    </rPh>
    <rPh sb="5" eb="7">
      <t>フヨウ</t>
    </rPh>
    <rPh sb="7" eb="9">
      <t>シンゾク</t>
    </rPh>
    <phoneticPr fontId="2"/>
  </si>
  <si>
    <t>控除対象
扶養親族
４</t>
    <rPh sb="0" eb="2">
      <t>コウジョ</t>
    </rPh>
    <rPh sb="2" eb="4">
      <t>タイショウ</t>
    </rPh>
    <rPh sb="5" eb="7">
      <t>フヨウ</t>
    </rPh>
    <rPh sb="7" eb="9">
      <t>シンゾク</t>
    </rPh>
    <phoneticPr fontId="2"/>
  </si>
  <si>
    <t>16歳未満の
扶養親族
１</t>
    <rPh sb="2" eb="3">
      <t>サイ</t>
    </rPh>
    <rPh sb="3" eb="5">
      <t>ミマン</t>
    </rPh>
    <rPh sb="7" eb="9">
      <t>フヨウ</t>
    </rPh>
    <rPh sb="9" eb="11">
      <t>シンゾク</t>
    </rPh>
    <phoneticPr fontId="2"/>
  </si>
  <si>
    <t>16歳未満の
扶養親族
２</t>
    <rPh sb="2" eb="3">
      <t>サイ</t>
    </rPh>
    <rPh sb="3" eb="5">
      <t>ミマン</t>
    </rPh>
    <rPh sb="7" eb="9">
      <t>フヨウ</t>
    </rPh>
    <rPh sb="9" eb="11">
      <t>シンゾク</t>
    </rPh>
    <phoneticPr fontId="2"/>
  </si>
  <si>
    <t>16歳未満の
扶養親族
３</t>
    <rPh sb="2" eb="3">
      <t>サイ</t>
    </rPh>
    <rPh sb="3" eb="5">
      <t>ミマン</t>
    </rPh>
    <rPh sb="7" eb="9">
      <t>フヨウ</t>
    </rPh>
    <rPh sb="9" eb="11">
      <t>シンゾク</t>
    </rPh>
    <phoneticPr fontId="2"/>
  </si>
  <si>
    <t>16歳未満の
扶養親族
４</t>
    <rPh sb="2" eb="3">
      <t>サイ</t>
    </rPh>
    <rPh sb="3" eb="5">
      <t>ミマン</t>
    </rPh>
    <rPh sb="7" eb="9">
      <t>フヨウ</t>
    </rPh>
    <rPh sb="9" eb="11">
      <t>シンゾク</t>
    </rPh>
    <phoneticPr fontId="2"/>
  </si>
  <si>
    <t>16歳未満の扶養親族</t>
    <rPh sb="2" eb="3">
      <t>サイ</t>
    </rPh>
    <rPh sb="3" eb="5">
      <t>ミマン</t>
    </rPh>
    <rPh sb="6" eb="8">
      <t>フヨウ</t>
    </rPh>
    <rPh sb="8" eb="10">
      <t>シンゾク</t>
    </rPh>
    <phoneticPr fontId="2"/>
  </si>
  <si>
    <t>住宅借入金
等特別控除
可能額</t>
    <rPh sb="0" eb="2">
      <t>ジュウタク</t>
    </rPh>
    <rPh sb="2" eb="4">
      <t>カリイレ</t>
    </rPh>
    <rPh sb="4" eb="5">
      <t>キン</t>
    </rPh>
    <rPh sb="6" eb="7">
      <t>トウ</t>
    </rPh>
    <rPh sb="7" eb="9">
      <t>トクベツ</t>
    </rPh>
    <rPh sb="9" eb="11">
      <t>コウジョ</t>
    </rPh>
    <rPh sb="12" eb="14">
      <t>カノウ</t>
    </rPh>
    <rPh sb="14" eb="15">
      <t>ガク</t>
    </rPh>
    <phoneticPr fontId="2"/>
  </si>
  <si>
    <t>控除適用数</t>
    <rPh sb="0" eb="2">
      <t>コウジョ</t>
    </rPh>
    <rPh sb="2" eb="4">
      <t>テキヨウ</t>
    </rPh>
    <rPh sb="4" eb="5">
      <t>スウ</t>
    </rPh>
    <phoneticPr fontId="2"/>
  </si>
  <si>
    <t>控除区分</t>
    <rPh sb="0" eb="2">
      <t>コウジョ</t>
    </rPh>
    <rPh sb="2" eb="4">
      <t>クブン</t>
    </rPh>
    <phoneticPr fontId="2"/>
  </si>
  <si>
    <t>年末残高</t>
    <rPh sb="0" eb="2">
      <t>ネンマツ</t>
    </rPh>
    <rPh sb="2" eb="4">
      <t>ザンダカ</t>
    </rPh>
    <phoneticPr fontId="2"/>
  </si>
  <si>
    <t>１回目</t>
    <rPh sb="1" eb="3">
      <t>カイメ</t>
    </rPh>
    <phoneticPr fontId="2"/>
  </si>
  <si>
    <t>２回目</t>
    <rPh sb="1" eb="3">
      <t>カイメ</t>
    </rPh>
    <phoneticPr fontId="2"/>
  </si>
  <si>
    <t>受給者の氏名・生年月日等</t>
    <rPh sb="0" eb="1">
      <t>ウケ</t>
    </rPh>
    <rPh sb="1" eb="2">
      <t>キュウ</t>
    </rPh>
    <rPh sb="2" eb="3">
      <t>シャ</t>
    </rPh>
    <rPh sb="4" eb="6">
      <t>シメイ</t>
    </rPh>
    <rPh sb="7" eb="9">
      <t>セイネン</t>
    </rPh>
    <rPh sb="9" eb="11">
      <t>ツキヒ</t>
    </rPh>
    <rPh sb="11" eb="12">
      <t>トウ</t>
    </rPh>
    <phoneticPr fontId="2"/>
  </si>
  <si>
    <t>給与・源泉徴収税額</t>
    <rPh sb="0" eb="2">
      <t>キュウヨ</t>
    </rPh>
    <rPh sb="3" eb="5">
      <t>ゲンセン</t>
    </rPh>
    <rPh sb="5" eb="7">
      <t>チョウシュウ</t>
    </rPh>
    <rPh sb="7" eb="9">
      <t>ゼイガク</t>
    </rPh>
    <phoneticPr fontId="2"/>
  </si>
  <si>
    <t>受給者番号</t>
    <rPh sb="0" eb="3">
      <t>ジュキュウシャ</t>
    </rPh>
    <rPh sb="3" eb="5">
      <t>バンゴウ</t>
    </rPh>
    <phoneticPr fontId="2"/>
  </si>
  <si>
    <t>受給者生年月日</t>
    <rPh sb="0" eb="1">
      <t>ウケ</t>
    </rPh>
    <rPh sb="1" eb="2">
      <t>キュウ</t>
    </rPh>
    <rPh sb="2" eb="3">
      <t>シャ</t>
    </rPh>
    <rPh sb="3" eb="4">
      <t>セイ</t>
    </rPh>
    <rPh sb="4" eb="5">
      <t>ネン</t>
    </rPh>
    <rPh sb="5" eb="6">
      <t>ガツ</t>
    </rPh>
    <rPh sb="6" eb="7">
      <t>ニチ</t>
    </rPh>
    <phoneticPr fontId="2"/>
  </si>
  <si>
    <t>役職名</t>
    <rPh sb="0" eb="1">
      <t>ヤク</t>
    </rPh>
    <rPh sb="1" eb="2">
      <t>ショク</t>
    </rPh>
    <rPh sb="2" eb="3">
      <t>メイ</t>
    </rPh>
    <phoneticPr fontId="2"/>
  </si>
  <si>
    <t>控除対象扶養親族（配偶者及び16歳未満の扶養親族除く）</t>
    <rPh sb="0" eb="2">
      <t>コウジョ</t>
    </rPh>
    <rPh sb="2" eb="4">
      <t>タイショウ</t>
    </rPh>
    <rPh sb="4" eb="6">
      <t>フヨウ</t>
    </rPh>
    <rPh sb="6" eb="8">
      <t>シンゾク</t>
    </rPh>
    <rPh sb="9" eb="12">
      <t>ハイグウシャ</t>
    </rPh>
    <rPh sb="12" eb="13">
      <t>オヨ</t>
    </rPh>
    <rPh sb="16" eb="17">
      <t>サイ</t>
    </rPh>
    <rPh sb="17" eb="19">
      <t>ミマン</t>
    </rPh>
    <rPh sb="20" eb="22">
      <t>フヨウ</t>
    </rPh>
    <rPh sb="22" eb="24">
      <t>シンゾク</t>
    </rPh>
    <rPh sb="24" eb="25">
      <t>ノゾ</t>
    </rPh>
    <phoneticPr fontId="2"/>
  </si>
  <si>
    <t>５人目以降の扶養対象親族</t>
    <rPh sb="1" eb="2">
      <t>ニン</t>
    </rPh>
    <rPh sb="2" eb="3">
      <t>メ</t>
    </rPh>
    <rPh sb="3" eb="5">
      <t>イコウ</t>
    </rPh>
    <rPh sb="6" eb="8">
      <t>フヨウ</t>
    </rPh>
    <rPh sb="8" eb="10">
      <t>タイショウ</t>
    </rPh>
    <rPh sb="10" eb="12">
      <t>シンゾク</t>
    </rPh>
    <phoneticPr fontId="2"/>
  </si>
  <si>
    <t>障害者控除（本人は除く）</t>
    <rPh sb="3" eb="5">
      <t>コウジョ</t>
    </rPh>
    <rPh sb="6" eb="8">
      <t>ホンニン</t>
    </rPh>
    <rPh sb="9" eb="10">
      <t>ノゾ</t>
    </rPh>
    <phoneticPr fontId="2"/>
  </si>
  <si>
    <t>生命保険料控除</t>
    <rPh sb="0" eb="2">
      <t>セイメイ</t>
    </rPh>
    <rPh sb="2" eb="4">
      <t>ホケン</t>
    </rPh>
    <rPh sb="4" eb="5">
      <t>リョウ</t>
    </rPh>
    <rPh sb="5" eb="7">
      <t>コウジョ</t>
    </rPh>
    <phoneticPr fontId="2"/>
  </si>
  <si>
    <t>社会保険料控除</t>
    <rPh sb="0" eb="2">
      <t>シャカイ</t>
    </rPh>
    <rPh sb="2" eb="5">
      <t>ホケンリョウ</t>
    </rPh>
    <rPh sb="5" eb="7">
      <t>コウジョ</t>
    </rPh>
    <phoneticPr fontId="2"/>
  </si>
  <si>
    <t>生命保険料
の支払金額</t>
    <phoneticPr fontId="2"/>
  </si>
  <si>
    <t>地震保険料控除</t>
    <rPh sb="0" eb="2">
      <t>ジシン</t>
    </rPh>
    <rPh sb="2" eb="5">
      <t>ホケンリョウ</t>
    </rPh>
    <rPh sb="5" eb="7">
      <t>コウジョ</t>
    </rPh>
    <phoneticPr fontId="2"/>
  </si>
  <si>
    <t>住宅借入金等特別控除</t>
    <phoneticPr fontId="2"/>
  </si>
  <si>
    <t>３回目以降</t>
    <rPh sb="1" eb="3">
      <t>カイメ</t>
    </rPh>
    <rPh sb="3" eb="5">
      <t>イコウ</t>
    </rPh>
    <phoneticPr fontId="2"/>
  </si>
  <si>
    <t>本人に関する項目</t>
    <phoneticPr fontId="2"/>
  </si>
  <si>
    <t>控除対象
扶養親族
５</t>
    <rPh sb="0" eb="2">
      <t>コウジョ</t>
    </rPh>
    <rPh sb="2" eb="4">
      <t>タイショウ</t>
    </rPh>
    <rPh sb="5" eb="7">
      <t>フヨウ</t>
    </rPh>
    <rPh sb="7" eb="9">
      <t>シンゾク</t>
    </rPh>
    <phoneticPr fontId="2"/>
  </si>
  <si>
    <t>控除対象
扶養親族
６</t>
    <rPh sb="0" eb="2">
      <t>コウジョ</t>
    </rPh>
    <rPh sb="2" eb="4">
      <t>タイショウ</t>
    </rPh>
    <rPh sb="5" eb="7">
      <t>フヨウ</t>
    </rPh>
    <rPh sb="7" eb="9">
      <t>シンゾク</t>
    </rPh>
    <phoneticPr fontId="2"/>
  </si>
  <si>
    <t>控除対象
扶養親族
７</t>
    <rPh sb="0" eb="2">
      <t>コウジョ</t>
    </rPh>
    <rPh sb="2" eb="4">
      <t>タイショウ</t>
    </rPh>
    <rPh sb="5" eb="7">
      <t>フヨウ</t>
    </rPh>
    <rPh sb="7" eb="9">
      <t>シンゾク</t>
    </rPh>
    <phoneticPr fontId="2"/>
  </si>
  <si>
    <t>控除対象
扶養親族
８</t>
    <rPh sb="0" eb="2">
      <t>コウジョ</t>
    </rPh>
    <rPh sb="2" eb="4">
      <t>タイショウ</t>
    </rPh>
    <rPh sb="5" eb="7">
      <t>フヨウ</t>
    </rPh>
    <rPh sb="7" eb="9">
      <t>シンゾク</t>
    </rPh>
    <phoneticPr fontId="2"/>
  </si>
  <si>
    <t>■５人目以降の扶養対象親族入力欄</t>
    <rPh sb="2" eb="3">
      <t>ニン</t>
    </rPh>
    <rPh sb="3" eb="4">
      <t>メ</t>
    </rPh>
    <rPh sb="4" eb="6">
      <t>イコウ</t>
    </rPh>
    <rPh sb="7" eb="9">
      <t>フヨウ</t>
    </rPh>
    <rPh sb="9" eb="11">
      <t>タイショウ</t>
    </rPh>
    <rPh sb="11" eb="13">
      <t>シンゾク</t>
    </rPh>
    <rPh sb="13" eb="15">
      <t>ニュウリョク</t>
    </rPh>
    <rPh sb="15" eb="16">
      <t>ラン</t>
    </rPh>
    <phoneticPr fontId="2"/>
  </si>
  <si>
    <t>控除対象
扶養親族
９</t>
    <rPh sb="0" eb="2">
      <t>コウジョ</t>
    </rPh>
    <rPh sb="2" eb="4">
      <t>タイショウ</t>
    </rPh>
    <rPh sb="5" eb="7">
      <t>フヨウ</t>
    </rPh>
    <rPh sb="7" eb="9">
      <t>シンゾク</t>
    </rPh>
    <phoneticPr fontId="2"/>
  </si>
  <si>
    <t>控除対象
扶養親族
１０</t>
    <rPh sb="0" eb="2">
      <t>コウジョ</t>
    </rPh>
    <rPh sb="2" eb="4">
      <t>タイショウ</t>
    </rPh>
    <rPh sb="5" eb="7">
      <t>フヨウ</t>
    </rPh>
    <rPh sb="7" eb="9">
      <t>シンゾク</t>
    </rPh>
    <phoneticPr fontId="2"/>
  </si>
  <si>
    <t>※11人目以降の控除対象扶養親族については、直接、給与支払報告書に記載してください。</t>
    <rPh sb="3" eb="4">
      <t>ニン</t>
    </rPh>
    <rPh sb="4" eb="5">
      <t>メ</t>
    </rPh>
    <rPh sb="5" eb="7">
      <t>イコウ</t>
    </rPh>
    <rPh sb="8" eb="10">
      <t>コウジョ</t>
    </rPh>
    <rPh sb="10" eb="12">
      <t>タイショウ</t>
    </rPh>
    <rPh sb="12" eb="14">
      <t>フヨウ</t>
    </rPh>
    <rPh sb="14" eb="16">
      <t>シンゾク</t>
    </rPh>
    <rPh sb="22" eb="24">
      <t>チョクセツ</t>
    </rPh>
    <rPh sb="25" eb="27">
      <t>キュウヨ</t>
    </rPh>
    <rPh sb="27" eb="29">
      <t>シハライ</t>
    </rPh>
    <rPh sb="29" eb="32">
      <t>ホウコクショ</t>
    </rPh>
    <rPh sb="33" eb="35">
      <t>キサイ</t>
    </rPh>
    <phoneticPr fontId="2"/>
  </si>
  <si>
    <t>■５人目以降の16歳未満の扶養親族入力欄</t>
    <rPh sb="2" eb="3">
      <t>ニン</t>
    </rPh>
    <rPh sb="3" eb="4">
      <t>メ</t>
    </rPh>
    <rPh sb="4" eb="6">
      <t>イコウ</t>
    </rPh>
    <rPh sb="9" eb="12">
      <t>サイミマン</t>
    </rPh>
    <rPh sb="13" eb="15">
      <t>フヨウ</t>
    </rPh>
    <rPh sb="15" eb="17">
      <t>シンゾク</t>
    </rPh>
    <rPh sb="17" eb="19">
      <t>ニュウリョク</t>
    </rPh>
    <rPh sb="19" eb="20">
      <t>ラン</t>
    </rPh>
    <phoneticPr fontId="2"/>
  </si>
  <si>
    <t>16歳未満の
扶養親族
５</t>
    <rPh sb="2" eb="3">
      <t>サイ</t>
    </rPh>
    <rPh sb="3" eb="5">
      <t>ミマン</t>
    </rPh>
    <rPh sb="7" eb="9">
      <t>フヨウ</t>
    </rPh>
    <rPh sb="9" eb="11">
      <t>シンゾク</t>
    </rPh>
    <phoneticPr fontId="2"/>
  </si>
  <si>
    <t>「■５人目以降の扶養対象親族入力欄」に入力してください。</t>
    <rPh sb="19" eb="21">
      <t>ニュウリョク</t>
    </rPh>
    <phoneticPr fontId="2"/>
  </si>
  <si>
    <t>「■５人目以降の16歳未満の扶養親族入力欄」に入力してください。</t>
    <rPh sb="3" eb="4">
      <t>ニン</t>
    </rPh>
    <rPh sb="4" eb="5">
      <t>メ</t>
    </rPh>
    <rPh sb="5" eb="7">
      <t>イコウ</t>
    </rPh>
    <rPh sb="10" eb="13">
      <t>サイミマン</t>
    </rPh>
    <rPh sb="14" eb="16">
      <t>フヨウ</t>
    </rPh>
    <rPh sb="16" eb="18">
      <t>シンゾク</t>
    </rPh>
    <rPh sb="18" eb="20">
      <t>ニュウリョク</t>
    </rPh>
    <rPh sb="20" eb="21">
      <t>ラン</t>
    </rPh>
    <rPh sb="23" eb="25">
      <t>ニュウリョク</t>
    </rPh>
    <phoneticPr fontId="2"/>
  </si>
  <si>
    <t>非居住者の該当有無</t>
    <rPh sb="0" eb="1">
      <t>ヒ</t>
    </rPh>
    <rPh sb="1" eb="4">
      <t>キョジュウシャ</t>
    </rPh>
    <rPh sb="5" eb="7">
      <t>ガイトウ</t>
    </rPh>
    <rPh sb="7" eb="9">
      <t>ウム</t>
    </rPh>
    <phoneticPr fontId="2"/>
  </si>
  <si>
    <t>（市町村提出用）</t>
    <rPh sb="1" eb="4">
      <t>シチョウソン</t>
    </rPh>
    <rPh sb="4" eb="6">
      <t>テイシュツ</t>
    </rPh>
    <rPh sb="6" eb="7">
      <t>ヨウ</t>
    </rPh>
    <phoneticPr fontId="2"/>
  </si>
  <si>
    <r>
      <t>摘要
※</t>
    </r>
    <r>
      <rPr>
        <b/>
        <u/>
        <sz val="11"/>
        <rFont val="ＭＳ Ｐ明朝"/>
        <family val="1"/>
        <charset val="128"/>
      </rPr>
      <t>全角190字（半角380字）以内</t>
    </r>
    <r>
      <rPr>
        <sz val="11"/>
        <rFont val="ＭＳ Ｐ明朝"/>
        <family val="1"/>
        <charset val="128"/>
      </rPr>
      <t>で入力してください</t>
    </r>
    <rPh sb="0" eb="2">
      <t>テキヨウ</t>
    </rPh>
    <rPh sb="5" eb="7">
      <t>ゼンカク</t>
    </rPh>
    <rPh sb="10" eb="11">
      <t>ジ</t>
    </rPh>
    <rPh sb="12" eb="14">
      <t>ハンカク</t>
    </rPh>
    <rPh sb="17" eb="18">
      <t>ジ</t>
    </rPh>
    <rPh sb="19" eb="21">
      <t>イナイ</t>
    </rPh>
    <rPh sb="22" eb="24">
      <t>ニュウリョク</t>
    </rPh>
    <phoneticPr fontId="2"/>
  </si>
  <si>
    <t>16歳未満の
扶養親族
６</t>
    <rPh sb="2" eb="3">
      <t>サイ</t>
    </rPh>
    <rPh sb="3" eb="5">
      <t>ミマン</t>
    </rPh>
    <rPh sb="7" eb="9">
      <t>フヨウ</t>
    </rPh>
    <rPh sb="9" eb="11">
      <t>シンゾク</t>
    </rPh>
    <phoneticPr fontId="2"/>
  </si>
  <si>
    <t>16歳未満の
扶養親族
７</t>
    <rPh sb="2" eb="3">
      <t>サイ</t>
    </rPh>
    <rPh sb="3" eb="5">
      <t>ミマン</t>
    </rPh>
    <rPh sb="7" eb="9">
      <t>フヨウ</t>
    </rPh>
    <rPh sb="9" eb="11">
      <t>シンゾク</t>
    </rPh>
    <phoneticPr fontId="2"/>
  </si>
  <si>
    <t>16歳未満の
扶養親族
８</t>
    <rPh sb="2" eb="3">
      <t>サイ</t>
    </rPh>
    <rPh sb="3" eb="5">
      <t>ミマン</t>
    </rPh>
    <rPh sb="7" eb="9">
      <t>フヨウ</t>
    </rPh>
    <rPh sb="9" eb="11">
      <t>シンゾク</t>
    </rPh>
    <phoneticPr fontId="2"/>
  </si>
  <si>
    <t>16歳未満の
扶養親族
９</t>
    <rPh sb="2" eb="3">
      <t>サイ</t>
    </rPh>
    <rPh sb="3" eb="5">
      <t>ミマン</t>
    </rPh>
    <rPh sb="7" eb="9">
      <t>フヨウ</t>
    </rPh>
    <rPh sb="9" eb="11">
      <t>シンゾク</t>
    </rPh>
    <phoneticPr fontId="2"/>
  </si>
  <si>
    <t>生命保険料控除額（自動計算）</t>
    <rPh sb="0" eb="2">
      <t>セイメイ</t>
    </rPh>
    <rPh sb="2" eb="5">
      <t>ホケンリョウ</t>
    </rPh>
    <rPh sb="5" eb="7">
      <t>コウジョ</t>
    </rPh>
    <rPh sb="7" eb="8">
      <t>ガク</t>
    </rPh>
    <rPh sb="9" eb="11">
      <t>ジドウ</t>
    </rPh>
    <rPh sb="11" eb="13">
      <t>ケイサン</t>
    </rPh>
    <phoneticPr fontId="2"/>
  </si>
  <si>
    <r>
      <t xml:space="preserve">障害者の数
</t>
    </r>
    <r>
      <rPr>
        <sz val="10"/>
        <rFont val="ＭＳ Ｐ明朝"/>
        <family val="1"/>
        <charset val="128"/>
      </rPr>
      <t>（控除対象配偶者及び扶養親族）</t>
    </r>
    <rPh sb="7" eb="9">
      <t>コウジョ</t>
    </rPh>
    <rPh sb="9" eb="11">
      <t>タイショウ</t>
    </rPh>
    <rPh sb="11" eb="14">
      <t>ハイグウシャ</t>
    </rPh>
    <rPh sb="14" eb="15">
      <t>オヨ</t>
    </rPh>
    <rPh sb="16" eb="18">
      <t>フヨウ</t>
    </rPh>
    <rPh sb="18" eb="20">
      <t>シンゾク</t>
    </rPh>
    <phoneticPr fontId="2"/>
  </si>
  <si>
    <t>ＵＲＬ：</t>
    <phoneticPr fontId="2"/>
  </si>
  <si>
    <t>留意事項</t>
    <rPh sb="0" eb="2">
      <t>リュウイ</t>
    </rPh>
    <rPh sb="2" eb="4">
      <t>ジコウ</t>
    </rPh>
    <phoneticPr fontId="2"/>
  </si>
  <si>
    <t>　・「報告人員」欄について、次の点にご留意ください。</t>
    <rPh sb="14" eb="15">
      <t>ツギ</t>
    </rPh>
    <rPh sb="16" eb="17">
      <t>テン</t>
    </rPh>
    <rPh sb="19" eb="21">
      <t>リュウイ</t>
    </rPh>
    <phoneticPr fontId="2"/>
  </si>
  <si>
    <t>ＵＲＬ　：　</t>
    <phoneticPr fontId="2"/>
  </si>
  <si>
    <t>　・外国人労働者を雇用する事業主の方について、次の点にご留意ください。</t>
    <rPh sb="2" eb="4">
      <t>ガイコク</t>
    </rPh>
    <rPh sb="4" eb="5">
      <t>ジン</t>
    </rPh>
    <rPh sb="5" eb="8">
      <t>ロウドウシャ</t>
    </rPh>
    <rPh sb="9" eb="11">
      <t>コヨウ</t>
    </rPh>
    <rPh sb="13" eb="16">
      <t>ジギョウヌシ</t>
    </rPh>
    <rPh sb="17" eb="18">
      <t>カタ</t>
    </rPh>
    <rPh sb="23" eb="24">
      <t>ツギ</t>
    </rPh>
    <rPh sb="25" eb="26">
      <t>テン</t>
    </rPh>
    <rPh sb="28" eb="30">
      <t>リュウイ</t>
    </rPh>
    <phoneticPr fontId="2"/>
  </si>
  <si>
    <t>摘要欄に記載してください。</t>
    <rPh sb="0" eb="2">
      <t>テキヨウ</t>
    </rPh>
    <rPh sb="2" eb="3">
      <t>ラン</t>
    </rPh>
    <rPh sb="4" eb="6">
      <t>キサイ</t>
    </rPh>
    <phoneticPr fontId="2"/>
  </si>
  <si>
    <t>（受給者交付用）</t>
    <rPh sb="1" eb="4">
      <t>ジュキュウシャ</t>
    </rPh>
    <rPh sb="4" eb="6">
      <t>コウフ</t>
    </rPh>
    <rPh sb="6" eb="7">
      <t>ヨウ</t>
    </rPh>
    <phoneticPr fontId="2"/>
  </si>
  <si>
    <t>（税務署提出用）</t>
    <rPh sb="1" eb="4">
      <t>ゼイムショ</t>
    </rPh>
    <rPh sb="4" eb="6">
      <t>テイシュツ</t>
    </rPh>
    <rPh sb="6" eb="7">
      <t>ヨウ</t>
    </rPh>
    <phoneticPr fontId="2"/>
  </si>
  <si>
    <t>備考</t>
    <rPh sb="0" eb="2">
      <t>ビコウ</t>
    </rPh>
    <phoneticPr fontId="2"/>
  </si>
  <si>
    <t>住所又は居所</t>
    <rPh sb="0" eb="1">
      <t>ジュウ</t>
    </rPh>
    <rPh sb="1" eb="2">
      <t>ショ</t>
    </rPh>
    <rPh sb="2" eb="3">
      <t>マタ</t>
    </rPh>
    <rPh sb="4" eb="6">
      <t>イドコロ</t>
    </rPh>
    <phoneticPr fontId="2"/>
  </si>
  <si>
    <t>の有無等</t>
    <rPh sb="1" eb="3">
      <t>ウム</t>
    </rPh>
    <rPh sb="3" eb="4">
      <t>トウ</t>
    </rPh>
    <phoneticPr fontId="2"/>
  </si>
  <si>
    <t>整理欄</t>
    <rPh sb="0" eb="2">
      <t>セイリ</t>
    </rPh>
    <rPh sb="2" eb="3">
      <t>ラン</t>
    </rPh>
    <phoneticPr fontId="2"/>
  </si>
  <si>
    <t>　　（摘要）　に前職分の加算額、支払者等を記入してください。</t>
    <rPh sb="3" eb="5">
      <t>テキヨウ</t>
    </rPh>
    <rPh sb="8" eb="9">
      <t>マエ</t>
    </rPh>
    <rPh sb="9" eb="10">
      <t>ショク</t>
    </rPh>
    <rPh sb="10" eb="11">
      <t>ブン</t>
    </rPh>
    <rPh sb="12" eb="13">
      <t>カ</t>
    </rPh>
    <rPh sb="13" eb="14">
      <t>ザン</t>
    </rPh>
    <rPh sb="14" eb="15">
      <t>ガク</t>
    </rPh>
    <rPh sb="16" eb="18">
      <t>シハライ</t>
    </rPh>
    <rPh sb="18" eb="19">
      <t>シャ</t>
    </rPh>
    <rPh sb="19" eb="20">
      <t>トウ</t>
    </rPh>
    <phoneticPr fontId="2"/>
  </si>
  <si>
    <t>生命保険
料の金額
の内訳</t>
    <rPh sb="0" eb="2">
      <t>セイメイ</t>
    </rPh>
    <rPh sb="2" eb="4">
      <t>ホケン</t>
    </rPh>
    <rPh sb="5" eb="6">
      <t>リョウ</t>
    </rPh>
    <rPh sb="7" eb="9">
      <t>キンガク</t>
    </rPh>
    <rPh sb="11" eb="13">
      <t>ウチワケ</t>
    </rPh>
    <phoneticPr fontId="2"/>
  </si>
  <si>
    <t>16歳未満扶養親族の数</t>
    <rPh sb="2" eb="3">
      <t>サイ</t>
    </rPh>
    <rPh sb="3" eb="5">
      <t>ミマン</t>
    </rPh>
    <rPh sb="5" eb="7">
      <t>フヨウ</t>
    </rPh>
    <rPh sb="7" eb="9">
      <t>シンゾク</t>
    </rPh>
    <rPh sb="10" eb="11">
      <t>カズ</t>
    </rPh>
    <phoneticPr fontId="2"/>
  </si>
  <si>
    <r>
      <t>印刷する対象者について、</t>
    </r>
    <r>
      <rPr>
        <u/>
        <sz val="18"/>
        <color indexed="10"/>
        <rFont val="HGPｺﾞｼｯｸE"/>
        <family val="3"/>
        <charset val="128"/>
      </rPr>
      <t>「個人別明細　一覧入力用」シートの該当する明細番号を入力し、記載内容を確認のうえ、印刷してください。</t>
    </r>
    <rPh sb="0" eb="2">
      <t>インサツ</t>
    </rPh>
    <rPh sb="4" eb="7">
      <t>タイショウシャ</t>
    </rPh>
    <rPh sb="13" eb="15">
      <t>コジン</t>
    </rPh>
    <rPh sb="15" eb="16">
      <t>ベツ</t>
    </rPh>
    <rPh sb="16" eb="18">
      <t>メイサイ</t>
    </rPh>
    <rPh sb="19" eb="21">
      <t>イチラン</t>
    </rPh>
    <rPh sb="29" eb="31">
      <t>ガイトウ</t>
    </rPh>
    <rPh sb="33" eb="35">
      <t>メイサイ</t>
    </rPh>
    <rPh sb="35" eb="37">
      <t>バンゴウ</t>
    </rPh>
    <rPh sb="38" eb="40">
      <t>ニュウリョク</t>
    </rPh>
    <rPh sb="42" eb="44">
      <t>キサイ</t>
    </rPh>
    <rPh sb="44" eb="46">
      <t>ナイヨウ</t>
    </rPh>
    <rPh sb="47" eb="49">
      <t>カクニン</t>
    </rPh>
    <rPh sb="53" eb="55">
      <t>インサツ</t>
    </rPh>
    <phoneticPr fontId="2"/>
  </si>
  <si>
    <t>キリトリ線</t>
    <rPh sb="4" eb="5">
      <t>セン</t>
    </rPh>
    <phoneticPr fontId="2"/>
  </si>
  <si>
    <t>所轄税務署</t>
    <rPh sb="0" eb="2">
      <t>ショカツ</t>
    </rPh>
    <rPh sb="2" eb="4">
      <t>ゼイム</t>
    </rPh>
    <rPh sb="4" eb="5">
      <t>ショ</t>
    </rPh>
    <phoneticPr fontId="2"/>
  </si>
  <si>
    <t>〒</t>
  </si>
  <si>
    <t>ｄ</t>
    <phoneticPr fontId="2"/>
  </si>
  <si>
    <t>ｃ</t>
    <phoneticPr fontId="2"/>
  </si>
  <si>
    <t>ｂ</t>
    <phoneticPr fontId="2"/>
  </si>
  <si>
    <t>ａ</t>
    <phoneticPr fontId="2"/>
  </si>
  <si>
    <t>人数</t>
    <phoneticPr fontId="2"/>
  </si>
  <si>
    <t>略号</t>
    <rPh sb="0" eb="2">
      <t>リャクゴウ</t>
    </rPh>
    <phoneticPr fontId="2"/>
  </si>
  <si>
    <t>市町村長　あて</t>
    <rPh sb="0" eb="4">
      <t>シチョウソンチョウ</t>
    </rPh>
    <phoneticPr fontId="2"/>
  </si>
  <si>
    <t>市町村長</t>
    <rPh sb="0" eb="2">
      <t>シチョウ</t>
    </rPh>
    <rPh sb="1" eb="3">
      <t>チョウソン</t>
    </rPh>
    <rPh sb="3" eb="4">
      <t>チョウ</t>
    </rPh>
    <phoneticPr fontId="2"/>
  </si>
  <si>
    <t>給与支払報告書（総括表）</t>
    <rPh sb="0" eb="2">
      <t>キュウヨ</t>
    </rPh>
    <phoneticPr fontId="2"/>
  </si>
  <si>
    <t>氏名</t>
    <phoneticPr fontId="2"/>
  </si>
  <si>
    <t>給与支払報告書等の作成について</t>
    <rPh sb="0" eb="2">
      <t>キュウヨ</t>
    </rPh>
    <rPh sb="2" eb="4">
      <t>シハラ</t>
    </rPh>
    <rPh sb="4" eb="7">
      <t>ホウコクショ</t>
    </rPh>
    <rPh sb="7" eb="8">
      <t>トウ</t>
    </rPh>
    <rPh sb="9" eb="11">
      <t>サクセイ</t>
    </rPh>
    <phoneticPr fontId="2"/>
  </si>
  <si>
    <t xml:space="preserve">
【入力結果に関する確認】</t>
    <rPh sb="2" eb="4">
      <t>ニュウリョク</t>
    </rPh>
    <rPh sb="4" eb="6">
      <t>ケッカ</t>
    </rPh>
    <rPh sb="7" eb="8">
      <t>カン</t>
    </rPh>
    <rPh sb="10" eb="12">
      <t>カクニン</t>
    </rPh>
    <phoneticPr fontId="2"/>
  </si>
  <si>
    <t>地震保険料の支払額</t>
    <rPh sb="0" eb="2">
      <t>ジシン</t>
    </rPh>
    <rPh sb="2" eb="5">
      <t>ホケンリョウ</t>
    </rPh>
    <rPh sb="6" eb="8">
      <t>シハライ</t>
    </rPh>
    <rPh sb="8" eb="9">
      <t>ガク</t>
    </rPh>
    <phoneticPr fontId="2"/>
  </si>
  <si>
    <t>地震保険料</t>
    <rPh sb="0" eb="2">
      <t>ジシン</t>
    </rPh>
    <rPh sb="2" eb="5">
      <t>ホケンリョウ</t>
    </rPh>
    <phoneticPr fontId="2"/>
  </si>
  <si>
    <t>旧長期（１万円以下）</t>
    <rPh sb="0" eb="1">
      <t>キュウ</t>
    </rPh>
    <rPh sb="1" eb="3">
      <t>チョウキ</t>
    </rPh>
    <rPh sb="5" eb="7">
      <t>マンエン</t>
    </rPh>
    <rPh sb="7" eb="9">
      <t>イカ</t>
    </rPh>
    <phoneticPr fontId="2"/>
  </si>
  <si>
    <t>旧長期（１万以上２万以下）</t>
    <rPh sb="0" eb="1">
      <t>キュウ</t>
    </rPh>
    <rPh sb="1" eb="3">
      <t>チョウキ</t>
    </rPh>
    <rPh sb="5" eb="6">
      <t>マン</t>
    </rPh>
    <rPh sb="6" eb="8">
      <t>イジョウ</t>
    </rPh>
    <rPh sb="9" eb="10">
      <t>マン</t>
    </rPh>
    <rPh sb="10" eb="12">
      <t>イカ</t>
    </rPh>
    <phoneticPr fontId="2"/>
  </si>
  <si>
    <t>旧長期（２万以上）</t>
    <rPh sb="0" eb="1">
      <t>キュウ</t>
    </rPh>
    <rPh sb="1" eb="3">
      <t>チョウキ</t>
    </rPh>
    <rPh sb="5" eb="6">
      <t>マン</t>
    </rPh>
    <rPh sb="6" eb="8">
      <t>イジョウ</t>
    </rPh>
    <phoneticPr fontId="2"/>
  </si>
  <si>
    <t>　</t>
  </si>
  <si>
    <t>端数切り上げ</t>
    <rPh sb="0" eb="2">
      <t>ハスウ</t>
    </rPh>
    <rPh sb="2" eb="3">
      <t>キ</t>
    </rPh>
    <rPh sb="4" eb="5">
      <t>ア</t>
    </rPh>
    <phoneticPr fontId="2"/>
  </si>
  <si>
    <t>地震＋旧長期</t>
    <rPh sb="0" eb="2">
      <t>ジシン</t>
    </rPh>
    <rPh sb="3" eb="4">
      <t>キュウ</t>
    </rPh>
    <rPh sb="4" eb="6">
      <t>チョウキ</t>
    </rPh>
    <phoneticPr fontId="2"/>
  </si>
  <si>
    <t>地震保険料控除額（自動計算）</t>
    <rPh sb="0" eb="2">
      <t>ジシン</t>
    </rPh>
    <rPh sb="2" eb="5">
      <t>ホケンリョウ</t>
    </rPh>
    <rPh sb="5" eb="7">
      <t>コウジョ</t>
    </rPh>
    <rPh sb="7" eb="8">
      <t>ガク</t>
    </rPh>
    <rPh sb="9" eb="11">
      <t>ジドウ</t>
    </rPh>
    <rPh sb="11" eb="13">
      <t>ケイサン</t>
    </rPh>
    <phoneticPr fontId="2"/>
  </si>
  <si>
    <t>配偶者（特別）</t>
    <rPh sb="0" eb="3">
      <t>ハイグウシャ</t>
    </rPh>
    <rPh sb="4" eb="6">
      <t>トクベツ</t>
    </rPh>
    <phoneticPr fontId="2"/>
  </si>
  <si>
    <t>検索値</t>
    <rPh sb="0" eb="2">
      <t>ケンサク</t>
    </rPh>
    <rPh sb="2" eb="3">
      <t>アタイ</t>
    </rPh>
    <phoneticPr fontId="2"/>
  </si>
  <si>
    <t>所得金額</t>
    <rPh sb="0" eb="2">
      <t>ショトク</t>
    </rPh>
    <rPh sb="2" eb="4">
      <t>キンガク</t>
    </rPh>
    <phoneticPr fontId="2"/>
  </si>
  <si>
    <t>配偶者控除の適用額</t>
    <rPh sb="0" eb="3">
      <t>ハイグウシャ</t>
    </rPh>
    <rPh sb="3" eb="5">
      <t>コウジョ</t>
    </rPh>
    <rPh sb="6" eb="8">
      <t>テキヨウ</t>
    </rPh>
    <rPh sb="8" eb="9">
      <t>ガク</t>
    </rPh>
    <phoneticPr fontId="2"/>
  </si>
  <si>
    <t>基準値</t>
    <rPh sb="0" eb="3">
      <t>キジュンチ</t>
    </rPh>
    <phoneticPr fontId="2"/>
  </si>
  <si>
    <t>有（一般）</t>
    <rPh sb="0" eb="1">
      <t>アリ</t>
    </rPh>
    <rPh sb="2" eb="4">
      <t>イッパン</t>
    </rPh>
    <phoneticPr fontId="2"/>
  </si>
  <si>
    <t>有（老人）</t>
    <rPh sb="0" eb="1">
      <t>アリ</t>
    </rPh>
    <rPh sb="2" eb="4">
      <t>ロウジン</t>
    </rPh>
    <phoneticPr fontId="2"/>
  </si>
  <si>
    <t>　</t>
    <phoneticPr fontId="2"/>
  </si>
  <si>
    <t>給与支払者番号
（指定番号）</t>
    <rPh sb="0" eb="2">
      <t>キュウヨ</t>
    </rPh>
    <rPh sb="2" eb="4">
      <t>シハラ</t>
    </rPh>
    <rPh sb="4" eb="5">
      <t>シャ</t>
    </rPh>
    <rPh sb="5" eb="7">
      <t>バンゴウ</t>
    </rPh>
    <rPh sb="9" eb="11">
      <t>シテイ</t>
    </rPh>
    <rPh sb="11" eb="13">
      <t>バンゴウ</t>
    </rPh>
    <phoneticPr fontId="2"/>
  </si>
  <si>
    <t>給与支払者の
名称（氏名）</t>
    <rPh sb="0" eb="2">
      <t>キュウヨ</t>
    </rPh>
    <rPh sb="2" eb="4">
      <t>シハラ</t>
    </rPh>
    <rPh sb="4" eb="5">
      <t>シャ</t>
    </rPh>
    <rPh sb="7" eb="9">
      <t>メイショウ</t>
    </rPh>
    <rPh sb="10" eb="12">
      <t>シメイ</t>
    </rPh>
    <phoneticPr fontId="2"/>
  </si>
  <si>
    <t>【給与支払報告書（総括表）】</t>
    <rPh sb="1" eb="3">
      <t>キュウヨ</t>
    </rPh>
    <rPh sb="3" eb="5">
      <t>シハラ</t>
    </rPh>
    <rPh sb="5" eb="8">
      <t>ホウコクショ</t>
    </rPh>
    <rPh sb="9" eb="12">
      <t>ソウカツヒョウ</t>
    </rPh>
    <phoneticPr fontId="2"/>
  </si>
  <si>
    <t>https://www.eltax.lta.go.jp/first/</t>
    <phoneticPr fontId="2"/>
  </si>
  <si>
    <t>配偶者控除・配偶者特別控除</t>
    <rPh sb="0" eb="3">
      <t>ハイグウシャ</t>
    </rPh>
    <rPh sb="3" eb="5">
      <t>コウジョ</t>
    </rPh>
    <rPh sb="6" eb="9">
      <t>ハイグウシャ</t>
    </rPh>
    <rPh sb="9" eb="11">
      <t>トクベツ</t>
    </rPh>
    <rPh sb="11" eb="13">
      <t>コウジョ</t>
    </rPh>
    <phoneticPr fontId="2"/>
  </si>
  <si>
    <t>（源泉）控除対象配偶者の有無等</t>
    <rPh sb="1" eb="3">
      <t>ゲンセン</t>
    </rPh>
    <rPh sb="4" eb="6">
      <t>コウジョ</t>
    </rPh>
    <rPh sb="6" eb="8">
      <t>タイショウ</t>
    </rPh>
    <rPh sb="8" eb="11">
      <t>ハイグウシャ</t>
    </rPh>
    <rPh sb="12" eb="15">
      <t>ウムトウ</t>
    </rPh>
    <phoneticPr fontId="2"/>
  </si>
  <si>
    <t>年末調整未済の場合には、生命保険料控除、地震保険料控除、住宅ローン控除は適用することができません。</t>
    <rPh sb="0" eb="2">
      <t>ネンマツ</t>
    </rPh>
    <rPh sb="2" eb="4">
      <t>チョウセイ</t>
    </rPh>
    <rPh sb="4" eb="6">
      <t>ミサイ</t>
    </rPh>
    <rPh sb="7" eb="9">
      <t>バアイ</t>
    </rPh>
    <rPh sb="12" eb="14">
      <t>セイメイ</t>
    </rPh>
    <rPh sb="14" eb="16">
      <t>ホケン</t>
    </rPh>
    <rPh sb="16" eb="17">
      <t>リョウ</t>
    </rPh>
    <rPh sb="17" eb="19">
      <t>コウジョ</t>
    </rPh>
    <rPh sb="20" eb="22">
      <t>ジシン</t>
    </rPh>
    <rPh sb="22" eb="25">
      <t>ホケンリョウ</t>
    </rPh>
    <rPh sb="25" eb="27">
      <t>コウジョ</t>
    </rPh>
    <rPh sb="28" eb="30">
      <t>ジュウタク</t>
    </rPh>
    <rPh sb="33" eb="35">
      <t>コウジョ</t>
    </rPh>
    <rPh sb="36" eb="38">
      <t>テキヨウ</t>
    </rPh>
    <phoneticPr fontId="2"/>
  </si>
  <si>
    <t xml:space="preserve">　 </t>
    <phoneticPr fontId="2"/>
  </si>
  <si>
    <t>　○エルタックスホームページ「はじめてご利用の方」</t>
    <phoneticPr fontId="2"/>
  </si>
  <si>
    <t>　　【特別徴収の対象外とすることのできる従業員】</t>
    <rPh sb="3" eb="5">
      <t>トクベツ</t>
    </rPh>
    <rPh sb="5" eb="7">
      <t>チョウシュウ</t>
    </rPh>
    <rPh sb="8" eb="10">
      <t>タイショウ</t>
    </rPh>
    <rPh sb="10" eb="11">
      <t>ガイ</t>
    </rPh>
    <rPh sb="20" eb="23">
      <t>ジュウギョウイン</t>
    </rPh>
    <phoneticPr fontId="2"/>
  </si>
  <si>
    <t>給与支払報告書（個人別明細書）の記入方法</t>
    <rPh sb="0" eb="2">
      <t>キュウヨ</t>
    </rPh>
    <rPh sb="2" eb="4">
      <t>シハライ</t>
    </rPh>
    <rPh sb="4" eb="7">
      <t>ホウコクショ</t>
    </rPh>
    <rPh sb="8" eb="10">
      <t>コジン</t>
    </rPh>
    <rPh sb="10" eb="11">
      <t>ベツ</t>
    </rPh>
    <rPh sb="11" eb="13">
      <t>メイサイ</t>
    </rPh>
    <rPh sb="13" eb="14">
      <t>ショ</t>
    </rPh>
    <phoneticPr fontId="2"/>
  </si>
  <si>
    <t>基礎控除の額</t>
    <rPh sb="0" eb="2">
      <t>キソ</t>
    </rPh>
    <rPh sb="2" eb="4">
      <t>コウジョ</t>
    </rPh>
    <rPh sb="5" eb="6">
      <t>ガク</t>
    </rPh>
    <phoneticPr fontId="2"/>
  </si>
  <si>
    <r>
      <rPr>
        <sz val="8"/>
        <rFont val="ＭＳ Ｐ明朝"/>
        <family val="1"/>
        <charset val="128"/>
      </rPr>
      <t>給与所得控除後の金額</t>
    </r>
    <r>
      <rPr>
        <sz val="6"/>
        <rFont val="ＭＳ Ｐ明朝"/>
        <family val="1"/>
        <charset val="128"/>
      </rPr>
      <t xml:space="preserve">
（調整控除後）</t>
    </r>
    <rPh sb="0" eb="2">
      <t>キュウヨ</t>
    </rPh>
    <rPh sb="2" eb="4">
      <t>ショトク</t>
    </rPh>
    <rPh sb="4" eb="6">
      <t>コウジョ</t>
    </rPh>
    <rPh sb="6" eb="7">
      <t>ゴ</t>
    </rPh>
    <rPh sb="8" eb="10">
      <t>キンガク</t>
    </rPh>
    <rPh sb="12" eb="14">
      <t>チョウセイ</t>
    </rPh>
    <rPh sb="14" eb="16">
      <t>コウジョ</t>
    </rPh>
    <rPh sb="16" eb="17">
      <t>ゴ</t>
    </rPh>
    <phoneticPr fontId="2"/>
  </si>
  <si>
    <t>所得金額
調整控除額</t>
    <rPh sb="0" eb="2">
      <t>ショトク</t>
    </rPh>
    <rPh sb="2" eb="4">
      <t>キンガク</t>
    </rPh>
    <rPh sb="5" eb="7">
      <t>チョウセイ</t>
    </rPh>
    <rPh sb="7" eb="9">
      <t>コウジョ</t>
    </rPh>
    <rPh sb="9" eb="10">
      <t>ガク</t>
    </rPh>
    <phoneticPr fontId="2"/>
  </si>
  <si>
    <t>ひとり親</t>
    <rPh sb="3" eb="4">
      <t>オヤ</t>
    </rPh>
    <phoneticPr fontId="2"/>
  </si>
  <si>
    <t>所得税・控除計（基礎控除以外）</t>
    <rPh sb="0" eb="3">
      <t>ショトクゼイ</t>
    </rPh>
    <rPh sb="4" eb="6">
      <t>コウジョ</t>
    </rPh>
    <rPh sb="6" eb="7">
      <t>ケイ</t>
    </rPh>
    <rPh sb="8" eb="10">
      <t>キソ</t>
    </rPh>
    <rPh sb="10" eb="12">
      <t>コウジョ</t>
    </rPh>
    <rPh sb="12" eb="14">
      <t>イガイ</t>
    </rPh>
    <phoneticPr fontId="2"/>
  </si>
  <si>
    <t>所得税・基礎控除</t>
    <rPh sb="0" eb="3">
      <t>ショトクゼイ</t>
    </rPh>
    <rPh sb="4" eb="6">
      <t>キソ</t>
    </rPh>
    <rPh sb="6" eb="8">
      <t>コウジョ</t>
    </rPh>
    <phoneticPr fontId="2"/>
  </si>
  <si>
    <t>基礎控除</t>
    <rPh sb="0" eb="2">
      <t>キソ</t>
    </rPh>
    <rPh sb="2" eb="4">
      <t>コウジョ</t>
    </rPh>
    <phoneticPr fontId="2"/>
  </si>
  <si>
    <t>最小</t>
    <rPh sb="0" eb="2">
      <t>サイショウ</t>
    </rPh>
    <phoneticPr fontId="2"/>
  </si>
  <si>
    <t>障がい者</t>
    <rPh sb="0" eb="1">
      <t>ショウ</t>
    </rPh>
    <rPh sb="3" eb="4">
      <t>シャ</t>
    </rPh>
    <phoneticPr fontId="2"/>
  </si>
  <si>
    <t>所得金額調整控除に関する事項</t>
    <rPh sb="0" eb="2">
      <t>ショトク</t>
    </rPh>
    <rPh sb="2" eb="4">
      <t>キンガク</t>
    </rPh>
    <rPh sb="4" eb="6">
      <t>チョウセイ</t>
    </rPh>
    <rPh sb="6" eb="8">
      <t>コウジョ</t>
    </rPh>
    <rPh sb="9" eb="10">
      <t>カン</t>
    </rPh>
    <rPh sb="12" eb="14">
      <t>ジコウ</t>
    </rPh>
    <phoneticPr fontId="2"/>
  </si>
  <si>
    <t>給与所得（所得金額調整控除前）</t>
    <rPh sb="0" eb="2">
      <t>キュウヨ</t>
    </rPh>
    <rPh sb="2" eb="4">
      <t>ショトク</t>
    </rPh>
    <rPh sb="5" eb="7">
      <t>ショトク</t>
    </rPh>
    <rPh sb="7" eb="9">
      <t>キンガク</t>
    </rPh>
    <rPh sb="9" eb="11">
      <t>チョウセイ</t>
    </rPh>
    <rPh sb="11" eb="13">
      <t>コウジョ</t>
    </rPh>
    <rPh sb="13" eb="14">
      <t>マエ</t>
    </rPh>
    <phoneticPr fontId="2"/>
  </si>
  <si>
    <t>所得金額調整控除額</t>
    <rPh sb="0" eb="2">
      <t>ショトク</t>
    </rPh>
    <rPh sb="2" eb="4">
      <t>キンガク</t>
    </rPh>
    <rPh sb="4" eb="6">
      <t>チョウセイ</t>
    </rPh>
    <rPh sb="6" eb="8">
      <t>コウジョ</t>
    </rPh>
    <rPh sb="8" eb="9">
      <t>ガク</t>
    </rPh>
    <phoneticPr fontId="2"/>
  </si>
  <si>
    <t>所得金額が500万円を超える場合、寡婦控除は適用できません。</t>
    <rPh sb="0" eb="2">
      <t>ショトク</t>
    </rPh>
    <rPh sb="2" eb="4">
      <t>キンガク</t>
    </rPh>
    <rPh sb="8" eb="10">
      <t>マンエン</t>
    </rPh>
    <rPh sb="11" eb="12">
      <t>コ</t>
    </rPh>
    <rPh sb="14" eb="16">
      <t>バアイ</t>
    </rPh>
    <rPh sb="17" eb="19">
      <t>カフ</t>
    </rPh>
    <rPh sb="19" eb="21">
      <t>コウジョ</t>
    </rPh>
    <rPh sb="22" eb="24">
      <t>テキヨウ</t>
    </rPh>
    <phoneticPr fontId="2"/>
  </si>
  <si>
    <t>元号</t>
    <rPh sb="0" eb="2">
      <t>ゲンゴウ</t>
    </rPh>
    <phoneticPr fontId="2"/>
  </si>
  <si>
    <t>R3対応　201026修正</t>
    <rPh sb="2" eb="4">
      <t>タイオウ</t>
    </rPh>
    <rPh sb="11" eb="13">
      <t>シュウセイ</t>
    </rPh>
    <phoneticPr fontId="2"/>
  </si>
  <si>
    <t>所得金額が500万円を超える場合、ひとり親控除は適用できません。</t>
    <rPh sb="0" eb="2">
      <t>ショトク</t>
    </rPh>
    <rPh sb="2" eb="4">
      <t>キンガク</t>
    </rPh>
    <rPh sb="8" eb="10">
      <t>マンエン</t>
    </rPh>
    <rPh sb="11" eb="12">
      <t>コ</t>
    </rPh>
    <rPh sb="14" eb="16">
      <t>バアイ</t>
    </rPh>
    <rPh sb="20" eb="21">
      <t>オヤ</t>
    </rPh>
    <rPh sb="21" eb="23">
      <t>コウジョ</t>
    </rPh>
    <rPh sb="24" eb="26">
      <t>テキヨウ</t>
    </rPh>
    <phoneticPr fontId="2"/>
  </si>
  <si>
    <t>配偶者の合計所得金額が480,000円を超える場合、配偶者控除は適用できません。</t>
    <rPh sb="0" eb="3">
      <t>ハイグウシャ</t>
    </rPh>
    <rPh sb="4" eb="6">
      <t>ゴウケイ</t>
    </rPh>
    <rPh sb="6" eb="8">
      <t>ショトク</t>
    </rPh>
    <rPh sb="8" eb="10">
      <t>キンガク</t>
    </rPh>
    <rPh sb="18" eb="19">
      <t>エン</t>
    </rPh>
    <rPh sb="20" eb="21">
      <t>コ</t>
    </rPh>
    <rPh sb="23" eb="25">
      <t>バアイ</t>
    </rPh>
    <rPh sb="26" eb="29">
      <t>ハイグウシャ</t>
    </rPh>
    <rPh sb="29" eb="31">
      <t>コウジョ</t>
    </rPh>
    <rPh sb="32" eb="34">
      <t>テキヨウ</t>
    </rPh>
    <phoneticPr fontId="2"/>
  </si>
  <si>
    <t>所得金額が75万円を超える場合、勤労学生控除は適用できません。</t>
    <rPh sb="0" eb="2">
      <t>ショトク</t>
    </rPh>
    <rPh sb="2" eb="4">
      <t>キンガク</t>
    </rPh>
    <rPh sb="7" eb="9">
      <t>マンエン</t>
    </rPh>
    <rPh sb="10" eb="11">
      <t>コ</t>
    </rPh>
    <rPh sb="13" eb="15">
      <t>バアイ</t>
    </rPh>
    <rPh sb="16" eb="18">
      <t>キンロウ</t>
    </rPh>
    <rPh sb="18" eb="20">
      <t>ガクセイ</t>
    </rPh>
    <rPh sb="20" eb="22">
      <t>コウジョ</t>
    </rPh>
    <rPh sb="23" eb="25">
      <t>テキヨウ</t>
    </rPh>
    <phoneticPr fontId="2"/>
  </si>
  <si>
    <t>平成</t>
  </si>
  <si>
    <t>平成</t>
    <phoneticPr fontId="2"/>
  </si>
  <si>
    <t>R3修正</t>
    <rPh sb="2" eb="4">
      <t>シュウセイ</t>
    </rPh>
    <phoneticPr fontId="2"/>
  </si>
  <si>
    <t>反映用控除計</t>
    <rPh sb="0" eb="2">
      <t>ハンエイ</t>
    </rPh>
    <rPh sb="2" eb="3">
      <t>ヨウ</t>
    </rPh>
    <rPh sb="3" eb="5">
      <t>コウジョ</t>
    </rPh>
    <rPh sb="5" eb="6">
      <t>ケイ</t>
    </rPh>
    <phoneticPr fontId="2"/>
  </si>
  <si>
    <t>基礎控除表示用</t>
    <rPh sb="0" eb="2">
      <t>キソ</t>
    </rPh>
    <rPh sb="2" eb="4">
      <t>コウジョ</t>
    </rPh>
    <rPh sb="4" eb="7">
      <t>ヒョウジヨウ</t>
    </rPh>
    <phoneticPr fontId="2"/>
  </si>
  <si>
    <t>所得金額調整控除の額(仮）</t>
    <rPh sb="0" eb="2">
      <t>ショトク</t>
    </rPh>
    <rPh sb="2" eb="4">
      <t>キンガク</t>
    </rPh>
    <rPh sb="4" eb="6">
      <t>チョウセイ</t>
    </rPh>
    <rPh sb="6" eb="8">
      <t>コウジョ</t>
    </rPh>
    <rPh sb="9" eb="10">
      <t>ガク</t>
    </rPh>
    <rPh sb="11" eb="12">
      <t>カリ</t>
    </rPh>
    <phoneticPr fontId="2"/>
  </si>
  <si>
    <t>適　用　有　無</t>
    <rPh sb="0" eb="1">
      <t>テキ</t>
    </rPh>
    <rPh sb="2" eb="3">
      <t>ヨウ</t>
    </rPh>
    <rPh sb="4" eb="5">
      <t>アリ</t>
    </rPh>
    <rPh sb="6" eb="7">
      <t>ナシ</t>
    </rPh>
    <phoneticPr fontId="2"/>
  </si>
  <si>
    <t>「年末調整適用の有無」欄を入力してください。</t>
    <rPh sb="1" eb="3">
      <t>ネンマツ</t>
    </rPh>
    <rPh sb="3" eb="5">
      <t>チョウセイ</t>
    </rPh>
    <rPh sb="5" eb="7">
      <t>テキヨウ</t>
    </rPh>
    <rPh sb="8" eb="10">
      <t>ウム</t>
    </rPh>
    <rPh sb="11" eb="12">
      <t>ラン</t>
    </rPh>
    <rPh sb="13" eb="15">
      <t>ニュウリョク</t>
    </rPh>
    <phoneticPr fontId="2"/>
  </si>
  <si>
    <t>●　「年調未済」のものを作成される場合は、</t>
    <rPh sb="3" eb="4">
      <t>ネン</t>
    </rPh>
    <rPh sb="5" eb="7">
      <t>ミサイ</t>
    </rPh>
    <rPh sb="12" eb="14">
      <t>サクセイ</t>
    </rPh>
    <rPh sb="17" eb="19">
      <t>バアイ</t>
    </rPh>
    <phoneticPr fontId="2"/>
  </si>
  <si>
    <r>
      <t>年末調整の適用の有無
※</t>
    </r>
    <r>
      <rPr>
        <b/>
        <sz val="10"/>
        <rFont val="ＭＳ Ｐ明朝"/>
        <family val="1"/>
        <charset val="128"/>
      </rPr>
      <t>年調未済の場合のみ入力してください。</t>
    </r>
    <rPh sb="0" eb="2">
      <t>ネンマツ</t>
    </rPh>
    <rPh sb="2" eb="4">
      <t>チョウセイ</t>
    </rPh>
    <rPh sb="5" eb="7">
      <t>テキヨウ</t>
    </rPh>
    <rPh sb="8" eb="10">
      <t>ウム</t>
    </rPh>
    <rPh sb="12" eb="14">
      <t>ネンチョウ</t>
    </rPh>
    <rPh sb="14" eb="16">
      <t>ミサイ</t>
    </rPh>
    <rPh sb="17" eb="19">
      <t>バアイ</t>
    </rPh>
    <rPh sb="21" eb="23">
      <t>ニュウリョク</t>
    </rPh>
    <phoneticPr fontId="2"/>
  </si>
  <si>
    <t>■所得金額調整控除に関する事項</t>
    <rPh sb="1" eb="3">
      <t>ショトク</t>
    </rPh>
    <rPh sb="3" eb="5">
      <t>キンガク</t>
    </rPh>
    <rPh sb="5" eb="7">
      <t>チョウセイ</t>
    </rPh>
    <rPh sb="7" eb="9">
      <t>コウジョ</t>
    </rPh>
    <rPh sb="10" eb="11">
      <t>カン</t>
    </rPh>
    <rPh sb="13" eb="15">
      <t>ジコウ</t>
    </rPh>
    <phoneticPr fontId="2"/>
  </si>
  <si>
    <t>年齢23歳未満の扶養親族または特別障がい者である同一生計配偶者もしくは扶養親族</t>
    <rPh sb="0" eb="2">
      <t>ネンレイ</t>
    </rPh>
    <rPh sb="4" eb="7">
      <t>サイミマン</t>
    </rPh>
    <rPh sb="8" eb="10">
      <t>フヨウ</t>
    </rPh>
    <rPh sb="10" eb="12">
      <t>シンゾク</t>
    </rPh>
    <rPh sb="15" eb="17">
      <t>トクベツ</t>
    </rPh>
    <rPh sb="17" eb="18">
      <t>ショウ</t>
    </rPh>
    <rPh sb="20" eb="21">
      <t>シャ</t>
    </rPh>
    <rPh sb="24" eb="26">
      <t>ドウイツ</t>
    </rPh>
    <rPh sb="26" eb="28">
      <t>セイケイ</t>
    </rPh>
    <rPh sb="28" eb="31">
      <t>ハイグウシャ</t>
    </rPh>
    <rPh sb="35" eb="37">
      <t>フヨウ</t>
    </rPh>
    <rPh sb="37" eb="39">
      <t>シンゾク</t>
    </rPh>
    <phoneticPr fontId="2"/>
  </si>
  <si>
    <t>この欄に表示がある場合は、入力内容を再度確認し、
内容を修正してください。</t>
    <phoneticPr fontId="2"/>
  </si>
  <si>
    <t>寡婦控除とひとり親控除は、いずれか一方しか適用できません。</t>
    <rPh sb="0" eb="2">
      <t>カフ</t>
    </rPh>
    <rPh sb="2" eb="4">
      <t>コウジョ</t>
    </rPh>
    <rPh sb="8" eb="9">
      <t>オヤ</t>
    </rPh>
    <rPh sb="9" eb="11">
      <t>コウジョ</t>
    </rPh>
    <rPh sb="17" eb="19">
      <t>イッポウ</t>
    </rPh>
    <rPh sb="21" eb="23">
      <t>テキヨウ</t>
    </rPh>
    <phoneticPr fontId="2"/>
  </si>
  <si>
    <t>配偶者(特別）控除適用額　※個人別明細反映用</t>
    <rPh sb="0" eb="3">
      <t>ハイグウシャ</t>
    </rPh>
    <rPh sb="4" eb="6">
      <t>トクベツ</t>
    </rPh>
    <rPh sb="7" eb="9">
      <t>コウジョ</t>
    </rPh>
    <rPh sb="9" eb="11">
      <t>テキヨウ</t>
    </rPh>
    <rPh sb="11" eb="12">
      <t>ガク</t>
    </rPh>
    <rPh sb="14" eb="16">
      <t>コジン</t>
    </rPh>
    <rPh sb="16" eb="17">
      <t>ベツ</t>
    </rPh>
    <rPh sb="17" eb="19">
      <t>メイサイ</t>
    </rPh>
    <rPh sb="19" eb="21">
      <t>ハンエイ</t>
    </rPh>
    <rPh sb="21" eb="22">
      <t>ヨウ</t>
    </rPh>
    <phoneticPr fontId="2"/>
  </si>
  <si>
    <t>配偶者(特別）控除適用額</t>
    <rPh sb="0" eb="3">
      <t>ハイグウシャ</t>
    </rPh>
    <rPh sb="4" eb="6">
      <t>トクベツ</t>
    </rPh>
    <rPh sb="7" eb="9">
      <t>コウジョ</t>
    </rPh>
    <rPh sb="9" eb="11">
      <t>テキヨウ</t>
    </rPh>
    <rPh sb="11" eb="12">
      <t>ガク</t>
    </rPh>
    <phoneticPr fontId="2"/>
  </si>
  <si>
    <t>■基礎控除に関する事項</t>
    <rPh sb="1" eb="3">
      <t>キソ</t>
    </rPh>
    <rPh sb="3" eb="5">
      <t>コウジョ</t>
    </rPh>
    <rPh sb="6" eb="7">
      <t>カン</t>
    </rPh>
    <rPh sb="9" eb="11">
      <t>ジコウ</t>
    </rPh>
    <phoneticPr fontId="2"/>
  </si>
  <si>
    <t>給与所得以外の所得がある場合の入力欄</t>
    <rPh sb="0" eb="2">
      <t>キュウヨ</t>
    </rPh>
    <rPh sb="2" eb="4">
      <t>ショトク</t>
    </rPh>
    <rPh sb="4" eb="6">
      <t>イガイ</t>
    </rPh>
    <rPh sb="7" eb="9">
      <t>ショトク</t>
    </rPh>
    <rPh sb="12" eb="14">
      <t>バアイ</t>
    </rPh>
    <rPh sb="15" eb="17">
      <t>ニュウリョク</t>
    </rPh>
    <rPh sb="17" eb="18">
      <t>ラン</t>
    </rPh>
    <phoneticPr fontId="2"/>
  </si>
  <si>
    <t>非</t>
    <rPh sb="0" eb="1">
      <t>ヒ</t>
    </rPh>
    <phoneticPr fontId="2"/>
  </si>
  <si>
    <t>基礎控除額</t>
    <rPh sb="0" eb="2">
      <t>キソ</t>
    </rPh>
    <rPh sb="2" eb="4">
      <t>コウジョ</t>
    </rPh>
    <rPh sb="4" eb="5">
      <t>ガク</t>
    </rPh>
    <phoneticPr fontId="2"/>
  </si>
  <si>
    <t>見込み合計所得</t>
    <rPh sb="0" eb="2">
      <t>ミコ</t>
    </rPh>
    <rPh sb="3" eb="5">
      <t>ゴウケイ</t>
    </rPh>
    <rPh sb="5" eb="7">
      <t>ショトク</t>
    </rPh>
    <phoneticPr fontId="2"/>
  </si>
  <si>
    <t>給与以外の所得の合計額</t>
    <rPh sb="0" eb="4">
      <t>キュウヨイガイ</t>
    </rPh>
    <rPh sb="5" eb="7">
      <t>ショトク</t>
    </rPh>
    <rPh sb="8" eb="10">
      <t>ゴウケイ</t>
    </rPh>
    <rPh sb="10" eb="11">
      <t>ガク</t>
    </rPh>
    <phoneticPr fontId="2"/>
  </si>
  <si>
    <t>※給与以外の所得がある場合は別に入力してください。</t>
    <rPh sb="14" eb="15">
      <t>ベツ</t>
    </rPh>
    <rPh sb="16" eb="18">
      <t>ニュウリョク</t>
    </rPh>
    <phoneticPr fontId="2"/>
  </si>
  <si>
    <t>②　「総括表・仕切紙」シートを印刷して、給与支払報告書（総括表）および普通徴収切替理由書（兼仕切紙）をキリトリ線で切り取ってください。</t>
    <rPh sb="3" eb="5">
      <t>ソウカツ</t>
    </rPh>
    <rPh sb="5" eb="6">
      <t>ヒョウ</t>
    </rPh>
    <rPh sb="7" eb="9">
      <t>シキリ</t>
    </rPh>
    <rPh sb="9" eb="10">
      <t>シ</t>
    </rPh>
    <rPh sb="15" eb="17">
      <t>インサツ</t>
    </rPh>
    <rPh sb="20" eb="22">
      <t>キュウヨ</t>
    </rPh>
    <rPh sb="22" eb="24">
      <t>シハラ</t>
    </rPh>
    <rPh sb="24" eb="27">
      <t>ホウコクショ</t>
    </rPh>
    <rPh sb="28" eb="30">
      <t>ソウカツ</t>
    </rPh>
    <rPh sb="30" eb="31">
      <t>ヒョウ</t>
    </rPh>
    <rPh sb="35" eb="37">
      <t>フツウ</t>
    </rPh>
    <rPh sb="37" eb="39">
      <t>チョウシュウ</t>
    </rPh>
    <rPh sb="39" eb="41">
      <t>キリカエ</t>
    </rPh>
    <rPh sb="41" eb="44">
      <t>リユウショ</t>
    </rPh>
    <rPh sb="45" eb="46">
      <t>ケン</t>
    </rPh>
    <rPh sb="46" eb="48">
      <t>シキリ</t>
    </rPh>
    <rPh sb="48" eb="49">
      <t>シ</t>
    </rPh>
    <rPh sb="55" eb="56">
      <t>セン</t>
    </rPh>
    <rPh sb="57" eb="58">
      <t>キ</t>
    </rPh>
    <rPh sb="59" eb="60">
      <t>ト</t>
    </rPh>
    <phoneticPr fontId="2"/>
  </si>
  <si>
    <t>③　「個人別明細　印刷用」シートの明細番号欄に「個人別明細　一覧入力用」シートの「明細番号」を入力いただくと該当者が表示されます。</t>
    <rPh sb="3" eb="5">
      <t>コジン</t>
    </rPh>
    <rPh sb="5" eb="6">
      <t>ベツ</t>
    </rPh>
    <rPh sb="6" eb="8">
      <t>メイサイ</t>
    </rPh>
    <rPh sb="9" eb="11">
      <t>インサツ</t>
    </rPh>
    <rPh sb="11" eb="12">
      <t>ヨウ</t>
    </rPh>
    <rPh sb="17" eb="19">
      <t>メイサイ</t>
    </rPh>
    <rPh sb="19" eb="21">
      <t>バンゴウ</t>
    </rPh>
    <rPh sb="21" eb="22">
      <t>ラン</t>
    </rPh>
    <rPh sb="24" eb="26">
      <t>コジン</t>
    </rPh>
    <rPh sb="26" eb="27">
      <t>ベツ</t>
    </rPh>
    <rPh sb="27" eb="29">
      <t>メイサイ</t>
    </rPh>
    <rPh sb="30" eb="32">
      <t>イチラン</t>
    </rPh>
    <rPh sb="32" eb="34">
      <t>ニュウリョク</t>
    </rPh>
    <rPh sb="34" eb="35">
      <t>ヨウ</t>
    </rPh>
    <rPh sb="41" eb="43">
      <t>メイサイ</t>
    </rPh>
    <rPh sb="43" eb="45">
      <t>バンゴウ</t>
    </rPh>
    <rPh sb="47" eb="49">
      <t>ニュウリョク</t>
    </rPh>
    <phoneticPr fontId="2"/>
  </si>
  <si>
    <t xml:space="preserve"> 　　記載内容に誤りがないか確認いただき、誤りがなければ、印刷して、半分に切り取り、②で作成した給与支払報告書（総括表）および</t>
    <phoneticPr fontId="2"/>
  </si>
  <si>
    <t>・給与支払報告書を提出する場合は、提出する市区町村ごとに総括表を作成し、添付してください。</t>
    <rPh sb="32" eb="34">
      <t>サクセイ</t>
    </rPh>
    <phoneticPr fontId="2"/>
  </si>
  <si>
    <t>　　　ａ　退職者または給与支払報告書を提出した年の５月31日までの退職予定者</t>
    <rPh sb="5" eb="7">
      <t>タイショク</t>
    </rPh>
    <rPh sb="7" eb="8">
      <t>シャ</t>
    </rPh>
    <rPh sb="11" eb="18">
      <t>キュウヨシハライホウコクショ</t>
    </rPh>
    <rPh sb="19" eb="21">
      <t>テイシュツ</t>
    </rPh>
    <rPh sb="23" eb="24">
      <t>トシ</t>
    </rPh>
    <rPh sb="26" eb="27">
      <t>ガツ</t>
    </rPh>
    <rPh sb="29" eb="30">
      <t>ニチ</t>
    </rPh>
    <rPh sb="33" eb="35">
      <t>タイショク</t>
    </rPh>
    <rPh sb="35" eb="38">
      <t>ヨテイシャ</t>
    </rPh>
    <phoneticPr fontId="2"/>
  </si>
  <si>
    <t>　　（※）個人番号通知カードは、氏名・住所等の記載事項に変更がないものまたは正しく変更手続がとられているものに限ります。</t>
    <rPh sb="5" eb="9">
      <t>コジンバンゴウ</t>
    </rPh>
    <rPh sb="9" eb="11">
      <t>ツウチ</t>
    </rPh>
    <rPh sb="16" eb="18">
      <t>シメイ</t>
    </rPh>
    <rPh sb="19" eb="21">
      <t>ジュウショ</t>
    </rPh>
    <rPh sb="21" eb="22">
      <t>トウ</t>
    </rPh>
    <rPh sb="23" eb="25">
      <t>キサイ</t>
    </rPh>
    <rPh sb="25" eb="27">
      <t>ジコウ</t>
    </rPh>
    <rPh sb="28" eb="30">
      <t>ヘンコウ</t>
    </rPh>
    <rPh sb="38" eb="39">
      <t>タダ</t>
    </rPh>
    <rPh sb="41" eb="43">
      <t>ヘンコウ</t>
    </rPh>
    <rPh sb="43" eb="45">
      <t>テツヅ</t>
    </rPh>
    <rPh sb="55" eb="56">
      <t>カギ</t>
    </rPh>
    <phoneticPr fontId="2"/>
  </si>
  <si>
    <t>老配の時の配特額（配特反映用ダミー）</t>
    <rPh sb="0" eb="2">
      <t>ロウハイ</t>
    </rPh>
    <rPh sb="3" eb="4">
      <t>トキ</t>
    </rPh>
    <rPh sb="5" eb="7">
      <t>ハイトク</t>
    </rPh>
    <rPh sb="7" eb="8">
      <t>ガク</t>
    </rPh>
    <rPh sb="9" eb="11">
      <t>ハイトク</t>
    </rPh>
    <rPh sb="11" eb="13">
      <t>ハンエイ</t>
    </rPh>
    <rPh sb="13" eb="14">
      <t>ヨウ</t>
    </rPh>
    <phoneticPr fontId="2"/>
  </si>
  <si>
    <t>配偶者（特別）控除額　（自動計算）</t>
    <rPh sb="0" eb="3">
      <t>ハイグウシャ</t>
    </rPh>
    <rPh sb="4" eb="6">
      <t>トクベツ</t>
    </rPh>
    <rPh sb="7" eb="9">
      <t>コウジョ</t>
    </rPh>
    <rPh sb="9" eb="10">
      <t>ガク</t>
    </rPh>
    <phoneticPr fontId="2"/>
  </si>
  <si>
    <t>給与所得　（自動計算）</t>
    <rPh sb="0" eb="2">
      <t>キュウヨ</t>
    </rPh>
    <rPh sb="2" eb="4">
      <t>ショトク</t>
    </rPh>
    <rPh sb="6" eb="8">
      <t>ジドウ</t>
    </rPh>
    <rPh sb="8" eb="10">
      <t>ケイサン</t>
    </rPh>
    <phoneticPr fontId="2"/>
  </si>
  <si>
    <t>障害者の数</t>
    <rPh sb="0" eb="1">
      <t>ショウ</t>
    </rPh>
    <rPh sb="1" eb="2">
      <t>ガイ</t>
    </rPh>
    <rPh sb="2" eb="3">
      <t>シャ</t>
    </rPh>
    <rPh sb="4" eb="5">
      <t>カズ</t>
    </rPh>
    <phoneticPr fontId="2"/>
  </si>
  <si>
    <t>(源泉)控除対象配偶者</t>
    <phoneticPr fontId="2"/>
  </si>
  <si>
    <t>普通徴収の人数と切替理由ごとの内訳人数は下記のとおりです。</t>
    <rPh sb="5" eb="7">
      <t>ニンズウ</t>
    </rPh>
    <rPh sb="8" eb="10">
      <t>キリカエ</t>
    </rPh>
    <rPh sb="10" eb="12">
      <t>リユウ</t>
    </rPh>
    <rPh sb="15" eb="17">
      <t>ウチワケ</t>
    </rPh>
    <rPh sb="17" eb="19">
      <t>ニンズウ</t>
    </rPh>
    <rPh sb="20" eb="22">
      <t>カキ</t>
    </rPh>
    <phoneticPr fontId="2"/>
  </si>
  <si>
    <t>在職者</t>
    <rPh sb="0" eb="3">
      <t>ザイショクシャ</t>
    </rPh>
    <phoneticPr fontId="2"/>
  </si>
  <si>
    <t>指定番号
(給与支払者番号)</t>
    <rPh sb="0" eb="4">
      <t>シテイバンゴウ</t>
    </rPh>
    <rPh sb="6" eb="11">
      <t>キュウヨシハライシャ</t>
    </rPh>
    <rPh sb="11" eb="13">
      <t>バンゴウ</t>
    </rPh>
    <phoneticPr fontId="2"/>
  </si>
  <si>
    <t>受　付　印</t>
    <rPh sb="0" eb="1">
      <t>ウケ</t>
    </rPh>
    <rPh sb="2" eb="3">
      <t>ツキ</t>
    </rPh>
    <rPh sb="4" eb="5">
      <t>シルシ</t>
    </rPh>
    <phoneticPr fontId="2"/>
  </si>
  <si>
    <t>給与の支払期間</t>
    <phoneticPr fontId="2"/>
  </si>
  <si>
    <t>給与支払者の個人
番号又は法人番号</t>
    <rPh sb="0" eb="5">
      <t>キュウヨシハライシャ</t>
    </rPh>
    <rPh sb="6" eb="8">
      <t>コジン</t>
    </rPh>
    <rPh sb="9" eb="12">
      <t>バンゴウマタ</t>
    </rPh>
    <rPh sb="13" eb="17">
      <t>ホウジンバンゴウ</t>
    </rPh>
    <phoneticPr fontId="2"/>
  </si>
  <si>
    <t>１.追加
２.訂正</t>
    <rPh sb="2" eb="4">
      <t>ツイカ</t>
    </rPh>
    <rPh sb="7" eb="9">
      <t>テイセイ</t>
    </rPh>
    <phoneticPr fontId="2"/>
  </si>
  <si>
    <t>フリガナ</t>
    <phoneticPr fontId="2"/>
  </si>
  <si>
    <t>給与支払者の
名称又は氏名</t>
    <phoneticPr fontId="2"/>
  </si>
  <si>
    <t>同上の所在地</t>
    <rPh sb="0" eb="2">
      <t>ドウジョウ</t>
    </rPh>
    <rPh sb="3" eb="6">
      <t>ショザイチ</t>
    </rPh>
    <phoneticPr fontId="2"/>
  </si>
  <si>
    <t>所得税の源泉徴収
をしている事務所
又は事業所の名称</t>
    <rPh sb="0" eb="3">
      <t>ショトクゼイ</t>
    </rPh>
    <rPh sb="4" eb="8">
      <t>ゲンセンチョウシュウ</t>
    </rPh>
    <rPh sb="14" eb="17">
      <t>ジムショ</t>
    </rPh>
    <rPh sb="18" eb="19">
      <t>マタ</t>
    </rPh>
    <rPh sb="20" eb="23">
      <t>ジギョウショ</t>
    </rPh>
    <rPh sb="24" eb="26">
      <t>メイショウ</t>
    </rPh>
    <phoneticPr fontId="2"/>
  </si>
  <si>
    <t>給与支払者が
法人である場合
の代表者の氏名</t>
    <rPh sb="0" eb="5">
      <t>キュウヨシハライシャ</t>
    </rPh>
    <rPh sb="7" eb="9">
      <t>ホウジン</t>
    </rPh>
    <rPh sb="12" eb="14">
      <t>バアイ</t>
    </rPh>
    <rPh sb="16" eb="19">
      <t>ダイヒョウシャ</t>
    </rPh>
    <rPh sb="20" eb="22">
      <t>シメイ</t>
    </rPh>
    <phoneticPr fontId="2"/>
  </si>
  <si>
    <t>電話番号</t>
    <rPh sb="0" eb="4">
      <t>デンワバンゴウ</t>
    </rPh>
    <phoneticPr fontId="2"/>
  </si>
  <si>
    <t>給与の支払の方法
及びその期日</t>
    <rPh sb="0" eb="2">
      <t>キュウヨ</t>
    </rPh>
    <rPh sb="3" eb="5">
      <t>シハライ</t>
    </rPh>
    <rPh sb="6" eb="8">
      <t>ホウホウ</t>
    </rPh>
    <rPh sb="9" eb="10">
      <t>オヨ</t>
    </rPh>
    <rPh sb="13" eb="15">
      <t>キジツ</t>
    </rPh>
    <phoneticPr fontId="2"/>
  </si>
  <si>
    <t>↑新規以外の場合は指定番号を記入してください。</t>
    <rPh sb="1" eb="5">
      <t>シンキイガイ</t>
    </rPh>
    <rPh sb="6" eb="8">
      <t>バアイ</t>
    </rPh>
    <rPh sb="9" eb="13">
      <t>シテイバンゴウ</t>
    </rPh>
    <rPh sb="14" eb="16">
      <t>キニュウ</t>
    </rPh>
    <phoneticPr fontId="2"/>
  </si>
  <si>
    <t>受給者総人員</t>
    <phoneticPr fontId="2"/>
  </si>
  <si>
    <t>人</t>
    <phoneticPr fontId="2"/>
  </si>
  <si>
    <t>→</t>
    <phoneticPr fontId="2"/>
  </si>
  <si>
    <t>１.必要</t>
    <rPh sb="2" eb="4">
      <t>ヒツヨウ</t>
    </rPh>
    <phoneticPr fontId="2"/>
  </si>
  <si>
    <t>２.不要</t>
    <rPh sb="2" eb="4">
      <t>フヨウ</t>
    </rPh>
    <phoneticPr fontId="2"/>
  </si>
  <si>
    <t>納入書を
使用して納入</t>
    <rPh sb="0" eb="3">
      <t>ノウニュウショ</t>
    </rPh>
    <rPh sb="5" eb="7">
      <t>シヨウ</t>
    </rPh>
    <rPh sb="9" eb="11">
      <t>ノウニュウ</t>
    </rPh>
    <phoneticPr fontId="2"/>
  </si>
  <si>
    <t>eLTAX地方税共通
納税システム、
金融機関の納入サー
ビスを使用</t>
    <rPh sb="5" eb="7">
      <t>チホウ</t>
    </rPh>
    <rPh sb="7" eb="10">
      <t>ゼイキョウツウ</t>
    </rPh>
    <rPh sb="11" eb="13">
      <t>ノウゼイ</t>
    </rPh>
    <rPh sb="19" eb="21">
      <t>キンユウ</t>
    </rPh>
    <rPh sb="21" eb="23">
      <t>キカン</t>
    </rPh>
    <rPh sb="24" eb="26">
      <t>ノウニュウ</t>
    </rPh>
    <rPh sb="32" eb="34">
      <t>シヨウ</t>
    </rPh>
    <phoneticPr fontId="2"/>
  </si>
  <si>
    <t>注）給与支払報告書（個人別明細書）につけて１月31日までに提出してください。</t>
    <rPh sb="0" eb="1">
      <t>チュウ</t>
    </rPh>
    <rPh sb="2" eb="4">
      <t>キュウヨ</t>
    </rPh>
    <rPh sb="4" eb="6">
      <t>シハライ</t>
    </rPh>
    <rPh sb="6" eb="9">
      <t>ホウコクショ</t>
    </rPh>
    <rPh sb="10" eb="12">
      <t>コジン</t>
    </rPh>
    <rPh sb="12" eb="13">
      <t>ベツ</t>
    </rPh>
    <rPh sb="13" eb="16">
      <t>メイサイショ</t>
    </rPh>
    <rPh sb="22" eb="23">
      <t>ガツ</t>
    </rPh>
    <rPh sb="25" eb="26">
      <t>ニチ</t>
    </rPh>
    <rPh sb="29" eb="31">
      <t>テイシュツ</t>
    </rPh>
    <phoneticPr fontId="2"/>
  </si>
  <si>
    <t>事　業　種　目</t>
    <rPh sb="0" eb="1">
      <t>コト</t>
    </rPh>
    <rPh sb="2" eb="3">
      <t>ギョウ</t>
    </rPh>
    <rPh sb="4" eb="5">
      <t>シュ</t>
    </rPh>
    <rPh sb="6" eb="7">
      <t>メ</t>
    </rPh>
    <phoneticPr fontId="2"/>
  </si>
  <si>
    <t>電話番号</t>
    <phoneticPr fontId="2"/>
  </si>
  <si>
    <t>所在地</t>
    <rPh sb="0" eb="3">
      <t>ショザイチ</t>
    </rPh>
    <phoneticPr fontId="2"/>
  </si>
  <si>
    <t>所　属
課係名</t>
    <rPh sb="0" eb="1">
      <t>トコロ</t>
    </rPh>
    <rPh sb="2" eb="3">
      <t>ゾク</t>
    </rPh>
    <rPh sb="4" eb="5">
      <t>カ</t>
    </rPh>
    <rPh sb="5" eb="6">
      <t>ガカリ</t>
    </rPh>
    <rPh sb="6" eb="7">
      <t>メイ</t>
    </rPh>
    <phoneticPr fontId="2"/>
  </si>
  <si>
    <t>関与税理士等の
氏名、所在地
及び電話番号</t>
    <rPh sb="0" eb="5">
      <t>カンヨゼイリシ</t>
    </rPh>
    <rPh sb="5" eb="6">
      <t>トウ</t>
    </rPh>
    <rPh sb="8" eb="10">
      <t>シメイ</t>
    </rPh>
    <rPh sb="11" eb="14">
      <t>ショザイチ</t>
    </rPh>
    <rPh sb="15" eb="16">
      <t>オヨ</t>
    </rPh>
    <rPh sb="17" eb="21">
      <t>デンワバンゴウ</t>
    </rPh>
    <phoneticPr fontId="2"/>
  </si>
  <si>
    <t>連絡先の氏名、
所属課、係名
及び電話番号</t>
    <rPh sb="0" eb="3">
      <t>レンラクサキ</t>
    </rPh>
    <rPh sb="4" eb="6">
      <t>シメイ</t>
    </rPh>
    <rPh sb="8" eb="11">
      <t>ショゾクカ</t>
    </rPh>
    <rPh sb="12" eb="14">
      <t>カカリメイ</t>
    </rPh>
    <rPh sb="15" eb="16">
      <t>オヨ</t>
    </rPh>
    <rPh sb="17" eb="21">
      <t>デンワバンゴウ</t>
    </rPh>
    <phoneticPr fontId="2"/>
  </si>
  <si>
    <t>1.新規の場合は「1」を記入　→</t>
    <rPh sb="2" eb="4">
      <t>シンキ</t>
    </rPh>
    <rPh sb="5" eb="7">
      <t>バアイ</t>
    </rPh>
    <rPh sb="12" eb="14">
      <t>キニュウ</t>
    </rPh>
    <phoneticPr fontId="2"/>
  </si>
  <si>
    <t>令和</t>
    <rPh sb="0" eb="2">
      <t>レイワ</t>
    </rPh>
    <phoneticPr fontId="2"/>
  </si>
  <si>
    <t>年</t>
    <rPh sb="0" eb="1">
      <t>ネン</t>
    </rPh>
    <phoneticPr fontId="2"/>
  </si>
  <si>
    <t>月</t>
    <rPh sb="0" eb="1">
      <t>ガツ</t>
    </rPh>
    <phoneticPr fontId="2"/>
  </si>
  <si>
    <t>日</t>
    <rPh sb="0" eb="1">
      <t>ニチ</t>
    </rPh>
    <phoneticPr fontId="2"/>
  </si>
  <si>
    <t>月分から</t>
    <rPh sb="0" eb="1">
      <t>ガツ</t>
    </rPh>
    <rPh sb="1" eb="2">
      <t>ブン</t>
    </rPh>
    <phoneticPr fontId="2"/>
  </si>
  <si>
    <t>月分まで</t>
    <rPh sb="0" eb="1">
      <t>ガツ</t>
    </rPh>
    <rPh sb="1" eb="2">
      <t>ブン</t>
    </rPh>
    <phoneticPr fontId="2"/>
  </si>
  <si>
    <t>(送付先の新規設定・変更がある場合のみ記入)</t>
    <phoneticPr fontId="2"/>
  </si>
  <si>
    <t>特別徴収関係
書類の送付先</t>
    <phoneticPr fontId="2"/>
  </si>
  <si>
    <t>提出日</t>
    <rPh sb="0" eb="1">
      <t>テイ</t>
    </rPh>
    <rPh sb="1" eb="2">
      <t>デ</t>
    </rPh>
    <rPh sb="2" eb="3">
      <t>ヒ</t>
    </rPh>
    <phoneticPr fontId="2"/>
  </si>
  <si>
    <t xml:space="preserve">     普通徴収切替理由書（兼仕切紙）とともにご提出ください。</t>
    <phoneticPr fontId="2"/>
  </si>
  <si>
    <t>(右詰めで記入してください。）</t>
    <rPh sb="6" eb="7">
      <t>イ</t>
    </rPh>
    <phoneticPr fontId="2"/>
  </si>
  <si>
    <t>報　告　人　員</t>
    <rPh sb="0" eb="1">
      <t>ホウ</t>
    </rPh>
    <rPh sb="2" eb="3">
      <t>コク</t>
    </rPh>
    <rPh sb="4" eb="5">
      <t>ヒト</t>
    </rPh>
    <rPh sb="6" eb="7">
      <t>イン</t>
    </rPh>
    <phoneticPr fontId="2"/>
  </si>
  <si>
    <t>※ この普通徴収切替理由書（兼仕切紙）は、必ず切り取り線で切り離した状態で提出してください。</t>
    <rPh sb="4" eb="6">
      <t>フツウ</t>
    </rPh>
    <rPh sb="6" eb="8">
      <t>チョウシュウ</t>
    </rPh>
    <rPh sb="8" eb="9">
      <t>キ</t>
    </rPh>
    <rPh sb="9" eb="10">
      <t>カ</t>
    </rPh>
    <rPh sb="10" eb="13">
      <t>リユウショ</t>
    </rPh>
    <rPh sb="14" eb="15">
      <t>ケン</t>
    </rPh>
    <rPh sb="15" eb="17">
      <t>シキ</t>
    </rPh>
    <rPh sb="17" eb="18">
      <t>カミ</t>
    </rPh>
    <rPh sb="21" eb="22">
      <t>カナラ</t>
    </rPh>
    <rPh sb="23" eb="24">
      <t>キ</t>
    </rPh>
    <rPh sb="25" eb="26">
      <t>ト</t>
    </rPh>
    <rPh sb="27" eb="28">
      <t>セン</t>
    </rPh>
    <rPh sb="29" eb="30">
      <t>キ</t>
    </rPh>
    <rPh sb="31" eb="32">
      <t>ハナ</t>
    </rPh>
    <rPh sb="34" eb="36">
      <t>ジョウタイ</t>
    </rPh>
    <rPh sb="37" eb="39">
      <t>テイシュツ</t>
    </rPh>
    <phoneticPr fontId="2"/>
  </si>
  <si>
    <t>※ 左下の【提出書類の並べ方】をご確認のうえ、正しく並べて提出してください。</t>
    <rPh sb="2" eb="3">
      <t>ヒダリ</t>
    </rPh>
    <rPh sb="3" eb="4">
      <t>シタ</t>
    </rPh>
    <rPh sb="6" eb="8">
      <t>テイシュツ</t>
    </rPh>
    <rPh sb="8" eb="10">
      <t>ショルイ</t>
    </rPh>
    <rPh sb="11" eb="12">
      <t>ナラ</t>
    </rPh>
    <rPh sb="13" eb="14">
      <t>カタ</t>
    </rPh>
    <rPh sb="17" eb="19">
      <t>カクニン</t>
    </rPh>
    <rPh sb="23" eb="24">
      <t>タダ</t>
    </rPh>
    <rPh sb="26" eb="27">
      <t>ナラ</t>
    </rPh>
    <rPh sb="29" eb="31">
      <t>テイシュツ</t>
    </rPh>
    <phoneticPr fontId="2"/>
  </si>
  <si>
    <t>※ エルタックスにより提出する場合は、この普通徴収切替理由書（兼仕切紙）の提出は不要です。</t>
    <rPh sb="11" eb="13">
      <t>テイシュツ</t>
    </rPh>
    <rPh sb="21" eb="23">
      <t>フツウ</t>
    </rPh>
    <rPh sb="23" eb="25">
      <t>チョウシュウ</t>
    </rPh>
    <rPh sb="25" eb="26">
      <t>キ</t>
    </rPh>
    <rPh sb="26" eb="27">
      <t>カ</t>
    </rPh>
    <rPh sb="27" eb="30">
      <t>リユウショ</t>
    </rPh>
    <rPh sb="31" eb="32">
      <t>ケン</t>
    </rPh>
    <rPh sb="32" eb="34">
      <t>シキ</t>
    </rPh>
    <rPh sb="34" eb="35">
      <t>カミ</t>
    </rPh>
    <rPh sb="37" eb="39">
      <t>テイシュツ</t>
    </rPh>
    <rPh sb="40" eb="42">
      <t>フヨウ</t>
    </rPh>
    <phoneticPr fontId="2"/>
  </si>
  <si>
    <t>①</t>
    <phoneticPr fontId="2"/>
  </si>
  <si>
    <t>③</t>
    <phoneticPr fontId="2"/>
  </si>
  <si>
    <t>　　（右下の留意事項をご確認のうえ、切替理由ａ～ｄを摘要欄の最初に入力、普通徴収欄にチェックを入力してください。）</t>
    <rPh sb="3" eb="5">
      <t>ミギシタ</t>
    </rPh>
    <rPh sb="6" eb="8">
      <t>リュウイ</t>
    </rPh>
    <rPh sb="8" eb="10">
      <t>ジコウ</t>
    </rPh>
    <rPh sb="12" eb="14">
      <t>カクニン</t>
    </rPh>
    <rPh sb="18" eb="20">
      <t>キリカエ</t>
    </rPh>
    <rPh sb="26" eb="29">
      <t>テキヨウラン</t>
    </rPh>
    <rPh sb="30" eb="32">
      <t>サイショ</t>
    </rPh>
    <rPh sb="33" eb="35">
      <t>ニュウリョク</t>
    </rPh>
    <rPh sb="36" eb="38">
      <t>フツウ</t>
    </rPh>
    <rPh sb="38" eb="40">
      <t>チョウシュウ</t>
    </rPh>
    <rPh sb="40" eb="41">
      <t>ラン</t>
    </rPh>
    <rPh sb="47" eb="49">
      <t>ニュウリョク</t>
    </rPh>
    <phoneticPr fontId="2"/>
  </si>
  <si>
    <t>＜留意点＞</t>
    <phoneticPr fontId="2"/>
  </si>
  <si>
    <t>④</t>
    <phoneticPr fontId="2"/>
  </si>
  <si>
    <t>【提出書類の並べ方】</t>
    <rPh sb="3" eb="5">
      <t>ショルイ</t>
    </rPh>
    <rPh sb="6" eb="7">
      <t>ナラ</t>
    </rPh>
    <rPh sb="8" eb="9">
      <t>カタ</t>
    </rPh>
    <phoneticPr fontId="2"/>
  </si>
  <si>
    <t>【エルタックスにより提出する場合の留意事項】</t>
    <rPh sb="10" eb="12">
      <t>テイシュツ</t>
    </rPh>
    <rPh sb="14" eb="16">
      <t>バアイ</t>
    </rPh>
    <rPh sb="17" eb="19">
      <t>リュウイ</t>
    </rPh>
    <rPh sb="19" eb="21">
      <t>ジコウ</t>
    </rPh>
    <phoneticPr fontId="2"/>
  </si>
  <si>
    <t>人</t>
    <phoneticPr fontId="2"/>
  </si>
  <si>
    <t>この普通切替理由書（兼仕切紙）は、普通徴収対象者（特別徴収できない人）の給与支払報告書（個人別</t>
    <phoneticPr fontId="2"/>
  </si>
  <si>
    <t>電話
番号</t>
    <rPh sb="0" eb="2">
      <t>デンワ</t>
    </rPh>
    <rPh sb="3" eb="5">
      <t>バンゴウ</t>
    </rPh>
    <phoneticPr fontId="2"/>
  </si>
  <si>
    <t>訂正する場合は二重線で抹消してください。</t>
    <phoneticPr fontId="2"/>
  </si>
  <si>
    <t>注）</t>
    <phoneticPr fontId="2"/>
  </si>
  <si>
    <t>普通徴収として給与支払報告書を提出する場合は、普通徴収切替理由書を使用する等、提出先各市町村の提出方法を確認してください。</t>
    <phoneticPr fontId="2"/>
  </si>
  <si>
    <t>１月31日が土曜日・日曜日の場合は、2月第1月曜日が提出期限となります。</t>
    <phoneticPr fontId="2"/>
  </si>
  <si>
    <t>番号記入箇所は該当する番号を記入してください。</t>
    <rPh sb="4" eb="6">
      <t>カショ</t>
    </rPh>
    <phoneticPr fontId="2"/>
  </si>
  <si>
    <t>　　※１ 摘要欄記入内容により、租税条約の適用条文が確認できない場合や、免税対象でない給与支払金額が含まれる場合
など、適用要件が確認できない場合は、</t>
    <phoneticPr fontId="2"/>
  </si>
  <si>
    <t>　　　　　給与支払報告書の提出によって課税免除を適用することはできません。</t>
    <phoneticPr fontId="2"/>
  </si>
  <si>
    <t>●記入方法をご確認のうえ作成いただき、印刷して切り取って個人別明細書とともに提出してください。</t>
    <rPh sb="1" eb="3">
      <t>キニュウ</t>
    </rPh>
    <rPh sb="3" eb="5">
      <t>ホウホウ</t>
    </rPh>
    <rPh sb="7" eb="9">
      <t>カクニン</t>
    </rPh>
    <rPh sb="12" eb="14">
      <t>サクセイ</t>
    </rPh>
    <rPh sb="19" eb="21">
      <t>インサツ</t>
    </rPh>
    <rPh sb="23" eb="24">
      <t>キ</t>
    </rPh>
    <rPh sb="25" eb="26">
      <t>ト</t>
    </rPh>
    <rPh sb="28" eb="30">
      <t>コジン</t>
    </rPh>
    <rPh sb="30" eb="31">
      <t>ベツ</t>
    </rPh>
    <rPh sb="31" eb="34">
      <t>メイサイショ</t>
    </rPh>
    <phoneticPr fontId="2"/>
  </si>
  <si>
    <t>普通徴収切替理由書（兼仕切紙）</t>
    <phoneticPr fontId="2"/>
  </si>
  <si>
    <t>①　「個人別明細　一覧入力用」シートおよび「総括表・仕切紙」シートに必要事項を入力してください。</t>
    <phoneticPr fontId="2"/>
  </si>
  <si>
    <t>給与支払報告書（総括表）　および　普通徴収切替理由書（兼仕切紙）の記入方法</t>
    <rPh sb="0" eb="2">
      <t>キュウヨ</t>
    </rPh>
    <rPh sb="2" eb="4">
      <t>シハラ</t>
    </rPh>
    <rPh sb="4" eb="7">
      <t>ホウコクショ</t>
    </rPh>
    <rPh sb="8" eb="11">
      <t>ソウカツヒョウ</t>
    </rPh>
    <rPh sb="17" eb="19">
      <t>フツウ</t>
    </rPh>
    <rPh sb="19" eb="21">
      <t>チョウシュウ</t>
    </rPh>
    <rPh sb="21" eb="23">
      <t>キリカエ</t>
    </rPh>
    <rPh sb="23" eb="26">
      <t>リユウショ</t>
    </rPh>
    <rPh sb="27" eb="28">
      <t>ケン</t>
    </rPh>
    <rPh sb="28" eb="30">
      <t>シキリ</t>
    </rPh>
    <rPh sb="30" eb="31">
      <t>シ</t>
    </rPh>
    <phoneticPr fontId="2"/>
  </si>
  <si>
    <t>【普通徴収切替理由書（兼仕切紙）】</t>
    <rPh sb="1" eb="3">
      <t>フツウ</t>
    </rPh>
    <rPh sb="3" eb="5">
      <t>チョウシュウ</t>
    </rPh>
    <rPh sb="5" eb="6">
      <t>キ</t>
    </rPh>
    <rPh sb="6" eb="7">
      <t>カ</t>
    </rPh>
    <rPh sb="7" eb="10">
      <t>リユウショ</t>
    </rPh>
    <rPh sb="11" eb="12">
      <t>ケン</t>
    </rPh>
    <rPh sb="12" eb="14">
      <t>シキ</t>
    </rPh>
    <rPh sb="14" eb="15">
      <t>カミ</t>
    </rPh>
    <phoneticPr fontId="2"/>
  </si>
  <si>
    <r>
      <t xml:space="preserve">退職者
</t>
    </r>
    <r>
      <rPr>
        <sz val="6"/>
        <color indexed="8"/>
        <rFont val="HGP明朝B"/>
        <family val="1"/>
        <charset val="128"/>
      </rPr>
      <t>退職
予定者</t>
    </r>
    <rPh sb="0" eb="2">
      <t>タイショク</t>
    </rPh>
    <rPh sb="2" eb="3">
      <t>シャ</t>
    </rPh>
    <phoneticPr fontId="2"/>
  </si>
  <si>
    <t>　退職者または給与支払報告書を提出した年の５月31日までの退職予定者</t>
    <phoneticPr fontId="2"/>
  </si>
  <si>
    <t xml:space="preserve"> 　ア　「退職者・退職予定者」欄</t>
    <phoneticPr fontId="2"/>
  </si>
  <si>
    <t>②</t>
    <phoneticPr fontId="2"/>
  </si>
  <si>
    <t>令和５年１月以降（令和５年度）提出分より、給与支払報告書（個人別明細書）の市区町村提出用枚数が１人につき２枚から１枚に変更になりました。</t>
    <phoneticPr fontId="2"/>
  </si>
  <si>
    <t>大阪市へ提出する人数（給与支払報告書（個人別明細書の枚数））を①「特別徴収者の人員」、②「普通徴収切替理由書の人員」に分けて記入してください。</t>
    <rPh sb="4" eb="6">
      <t>テイシュツ</t>
    </rPh>
    <rPh sb="8" eb="10">
      <t>ニンズウ</t>
    </rPh>
    <rPh sb="11" eb="13">
      <t>キュウヨ</t>
    </rPh>
    <rPh sb="13" eb="15">
      <t>シハラ</t>
    </rPh>
    <rPh sb="15" eb="18">
      <t>ホウコクショ</t>
    </rPh>
    <rPh sb="19" eb="21">
      <t>コジン</t>
    </rPh>
    <rPh sb="21" eb="22">
      <t>ベツ</t>
    </rPh>
    <rPh sb="22" eb="25">
      <t>メイサイショ</t>
    </rPh>
    <rPh sb="26" eb="28">
      <t>マイスウ</t>
    </rPh>
    <rPh sb="33" eb="35">
      <t>トクベツ</t>
    </rPh>
    <rPh sb="35" eb="37">
      <t>チョウシュウ</t>
    </rPh>
    <rPh sb="37" eb="38">
      <t>シャ</t>
    </rPh>
    <rPh sb="39" eb="41">
      <t>ジンイン</t>
    </rPh>
    <rPh sb="45" eb="47">
      <t>フツウ</t>
    </rPh>
    <rPh sb="47" eb="49">
      <t>チョウシュウ</t>
    </rPh>
    <rPh sb="49" eb="54">
      <t>キリカエリユウショ</t>
    </rPh>
    <rPh sb="55" eb="57">
      <t>ジンイン</t>
    </rPh>
    <rPh sb="62" eb="64">
      <t>キニュウ</t>
    </rPh>
    <phoneticPr fontId="2"/>
  </si>
  <si>
    <r>
      <t>　普通徴収への切替理由にあたるａ～ｄの欄に該当人数を記入してください。その際、</t>
    </r>
    <r>
      <rPr>
        <u/>
        <sz val="14"/>
        <rFont val="ＭＳ Ｐゴシック"/>
        <family val="3"/>
        <charset val="128"/>
      </rPr>
      <t>給与支払報告書（総括表）の「普通徴収切替理由書の人員」欄</t>
    </r>
    <rPh sb="1" eb="3">
      <t>フツウ</t>
    </rPh>
    <rPh sb="3" eb="5">
      <t>チョウシュウ</t>
    </rPh>
    <rPh sb="7" eb="8">
      <t>キ</t>
    </rPh>
    <rPh sb="8" eb="9">
      <t>カ</t>
    </rPh>
    <rPh sb="9" eb="11">
      <t>リユウ</t>
    </rPh>
    <rPh sb="19" eb="20">
      <t>ラン</t>
    </rPh>
    <rPh sb="21" eb="23">
      <t>ガイトウ</t>
    </rPh>
    <rPh sb="23" eb="25">
      <t>ニンズウ</t>
    </rPh>
    <rPh sb="26" eb="28">
      <t>キニュウ</t>
    </rPh>
    <rPh sb="37" eb="38">
      <t>サイ</t>
    </rPh>
    <rPh sb="39" eb="41">
      <t>キュウヨ</t>
    </rPh>
    <rPh sb="41" eb="43">
      <t>シハラ</t>
    </rPh>
    <rPh sb="43" eb="46">
      <t>ホウコクショ</t>
    </rPh>
    <rPh sb="47" eb="50">
      <t>ソウカツヒョウ</t>
    </rPh>
    <rPh sb="53" eb="55">
      <t>フツウ</t>
    </rPh>
    <rPh sb="55" eb="57">
      <t>チョウシュウ</t>
    </rPh>
    <rPh sb="57" eb="59">
      <t>キリカエ</t>
    </rPh>
    <rPh sb="59" eb="62">
      <t>リユウショ</t>
    </rPh>
    <rPh sb="63" eb="65">
      <t>ジンイン</t>
    </rPh>
    <rPh sb="66" eb="67">
      <t>ラン</t>
    </rPh>
    <phoneticPr fontId="2"/>
  </si>
  <si>
    <t>の人数と普通徴収切替理由書（兼仕切紙）の「普通徴収合計人数」が一致することを必ずご確認ください。</t>
    <phoneticPr fontId="2"/>
  </si>
  <si>
    <r>
      <t xml:space="preserve">普通徴収合計人数
</t>
    </r>
    <r>
      <rPr>
        <sz val="7"/>
        <color indexed="8"/>
        <rFont val="ＭＳ Ｐゴシック"/>
        <family val="3"/>
        <charset val="128"/>
      </rPr>
      <t>給与支払報告書（総括表）の「普通徴収切替理由書の人員」欄の人数と一致することをご確認ください。</t>
    </r>
    <rPh sb="9" eb="11">
      <t>キュウヨ</t>
    </rPh>
    <rPh sb="11" eb="13">
      <t>シハラ</t>
    </rPh>
    <rPh sb="13" eb="16">
      <t>ホウコクショ</t>
    </rPh>
    <rPh sb="17" eb="20">
      <t>ソウカツヒョウ</t>
    </rPh>
    <rPh sb="23" eb="25">
      <t>フツウ</t>
    </rPh>
    <rPh sb="25" eb="27">
      <t>チョウシュウ</t>
    </rPh>
    <rPh sb="27" eb="32">
      <t>キリカエリユウショ</t>
    </rPh>
    <rPh sb="33" eb="35">
      <t>ジンイン</t>
    </rPh>
    <rPh sb="36" eb="37">
      <t>ラン</t>
    </rPh>
    <rPh sb="38" eb="40">
      <t>ニンズウ</t>
    </rPh>
    <rPh sb="41" eb="43">
      <t>イッチ</t>
    </rPh>
    <rPh sb="49" eb="51">
      <t>カクニン</t>
    </rPh>
    <phoneticPr fontId="2"/>
  </si>
  <si>
    <t>紙）の「普通徴収合計人数」が一致することを必ずご確認ください。</t>
    <rPh sb="14" eb="16">
      <t>イッチ</t>
    </rPh>
    <phoneticPr fontId="2"/>
  </si>
  <si>
    <t>給与支払報告書（総括表）の「普通徴収切替理由書の人員」欄の人数とこの普通徴収切替理由書（兼仕切</t>
    <rPh sb="18" eb="23">
      <t>キリカエリユウショ</t>
    </rPh>
    <rPh sb="24" eb="26">
      <t>ジンイン</t>
    </rPh>
    <phoneticPr fontId="2"/>
  </si>
  <si>
    <t>非居住者の区分</t>
    <rPh sb="0" eb="4">
      <t>ヒキョジュウシャ</t>
    </rPh>
    <rPh sb="5" eb="7">
      <t>クブン</t>
    </rPh>
    <phoneticPr fontId="2"/>
  </si>
  <si>
    <t>※10人目以降の16歳未満の扶養親族については、直接、給与支払報告書に記載してください。</t>
    <rPh sb="3" eb="4">
      <t>ニン</t>
    </rPh>
    <rPh sb="4" eb="5">
      <t>メ</t>
    </rPh>
    <rPh sb="5" eb="7">
      <t>イコウ</t>
    </rPh>
    <rPh sb="10" eb="11">
      <t>サイ</t>
    </rPh>
    <rPh sb="11" eb="13">
      <t>ミマン</t>
    </rPh>
    <rPh sb="14" eb="16">
      <t>フヨウ</t>
    </rPh>
    <rPh sb="16" eb="18">
      <t>シンゾク</t>
    </rPh>
    <rPh sb="24" eb="26">
      <t>チョクセツ</t>
    </rPh>
    <rPh sb="27" eb="29">
      <t>キュウヨ</t>
    </rPh>
    <rPh sb="29" eb="31">
      <t>シハライ</t>
    </rPh>
    <rPh sb="31" eb="34">
      <t>ホウコクショ</t>
    </rPh>
    <rPh sb="35" eb="37">
      <t>キサイ</t>
    </rPh>
    <phoneticPr fontId="2"/>
  </si>
  <si>
    <t>同一生計配偶者または
扶養親族</t>
    <rPh sb="11" eb="13">
      <t>フヨウ</t>
    </rPh>
    <rPh sb="13" eb="15">
      <t>シンゾク</t>
    </rPh>
    <phoneticPr fontId="2"/>
  </si>
  <si>
    <t>合計所得金額の見積額</t>
    <rPh sb="0" eb="6">
      <t>ゴウケイショトクキンガク</t>
    </rPh>
    <rPh sb="7" eb="9">
      <t>ミツモリ</t>
    </rPh>
    <rPh sb="9" eb="10">
      <t>ガク</t>
    </rPh>
    <phoneticPr fontId="2"/>
  </si>
  <si>
    <t>障害者の該当</t>
    <rPh sb="0" eb="3">
      <t>ショウガイシャ</t>
    </rPh>
    <rPh sb="4" eb="6">
      <t>ガイトウ</t>
    </rPh>
    <phoneticPr fontId="2"/>
  </si>
  <si>
    <t>配偶者または
扶養親族</t>
    <phoneticPr fontId="2"/>
  </si>
  <si>
    <t>■退職手当等の支払を受ける配偶者または扶養親族</t>
    <rPh sb="1" eb="3">
      <t>タイショク</t>
    </rPh>
    <rPh sb="3" eb="5">
      <t>テアテ</t>
    </rPh>
    <rPh sb="5" eb="6">
      <t>トウ</t>
    </rPh>
    <rPh sb="7" eb="9">
      <t>シハライ</t>
    </rPh>
    <rPh sb="10" eb="11">
      <t>ウ</t>
    </rPh>
    <rPh sb="13" eb="16">
      <t>ハイグウシャ</t>
    </rPh>
    <rPh sb="19" eb="21">
      <t>フヨウ</t>
    </rPh>
    <rPh sb="21" eb="23">
      <t>シンゾク</t>
    </rPh>
    <phoneticPr fontId="2"/>
  </si>
  <si>
    <t>退職手当等の支払を受ける配偶者または扶養親族</t>
    <rPh sb="0" eb="5">
      <t>タイショクテアテトウ</t>
    </rPh>
    <rPh sb="6" eb="8">
      <t>シハライ</t>
    </rPh>
    <rPh sb="9" eb="10">
      <t>ウ</t>
    </rPh>
    <rPh sb="12" eb="15">
      <t>ハイグウシャ</t>
    </rPh>
    <rPh sb="18" eb="20">
      <t>フヨウ</t>
    </rPh>
    <rPh sb="20" eb="22">
      <t>シンゾク</t>
    </rPh>
    <phoneticPr fontId="2"/>
  </si>
  <si>
    <t>納税者の寡婦・ひとり親の該当</t>
    <rPh sb="0" eb="3">
      <t>ノウゼイシャ</t>
    </rPh>
    <rPh sb="4" eb="6">
      <t>カフ</t>
    </rPh>
    <rPh sb="10" eb="11">
      <t>オヤ</t>
    </rPh>
    <rPh sb="12" eb="14">
      <t>ガイトウ</t>
    </rPh>
    <phoneticPr fontId="2"/>
  </si>
  <si>
    <t>配偶者・扶養親族区分</t>
    <rPh sb="0" eb="3">
      <t>ハイグウシャ</t>
    </rPh>
    <rPh sb="4" eb="6">
      <t>フヨウ</t>
    </rPh>
    <rPh sb="6" eb="8">
      <t>シンゾク</t>
    </rPh>
    <rPh sb="8" eb="10">
      <t>クブン</t>
    </rPh>
    <phoneticPr fontId="2"/>
  </si>
  <si>
    <t>　事業主（給与支払者）は、電子申告（eLTAX：エルタックス）または光ディスク等による提出が義務付けられています。</t>
    <phoneticPr fontId="2"/>
  </si>
  <si>
    <t>https://www.city.osaka.lg.jp/zaisei/page/0000105952.html#2-3</t>
    <phoneticPr fontId="2"/>
  </si>
  <si>
    <t>http://www.city.osaka.lg.jp/zaisei/page/0000105952.html#2-3</t>
    <phoneticPr fontId="2"/>
  </si>
  <si>
    <t>　 令和７年１月１日現在、在職されている従業員等の人数（退職予定者を除く。）</t>
    <phoneticPr fontId="2"/>
  </si>
  <si>
    <t>②「普通徴収切替理由書の人員〔住民税等を給与から差し引きできない人〕」</t>
    <rPh sb="18" eb="19">
      <t>トウ</t>
    </rPh>
    <phoneticPr fontId="2"/>
  </si>
  <si>
    <t>　　　　　　・退職者：令和６年中に退職された従業員等の人数</t>
    <rPh sb="7" eb="10">
      <t>タイショクシャ</t>
    </rPh>
    <rPh sb="11" eb="13">
      <t>レイワ</t>
    </rPh>
    <rPh sb="14" eb="16">
      <t>ネンチュウ</t>
    </rPh>
    <rPh sb="17" eb="19">
      <t>タイショク</t>
    </rPh>
    <rPh sb="22" eb="25">
      <t>ジュウギョウイン</t>
    </rPh>
    <rPh sb="25" eb="26">
      <t>トウ</t>
    </rPh>
    <rPh sb="27" eb="29">
      <t>ニンズウ</t>
    </rPh>
    <phoneticPr fontId="2"/>
  </si>
  <si>
    <t>　給与支払報告書（個人別明細書）の記入方法については、国税庁ホームページ「令和６年分　給与所得の源泉徴収票等の法定</t>
    <rPh sb="1" eb="3">
      <t>キュウヨ</t>
    </rPh>
    <rPh sb="3" eb="5">
      <t>シハラ</t>
    </rPh>
    <rPh sb="5" eb="8">
      <t>ホウコクショ</t>
    </rPh>
    <rPh sb="9" eb="11">
      <t>コジン</t>
    </rPh>
    <rPh sb="11" eb="12">
      <t>ベツ</t>
    </rPh>
    <rPh sb="12" eb="14">
      <t>メイサイ</t>
    </rPh>
    <rPh sb="14" eb="15">
      <t>ショ</t>
    </rPh>
    <rPh sb="17" eb="19">
      <t>キニュウ</t>
    </rPh>
    <rPh sb="19" eb="21">
      <t>ホウホウ</t>
    </rPh>
    <rPh sb="27" eb="29">
      <t>コクゼイ</t>
    </rPh>
    <rPh sb="29" eb="30">
      <t>チョウ</t>
    </rPh>
    <rPh sb="37" eb="39">
      <t>レイワ</t>
    </rPh>
    <rPh sb="40" eb="42">
      <t>ネンブン</t>
    </rPh>
    <rPh sb="43" eb="45">
      <t>キュウヨ</t>
    </rPh>
    <rPh sb="45" eb="47">
      <t>ショトク</t>
    </rPh>
    <rPh sb="48" eb="50">
      <t>ゲンセン</t>
    </rPh>
    <rPh sb="50" eb="52">
      <t>チョウシュウ</t>
    </rPh>
    <rPh sb="52" eb="53">
      <t>ヒョウ</t>
    </rPh>
    <rPh sb="53" eb="54">
      <t>トウ</t>
    </rPh>
    <rPh sb="55" eb="57">
      <t>ホウテイ</t>
    </rPh>
    <phoneticPr fontId="2"/>
  </si>
  <si>
    <t>○国税庁ホームページ「令和６年分　給与所得の源泉徴収票等の法定調書の作成と提出の手引」</t>
    <rPh sb="11" eb="13">
      <t>レイワ</t>
    </rPh>
    <rPh sb="14" eb="16">
      <t>ネンブン</t>
    </rPh>
    <rPh sb="17" eb="19">
      <t>キュウヨ</t>
    </rPh>
    <rPh sb="19" eb="21">
      <t>ショトク</t>
    </rPh>
    <rPh sb="22" eb="24">
      <t>ゲンセン</t>
    </rPh>
    <rPh sb="24" eb="27">
      <t>チョウシュウヒョウ</t>
    </rPh>
    <rPh sb="27" eb="28">
      <t>トウ</t>
    </rPh>
    <rPh sb="29" eb="31">
      <t>ホウテイ</t>
    </rPh>
    <rPh sb="31" eb="33">
      <t>チョウショ</t>
    </rPh>
    <rPh sb="34" eb="36">
      <t>サクセイ</t>
    </rPh>
    <rPh sb="37" eb="39">
      <t>テイシュツ</t>
    </rPh>
    <rPh sb="40" eb="42">
      <t>テビキ</t>
    </rPh>
    <phoneticPr fontId="2"/>
  </si>
  <si>
    <t>https://www.nta.go.jp/publication/pamph/hotei/tebiki2024/index.htm</t>
    <phoneticPr fontId="2"/>
  </si>
  <si>
    <t>（※定額減税に関する事項が記載されています。）</t>
    <rPh sb="2" eb="6">
      <t>テイガクゲンゼイ</t>
    </rPh>
    <phoneticPr fontId="2"/>
  </si>
  <si>
    <t>給与支払報告書（個人別明細書）　【令和７年度】</t>
    <rPh sb="0" eb="2">
      <t>キュウヨ</t>
    </rPh>
    <rPh sb="2" eb="4">
      <t>シハライ</t>
    </rPh>
    <rPh sb="4" eb="7">
      <t>ホウコクショ</t>
    </rPh>
    <rPh sb="8" eb="10">
      <t>コジン</t>
    </rPh>
    <rPh sb="10" eb="11">
      <t>ベツ</t>
    </rPh>
    <rPh sb="11" eb="13">
      <t>メイサイ</t>
    </rPh>
    <rPh sb="13" eb="14">
      <t>ショ</t>
    </rPh>
    <rPh sb="17" eb="19">
      <t>レイワ</t>
    </rPh>
    <rPh sb="21" eb="22">
      <t>ド</t>
    </rPh>
    <phoneticPr fontId="2"/>
  </si>
  <si>
    <t>給与支払報告書（総括表）　【令和７年度】</t>
    <rPh sb="0" eb="2">
      <t>キュウヨ</t>
    </rPh>
    <rPh sb="2" eb="4">
      <t>シハライ</t>
    </rPh>
    <rPh sb="4" eb="7">
      <t>ホウコクショ</t>
    </rPh>
    <rPh sb="8" eb="11">
      <t>ソウカツヒョウ</t>
    </rPh>
    <rPh sb="14" eb="16">
      <t>レイワ</t>
    </rPh>
    <rPh sb="18" eb="19">
      <t>ド</t>
    </rPh>
    <phoneticPr fontId="2"/>
  </si>
  <si>
    <r>
      <rPr>
        <b/>
        <sz val="9"/>
        <color indexed="8"/>
        <rFont val="HGP明朝B"/>
        <family val="1"/>
        <charset val="128"/>
      </rPr>
      <t>特別徴収の人員</t>
    </r>
    <r>
      <rPr>
        <sz val="7"/>
        <color indexed="8"/>
        <rFont val="HGP明朝B"/>
        <family val="1"/>
        <charset val="128"/>
      </rPr>
      <t xml:space="preserve">
</t>
    </r>
    <r>
      <rPr>
        <sz val="8"/>
        <color indexed="8"/>
        <rFont val="HGP明朝B"/>
        <family val="1"/>
        <charset val="128"/>
      </rPr>
      <t>住民税等を給与から
差し引きする人</t>
    </r>
    <rPh sb="5" eb="7">
      <t>ジンイン</t>
    </rPh>
    <rPh sb="8" eb="11">
      <t>ジュウミンゼイ</t>
    </rPh>
    <rPh sb="11" eb="12">
      <t>トウ</t>
    </rPh>
    <rPh sb="13" eb="15">
      <t>キュウヨ</t>
    </rPh>
    <rPh sb="18" eb="19">
      <t>サ</t>
    </rPh>
    <rPh sb="20" eb="21">
      <t>ヒ</t>
    </rPh>
    <rPh sb="24" eb="25">
      <t>ヒト</t>
    </rPh>
    <phoneticPr fontId="2"/>
  </si>
  <si>
    <r>
      <rPr>
        <b/>
        <sz val="9"/>
        <color indexed="8"/>
        <rFont val="HGP明朝B"/>
        <family val="1"/>
        <charset val="128"/>
      </rPr>
      <t>普通徴収切替
理由書の人員</t>
    </r>
    <r>
      <rPr>
        <sz val="7"/>
        <color indexed="8"/>
        <rFont val="HGP明朝B"/>
        <family val="1"/>
        <charset val="128"/>
      </rPr>
      <t xml:space="preserve">
</t>
    </r>
    <r>
      <rPr>
        <sz val="8"/>
        <color indexed="8"/>
        <rFont val="HGP明朝B"/>
        <family val="1"/>
        <charset val="128"/>
      </rPr>
      <t>住民税等を給与から
差し引きできない人</t>
    </r>
    <rPh sb="0" eb="2">
      <t>フツウ</t>
    </rPh>
    <rPh sb="2" eb="4">
      <t>チョウシュウ</t>
    </rPh>
    <rPh sb="4" eb="6">
      <t>キリカエ</t>
    </rPh>
    <rPh sb="7" eb="10">
      <t>リユウショ</t>
    </rPh>
    <rPh sb="11" eb="13">
      <t>ジンイン</t>
    </rPh>
    <rPh sb="14" eb="17">
      <t>ジュウミンゼイ</t>
    </rPh>
    <rPh sb="17" eb="18">
      <t>トウ</t>
    </rPh>
    <rPh sb="19" eb="21">
      <t>キュウヨ</t>
    </rPh>
    <rPh sb="24" eb="25">
      <t>サ</t>
    </rPh>
    <rPh sb="26" eb="27">
      <t>ヒ</t>
    </rPh>
    <rPh sb="32" eb="33">
      <t>ヒト</t>
    </rPh>
    <phoneticPr fontId="2"/>
  </si>
  <si>
    <t>乙欄
その他</t>
    <rPh sb="0" eb="1">
      <t>オツ</t>
    </rPh>
    <rPh sb="1" eb="2">
      <t>ラン</t>
    </rPh>
    <rPh sb="5" eb="6">
      <t>タ</t>
    </rPh>
    <phoneticPr fontId="2"/>
  </si>
  <si>
    <t>イ　「乙欄・その他」欄</t>
    <rPh sb="8" eb="9">
      <t>タ</t>
    </rPh>
    <phoneticPr fontId="2"/>
  </si>
  <si>
    <t>住民税等を特別徴収
(給与から差し引き)
する場合、納入書の
送付は必要ですか</t>
    <rPh sb="0" eb="3">
      <t>ジュウミンゼイ</t>
    </rPh>
    <rPh sb="3" eb="4">
      <t>トウ</t>
    </rPh>
    <rPh sb="5" eb="9">
      <t>トクベツチョウシュウ</t>
    </rPh>
    <rPh sb="11" eb="13">
      <t>キュウヨ</t>
    </rPh>
    <rPh sb="15" eb="16">
      <t>サ</t>
    </rPh>
    <rPh sb="17" eb="18">
      <t>ヒ</t>
    </rPh>
    <rPh sb="23" eb="25">
      <t>バアイ</t>
    </rPh>
    <rPh sb="26" eb="29">
      <t>ノウニュウショ</t>
    </rPh>
    <rPh sb="31" eb="33">
      <t>ソウフ</t>
    </rPh>
    <rPh sb="34" eb="36">
      <t>ヒツヨウ</t>
    </rPh>
    <phoneticPr fontId="2"/>
  </si>
  <si>
    <t>■定額減税に関する事項</t>
    <rPh sb="1" eb="5">
      <t>テイガクゲンゼイ</t>
    </rPh>
    <rPh sb="6" eb="7">
      <t>カン</t>
    </rPh>
    <rPh sb="9" eb="11">
      <t>ジコウ</t>
    </rPh>
    <phoneticPr fontId="2"/>
  </si>
  <si>
    <t>控除済額及び控除外額</t>
    <rPh sb="0" eb="2">
      <t>コウジョ</t>
    </rPh>
    <rPh sb="2" eb="3">
      <t>スミ</t>
    </rPh>
    <rPh sb="3" eb="4">
      <t>ガク</t>
    </rPh>
    <rPh sb="4" eb="5">
      <t>オヨ</t>
    </rPh>
    <rPh sb="6" eb="8">
      <t>コウジョ</t>
    </rPh>
    <rPh sb="8" eb="9">
      <t>ソト</t>
    </rPh>
    <rPh sb="9" eb="10">
      <t>ガク</t>
    </rPh>
    <phoneticPr fontId="2"/>
  </si>
  <si>
    <t>実際に控除した年調減税額</t>
    <phoneticPr fontId="2"/>
  </si>
  <si>
    <t>年調減税額のうち年調所得税額
から控除しきれなかった金額</t>
    <phoneticPr fontId="2"/>
  </si>
  <si>
    <t>合計所得金額が1,000 万円超の方で、
年調減税額の計算に含めた同一生計配偶者の有無</t>
    <rPh sb="41" eb="43">
      <t>ウム</t>
    </rPh>
    <phoneticPr fontId="2"/>
  </si>
  <si>
    <t>令和６年分　給 与 所 得 の 源 泉 徴 収 票</t>
    <rPh sb="0" eb="2">
      <t>レイワ</t>
    </rPh>
    <rPh sb="3" eb="4">
      <t>ネン</t>
    </rPh>
    <rPh sb="4" eb="5">
      <t>ブン</t>
    </rPh>
    <rPh sb="6" eb="7">
      <t>キュウ</t>
    </rPh>
    <rPh sb="8" eb="9">
      <t>ヨ</t>
    </rPh>
    <rPh sb="10" eb="11">
      <t>ショ</t>
    </rPh>
    <rPh sb="12" eb="13">
      <t>トク</t>
    </rPh>
    <rPh sb="16" eb="17">
      <t>ミナモト</t>
    </rPh>
    <rPh sb="18" eb="19">
      <t>イズミ</t>
    </rPh>
    <rPh sb="20" eb="21">
      <t>チョウ</t>
    </rPh>
    <rPh sb="22" eb="23">
      <t>オサム</t>
    </rPh>
    <rPh sb="24" eb="25">
      <t>ヒョウ</t>
    </rPh>
    <phoneticPr fontId="2"/>
  </si>
  <si>
    <t>＜市民税・府民税・森林環境税の特別徴収関連手続きにはeLTAX（エルタックス）をご利用ください！＞</t>
    <rPh sb="1" eb="4">
      <t>シミンゼイ</t>
    </rPh>
    <rPh sb="5" eb="8">
      <t>フミンゼイ</t>
    </rPh>
    <rPh sb="9" eb="14">
      <t>シンリンカンキョウゼイ</t>
    </rPh>
    <rPh sb="15" eb="19">
      <t>トクベツチョウシュウ</t>
    </rPh>
    <rPh sb="19" eb="23">
      <t>カンレンテツヅ</t>
    </rPh>
    <rPh sb="41" eb="43">
      <t>リヨウ</t>
    </rPh>
    <phoneticPr fontId="2"/>
  </si>
  <si>
    <t>・特別徴収の対象外となる従業員等の方がおられる場合は、給与支払報告書提出時に普通徴収切替理由書（兼仕切紙）を添付して提出いただく必要があります。</t>
    <rPh sb="1" eb="3">
      <t>トクベツ</t>
    </rPh>
    <rPh sb="3" eb="5">
      <t>チョウシュウ</t>
    </rPh>
    <rPh sb="6" eb="8">
      <t>タイショウ</t>
    </rPh>
    <rPh sb="8" eb="9">
      <t>ガイ</t>
    </rPh>
    <rPh sb="12" eb="15">
      <t>ジュウギョウイン</t>
    </rPh>
    <rPh sb="15" eb="16">
      <t>トウ</t>
    </rPh>
    <rPh sb="17" eb="18">
      <t>カタ</t>
    </rPh>
    <rPh sb="23" eb="25">
      <t>バアイ</t>
    </rPh>
    <rPh sb="27" eb="29">
      <t>キュウヨ</t>
    </rPh>
    <rPh sb="29" eb="31">
      <t>シハライ</t>
    </rPh>
    <rPh sb="31" eb="34">
      <t>ホウコクショ</t>
    </rPh>
    <rPh sb="34" eb="36">
      <t>テイシュツ</t>
    </rPh>
    <rPh sb="36" eb="37">
      <t>ジ</t>
    </rPh>
    <rPh sb="38" eb="40">
      <t>フツウ</t>
    </rPh>
    <rPh sb="40" eb="42">
      <t>チョウシュウ</t>
    </rPh>
    <rPh sb="42" eb="44">
      <t>キリカエ</t>
    </rPh>
    <rPh sb="44" eb="47">
      <t>リユウショ</t>
    </rPh>
    <rPh sb="48" eb="49">
      <t>ケン</t>
    </rPh>
    <rPh sb="49" eb="51">
      <t>シキリ</t>
    </rPh>
    <rPh sb="51" eb="52">
      <t>シ</t>
    </rPh>
    <rPh sb="54" eb="56">
      <t>テンプ</t>
    </rPh>
    <rPh sb="58" eb="60">
      <t>テイシュツ</t>
    </rPh>
    <rPh sb="64" eb="66">
      <t>ヒツヨウ</t>
    </rPh>
    <phoneticPr fontId="2"/>
  </si>
  <si>
    <t>・基準年（前々年）において、大阪市以外の市町村にお住まいの従業員等を含め、税務署に提出した所得税の源泉徴収票の合計枚数が100枚以上の</t>
    <rPh sb="32" eb="33">
      <t>トウ</t>
    </rPh>
    <phoneticPr fontId="2"/>
  </si>
  <si>
    <t>　　　ｂ　給与が少なく、市民税・府民税・森林環境税を特別徴収しきれない者</t>
    <rPh sb="5" eb="7">
      <t>キュウヨ</t>
    </rPh>
    <rPh sb="8" eb="9">
      <t>スク</t>
    </rPh>
    <rPh sb="12" eb="15">
      <t>シミンゼイ</t>
    </rPh>
    <rPh sb="16" eb="19">
      <t>フミンゼイ</t>
    </rPh>
    <rPh sb="20" eb="25">
      <t>シンリンカンキョウゼイ</t>
    </rPh>
    <rPh sb="26" eb="28">
      <t>トクベツ</t>
    </rPh>
    <rPh sb="28" eb="30">
      <t>チョウシュウ</t>
    </rPh>
    <rPh sb="35" eb="36">
      <t>モノ</t>
    </rPh>
    <phoneticPr fontId="2"/>
  </si>
  <si>
    <t>　　　ｃ　給与の支払期間が不定期の者（例：給与の支払が毎月ではない）</t>
    <rPh sb="5" eb="7">
      <t>キュウヨ</t>
    </rPh>
    <rPh sb="8" eb="10">
      <t>シハライ</t>
    </rPh>
    <rPh sb="10" eb="12">
      <t>キカン</t>
    </rPh>
    <rPh sb="13" eb="16">
      <t>フテイキ</t>
    </rPh>
    <rPh sb="17" eb="18">
      <t>モノ</t>
    </rPh>
    <rPh sb="19" eb="20">
      <t>レイ</t>
    </rPh>
    <rPh sb="21" eb="23">
      <t>キュウヨ</t>
    </rPh>
    <rPh sb="24" eb="26">
      <t>シハラ</t>
    </rPh>
    <rPh sb="27" eb="29">
      <t>マイツキ</t>
    </rPh>
    <phoneticPr fontId="2"/>
  </si>
  <si>
    <t>　　　ｄ　他から支給される給与から市民税・府民税・森林環境税が特別徴収されている者（乙欄適用者）</t>
    <rPh sb="5" eb="6">
      <t>タ</t>
    </rPh>
    <rPh sb="8" eb="10">
      <t>シキュウ</t>
    </rPh>
    <rPh sb="13" eb="15">
      <t>キュウヨ</t>
    </rPh>
    <rPh sb="17" eb="19">
      <t>シミン</t>
    </rPh>
    <rPh sb="19" eb="20">
      <t>ゼイ</t>
    </rPh>
    <rPh sb="21" eb="23">
      <t>フミン</t>
    </rPh>
    <rPh sb="23" eb="24">
      <t>ゼイ</t>
    </rPh>
    <rPh sb="25" eb="27">
      <t>シンリン</t>
    </rPh>
    <rPh sb="27" eb="30">
      <t>カンキョウゼイ</t>
    </rPh>
    <rPh sb="31" eb="33">
      <t>トクベツ</t>
    </rPh>
    <rPh sb="33" eb="35">
      <t>チョウシュウ</t>
    </rPh>
    <rPh sb="40" eb="41">
      <t>モノ</t>
    </rPh>
    <rPh sb="42" eb="43">
      <t>オツ</t>
    </rPh>
    <rPh sb="43" eb="44">
      <t>ラン</t>
    </rPh>
    <rPh sb="44" eb="46">
      <t>テキヨウ</t>
    </rPh>
    <rPh sb="46" eb="47">
      <t>シャ</t>
    </rPh>
    <phoneticPr fontId="2"/>
  </si>
  <si>
    <t>　市民税・府民税・森林環境税の特別徴収関連手続き（給与支払報告書や給与所得者異動届出書の提出・特別徴収税額の納入など）について、エルタックスを利用すれば、チェック機能により入力誤りや計算誤りが防止でき、郵送料等も不要で、１回のデータ送信操作で複数の税務署・市町村に一括提出できるなど様々なメリットがあります。
　PCdesk（ピーシーデスク）等のエルタックス対応ソフトウェアで作成したデータを、エルタックスに一括して送信することで、給与支払報告書は市町村に、源泉徴収票は所轄の税務署に、それぞれ提出できます。
　また、エルタックスの地方税共通納税システムにより、毎月納入する特別徴収税額について、複数の市町村に対して一括して電子的に納入することができます。
　さらに、令和６年度課税分からは、全市町村において、エルタックスにより給与支払報告書を提出いただくことで、特別徴収税額通知（特別徴収義務者用及び納税義務者用）の電子データによる受け取りが選択できるようになりました。
　上記のように利便性についても大きく向上していますので、是非ご利用ください。
　詳しい内容や手続きは、エルタックスのホームページをご確認ください。</t>
    <rPh sb="1" eb="4">
      <t>シミンゼイ</t>
    </rPh>
    <rPh sb="5" eb="8">
      <t>フミンゼイ</t>
    </rPh>
    <rPh sb="9" eb="14">
      <t>シンリンカンキョウゼイ</t>
    </rPh>
    <rPh sb="25" eb="32">
      <t>キュウヨシハライホウコクショ</t>
    </rPh>
    <rPh sb="33" eb="38">
      <t>キュウヨショトクシャ</t>
    </rPh>
    <rPh sb="38" eb="43">
      <t>イドウトドケデショ</t>
    </rPh>
    <rPh sb="44" eb="46">
      <t>テイシュツ</t>
    </rPh>
    <rPh sb="47" eb="51">
      <t>トクベツチョウシュウ</t>
    </rPh>
    <rPh sb="51" eb="53">
      <t>ゼイガク</t>
    </rPh>
    <rPh sb="54" eb="56">
      <t>ノウニュウ</t>
    </rPh>
    <rPh sb="81" eb="83">
      <t>キノウ</t>
    </rPh>
    <rPh sb="86" eb="89">
      <t>ニュウリョクアヤマ</t>
    </rPh>
    <rPh sb="91" eb="94">
      <t>ケイサンアヤマ</t>
    </rPh>
    <rPh sb="96" eb="98">
      <t>ボウシ</t>
    </rPh>
    <rPh sb="101" eb="105">
      <t>ユウソウリョウトウ</t>
    </rPh>
    <rPh sb="106" eb="108">
      <t>フヨウ</t>
    </rPh>
    <rPh sb="111" eb="112">
      <t>カイ</t>
    </rPh>
    <rPh sb="116" eb="118">
      <t>ソウシン</t>
    </rPh>
    <rPh sb="118" eb="120">
      <t>ソウサ</t>
    </rPh>
    <rPh sb="121" eb="123">
      <t>フクスウ</t>
    </rPh>
    <rPh sb="124" eb="127">
      <t>ゼイムショ</t>
    </rPh>
    <rPh sb="128" eb="131">
      <t>シチョウソン</t>
    </rPh>
    <rPh sb="132" eb="134">
      <t>イッカツ</t>
    </rPh>
    <rPh sb="134" eb="136">
      <t>テイシュツ</t>
    </rPh>
    <rPh sb="171" eb="172">
      <t>トウ</t>
    </rPh>
    <rPh sb="179" eb="181">
      <t>タイオウ</t>
    </rPh>
    <rPh sb="188" eb="190">
      <t>サクセイ</t>
    </rPh>
    <rPh sb="204" eb="206">
      <t>イッカツ</t>
    </rPh>
    <rPh sb="208" eb="210">
      <t>ソウシン</t>
    </rPh>
    <rPh sb="216" eb="223">
      <t>キュウヨシハライホウコクショ</t>
    </rPh>
    <rPh sb="224" eb="227">
      <t>シチョウソン</t>
    </rPh>
    <rPh sb="229" eb="234">
      <t>ゲンセンチョウシュウヒョウ</t>
    </rPh>
    <rPh sb="235" eb="237">
      <t>ショカツ</t>
    </rPh>
    <rPh sb="238" eb="241">
      <t>ゼイムショ</t>
    </rPh>
    <rPh sb="247" eb="249">
      <t>テイシュツ</t>
    </rPh>
    <rPh sb="281" eb="283">
      <t>マイツキ</t>
    </rPh>
    <rPh sb="283" eb="285">
      <t>ノウニュウ</t>
    </rPh>
    <rPh sb="287" eb="291">
      <t>トクベツチョウシュウ</t>
    </rPh>
    <rPh sb="291" eb="293">
      <t>ゼイガク</t>
    </rPh>
    <rPh sb="298" eb="300">
      <t>フクスウ</t>
    </rPh>
    <rPh sb="334" eb="336">
      <t>レイワ</t>
    </rPh>
    <rPh sb="337" eb="339">
      <t>ネンド</t>
    </rPh>
    <rPh sb="339" eb="341">
      <t>カゼイ</t>
    </rPh>
    <rPh sb="341" eb="342">
      <t>ブン</t>
    </rPh>
    <rPh sb="346" eb="350">
      <t>ゼンシチョウソン</t>
    </rPh>
    <rPh sb="364" eb="366">
      <t>キュウヨ</t>
    </rPh>
    <rPh sb="366" eb="368">
      <t>シハラ</t>
    </rPh>
    <rPh sb="368" eb="371">
      <t>ホウコクショ</t>
    </rPh>
    <rPh sb="372" eb="374">
      <t>テイシュツ</t>
    </rPh>
    <rPh sb="382" eb="384">
      <t>トクベツ</t>
    </rPh>
    <rPh sb="384" eb="386">
      <t>チョウシュウ</t>
    </rPh>
    <rPh sb="386" eb="388">
      <t>ゼイガク</t>
    </rPh>
    <rPh sb="388" eb="390">
      <t>ツウチ</t>
    </rPh>
    <rPh sb="391" eb="393">
      <t>トクベツ</t>
    </rPh>
    <rPh sb="393" eb="395">
      <t>チョウシュウ</t>
    </rPh>
    <rPh sb="395" eb="398">
      <t>ギムシャ</t>
    </rPh>
    <rPh sb="398" eb="399">
      <t>ヨウ</t>
    </rPh>
    <rPh sb="399" eb="400">
      <t>オヨ</t>
    </rPh>
    <rPh sb="401" eb="403">
      <t>ノウゼイ</t>
    </rPh>
    <rPh sb="403" eb="406">
      <t>ギムシャ</t>
    </rPh>
    <rPh sb="406" eb="407">
      <t>ヨウ</t>
    </rPh>
    <rPh sb="409" eb="411">
      <t>デンシ</t>
    </rPh>
    <rPh sb="417" eb="418">
      <t>ウ</t>
    </rPh>
    <rPh sb="419" eb="420">
      <t>ト</t>
    </rPh>
    <rPh sb="422" eb="424">
      <t>センタク</t>
    </rPh>
    <rPh sb="438" eb="440">
      <t>ジョウキ</t>
    </rPh>
    <rPh sb="503" eb="505">
      <t>カクニン</t>
    </rPh>
    <phoneticPr fontId="2"/>
  </si>
  <si>
    <r>
      <t>　・個人事業主の方が給与支払報告書（総括表）を紙にてご提出いただく場合には、</t>
    </r>
    <r>
      <rPr>
        <b/>
        <u/>
        <sz val="12"/>
        <rFont val="ＭＳ Ｐゴシック"/>
        <family val="3"/>
        <charset val="128"/>
      </rPr>
      <t>番号確認書類</t>
    </r>
    <r>
      <rPr>
        <sz val="12"/>
        <rFont val="ＭＳ Ｐゴシック"/>
        <family val="3"/>
        <charset val="128"/>
      </rPr>
      <t>（マイナンバーカードや個人番号通知カード</t>
    </r>
    <r>
      <rPr>
        <sz val="11"/>
        <rFont val="ＭＳ Ｐゴシック"/>
        <family val="3"/>
        <charset val="128"/>
      </rPr>
      <t>（※）</t>
    </r>
    <r>
      <rPr>
        <sz val="12"/>
        <rFont val="ＭＳ Ｐゴシック"/>
        <family val="3"/>
        <charset val="128"/>
      </rPr>
      <t>等）</t>
    </r>
    <rPh sb="2" eb="4">
      <t>コジン</t>
    </rPh>
    <rPh sb="4" eb="7">
      <t>ジギョウヌシ</t>
    </rPh>
    <rPh sb="8" eb="9">
      <t>カタ</t>
    </rPh>
    <rPh sb="10" eb="12">
      <t>キュウヨ</t>
    </rPh>
    <rPh sb="12" eb="14">
      <t>シハラ</t>
    </rPh>
    <rPh sb="14" eb="17">
      <t>ホウコクショ</t>
    </rPh>
    <rPh sb="18" eb="20">
      <t>ソウカツ</t>
    </rPh>
    <rPh sb="20" eb="21">
      <t>ヒョウ</t>
    </rPh>
    <rPh sb="23" eb="24">
      <t>カミ</t>
    </rPh>
    <rPh sb="27" eb="29">
      <t>テイシュツ</t>
    </rPh>
    <rPh sb="33" eb="35">
      <t>バアイ</t>
    </rPh>
    <rPh sb="38" eb="40">
      <t>バンゴウ</t>
    </rPh>
    <rPh sb="40" eb="42">
      <t>カクニン</t>
    </rPh>
    <rPh sb="42" eb="44">
      <t>ショルイ</t>
    </rPh>
    <rPh sb="55" eb="57">
      <t>コジン</t>
    </rPh>
    <rPh sb="57" eb="59">
      <t>バンゴウ</t>
    </rPh>
    <rPh sb="59" eb="61">
      <t>ツウチ</t>
    </rPh>
    <rPh sb="67" eb="68">
      <t>トウ</t>
    </rPh>
    <phoneticPr fontId="2"/>
  </si>
  <si>
    <r>
      <t>　　と</t>
    </r>
    <r>
      <rPr>
        <b/>
        <u/>
        <sz val="12"/>
        <rFont val="ＭＳ Ｐゴシック"/>
        <family val="3"/>
        <charset val="128"/>
      </rPr>
      <t>本人確認書類</t>
    </r>
    <r>
      <rPr>
        <sz val="12"/>
        <rFont val="ＭＳ Ｐゴシック"/>
        <family val="3"/>
        <charset val="128"/>
      </rPr>
      <t>（運転免許証やパスポートなど（マイナンバーカードをご提出いただく場合は不要））の写しを添付いただく必要があります。</t>
    </r>
    <rPh sb="3" eb="5">
      <t>ホンニン</t>
    </rPh>
    <rPh sb="5" eb="7">
      <t>カクニン</t>
    </rPh>
    <rPh sb="7" eb="9">
      <t>ショルイ</t>
    </rPh>
    <rPh sb="10" eb="12">
      <t>ウンテン</t>
    </rPh>
    <rPh sb="12" eb="14">
      <t>メンキョ</t>
    </rPh>
    <rPh sb="35" eb="37">
      <t>テイシュツ</t>
    </rPh>
    <rPh sb="41" eb="43">
      <t>バアイ</t>
    </rPh>
    <rPh sb="44" eb="46">
      <t>フヨウ</t>
    </rPh>
    <rPh sb="49" eb="50">
      <t>ウツ</t>
    </rPh>
    <rPh sb="52" eb="54">
      <t>テンプ</t>
    </rPh>
    <rPh sb="58" eb="60">
      <t>ヒツヨウ</t>
    </rPh>
    <phoneticPr fontId="2"/>
  </si>
  <si>
    <t>○大阪市ホームページ「給与支払報告書（総括表・個人別明細書）および普通徴収切替理由書（兼仕切紙）」</t>
    <rPh sb="1" eb="4">
      <t>オオサカシ</t>
    </rPh>
    <rPh sb="11" eb="13">
      <t>キュウヨ</t>
    </rPh>
    <rPh sb="13" eb="15">
      <t>シハライ</t>
    </rPh>
    <rPh sb="15" eb="18">
      <t>ホウコクショ</t>
    </rPh>
    <rPh sb="19" eb="22">
      <t>ソウカツヒョウ</t>
    </rPh>
    <rPh sb="23" eb="25">
      <t>コジン</t>
    </rPh>
    <rPh sb="25" eb="26">
      <t>ベツ</t>
    </rPh>
    <rPh sb="26" eb="29">
      <t>メイサイショ</t>
    </rPh>
    <rPh sb="33" eb="35">
      <t>フツウ</t>
    </rPh>
    <rPh sb="35" eb="37">
      <t>チョウシュウ</t>
    </rPh>
    <rPh sb="37" eb="39">
      <t>キリカエ</t>
    </rPh>
    <rPh sb="39" eb="42">
      <t>リユウショ</t>
    </rPh>
    <rPh sb="43" eb="44">
      <t>ケン</t>
    </rPh>
    <rPh sb="44" eb="46">
      <t>シキリ</t>
    </rPh>
    <rPh sb="46" eb="47">
      <t>シ</t>
    </rPh>
    <phoneticPr fontId="2"/>
  </si>
  <si>
    <t>①「特別徴収者の人員〔住民税等を給与から差し引きする人〕」</t>
    <rPh sb="14" eb="15">
      <t>トウ</t>
    </rPh>
    <phoneticPr fontId="2"/>
  </si>
  <si>
    <t>　　　　　　・退職予定者：令和７年１月１日現在在職されているが、令和７年５月31日までに退職予定の従業員等の人数</t>
    <phoneticPr fontId="2"/>
  </si>
  <si>
    <t>　給与支払報告書（総括表）の記入方法については、大阪市ホームページに掲載している「給与支払報告書等の作成及び提出についての手引書」を</t>
    <rPh sb="1" eb="3">
      <t>キュウヨ</t>
    </rPh>
    <rPh sb="3" eb="5">
      <t>シハラ</t>
    </rPh>
    <rPh sb="5" eb="8">
      <t>ホウコクショ</t>
    </rPh>
    <rPh sb="9" eb="11">
      <t>ソウカツ</t>
    </rPh>
    <rPh sb="11" eb="12">
      <t>ヒョウ</t>
    </rPh>
    <rPh sb="14" eb="16">
      <t>キニュウ</t>
    </rPh>
    <rPh sb="16" eb="18">
      <t>ホウホウ</t>
    </rPh>
    <rPh sb="24" eb="27">
      <t>オオサカシ</t>
    </rPh>
    <rPh sb="34" eb="36">
      <t>ケイサイ</t>
    </rPh>
    <rPh sb="41" eb="43">
      <t>キュウヨ</t>
    </rPh>
    <rPh sb="43" eb="45">
      <t>シハラ</t>
    </rPh>
    <rPh sb="45" eb="48">
      <t>ホウコクショ</t>
    </rPh>
    <rPh sb="48" eb="49">
      <t>トウ</t>
    </rPh>
    <rPh sb="50" eb="52">
      <t>サクセイ</t>
    </rPh>
    <rPh sb="52" eb="53">
      <t>オヨ</t>
    </rPh>
    <rPh sb="54" eb="56">
      <t>テイシュツ</t>
    </rPh>
    <rPh sb="61" eb="63">
      <t>テビ</t>
    </rPh>
    <rPh sb="63" eb="64">
      <t>ショ</t>
    </rPh>
    <phoneticPr fontId="2"/>
  </si>
  <si>
    <t>ご確認ください。</t>
    <phoneticPr fontId="2"/>
  </si>
  <si>
    <t>調書の作成と提出の手引」および大阪市ホームページに掲載している「給与支払報告書等の作成及び提出についての手引書」をご確認ください。</t>
    <rPh sb="6" eb="8">
      <t>テイシュツ</t>
    </rPh>
    <rPh sb="9" eb="11">
      <t>テビ</t>
    </rPh>
    <rPh sb="25" eb="27">
      <t>ケイサイ</t>
    </rPh>
    <rPh sb="54" eb="55">
      <t>ショ</t>
    </rPh>
    <rPh sb="58" eb="60">
      <t>カクニン</t>
    </rPh>
    <phoneticPr fontId="2"/>
  </si>
  <si>
    <t>○大阪市ホームページ「給与支払報告書（総括表・個人別明細書）および普通徴収切替理由書（兼仕切紙）」</t>
    <rPh sb="1" eb="4">
      <t>オオサカシ</t>
    </rPh>
    <phoneticPr fontId="2"/>
  </si>
  <si>
    <t>　・事業主の方は、従業員等の方のマイナンバーカード等により、本人確認を行ったうえ、従業員等の方の個人番号（マイナンバー）を給与支払報告書（個人別明細書）の</t>
    <rPh sb="2" eb="5">
      <t>ジギョウヌシ</t>
    </rPh>
    <rPh sb="6" eb="7">
      <t>カタ</t>
    </rPh>
    <rPh sb="9" eb="12">
      <t>ジュウギョウイン</t>
    </rPh>
    <rPh sb="12" eb="13">
      <t>トウ</t>
    </rPh>
    <rPh sb="14" eb="15">
      <t>カタ</t>
    </rPh>
    <rPh sb="25" eb="26">
      <t>トウ</t>
    </rPh>
    <rPh sb="30" eb="32">
      <t>ホンニン</t>
    </rPh>
    <rPh sb="32" eb="34">
      <t>カクニン</t>
    </rPh>
    <rPh sb="35" eb="36">
      <t>オコナ</t>
    </rPh>
    <rPh sb="41" eb="44">
      <t>ジュウギョウイン</t>
    </rPh>
    <rPh sb="44" eb="45">
      <t>トウ</t>
    </rPh>
    <rPh sb="46" eb="47">
      <t>カタ</t>
    </rPh>
    <rPh sb="48" eb="50">
      <t>コジン</t>
    </rPh>
    <rPh sb="50" eb="52">
      <t>バンゴウ</t>
    </rPh>
    <rPh sb="61" eb="63">
      <t>キュウヨ</t>
    </rPh>
    <rPh sb="63" eb="65">
      <t>シハラ</t>
    </rPh>
    <rPh sb="65" eb="68">
      <t>ホウコクショ</t>
    </rPh>
    <rPh sb="69" eb="71">
      <t>コジン</t>
    </rPh>
    <rPh sb="71" eb="72">
      <t>ベツ</t>
    </rPh>
    <rPh sb="72" eb="74">
      <t>メイサイ</t>
    </rPh>
    <rPh sb="74" eb="75">
      <t>ショ</t>
    </rPh>
    <phoneticPr fontId="2"/>
  </si>
  <si>
    <t>　  個人番号欄に記載してください。なお、従業員等の方の本人確認書類については、本市への提出は不要です。</t>
    <rPh sb="9" eb="11">
      <t>キサイ</t>
    </rPh>
    <rPh sb="21" eb="24">
      <t>ジュウギョウイン</t>
    </rPh>
    <rPh sb="24" eb="25">
      <t>トウ</t>
    </rPh>
    <rPh sb="26" eb="27">
      <t>カタ</t>
    </rPh>
    <rPh sb="28" eb="30">
      <t>ホンニン</t>
    </rPh>
    <rPh sb="30" eb="32">
      <t>カクニン</t>
    </rPh>
    <rPh sb="32" eb="34">
      <t>ショルイ</t>
    </rPh>
    <rPh sb="40" eb="42">
      <t>ホンシ</t>
    </rPh>
    <rPh sb="44" eb="46">
      <t>テイシュツ</t>
    </rPh>
    <rPh sb="47" eb="49">
      <t>フヨウ</t>
    </rPh>
    <phoneticPr fontId="2"/>
  </si>
  <si>
    <t>　　外国からの留学生、事業修習者および教授などで、所得税（源泉所得税）において租税条約に基づく課税免除の適用
を受けている従業員等については、従業員等の</t>
    <rPh sb="64" eb="65">
      <t>トウ</t>
    </rPh>
    <rPh sb="74" eb="75">
      <t>トウ</t>
    </rPh>
    <phoneticPr fontId="2"/>
  </si>
  <si>
    <t>　約に基づく課税免除の適用を受けられる場合は、提出期限（毎年３月15 日）までに届出書の提出をお願いします。</t>
    <phoneticPr fontId="2"/>
  </si>
  <si>
    <r>
      <t>　方か</t>
    </r>
    <r>
      <rPr>
        <u/>
        <sz val="12"/>
        <rFont val="ＭＳ Ｐゴシック"/>
        <family val="3"/>
        <charset val="128"/>
      </rPr>
      <t>ら「租税条約の規定による個人市・府民税免除に関する届出書」および
添付書類を大阪市へ提出いただくことにより、市民税・府民税が免除されますので、租税条</t>
    </r>
    <rPh sb="15" eb="17">
      <t>コジン</t>
    </rPh>
    <rPh sb="17" eb="18">
      <t>シ</t>
    </rPh>
    <rPh sb="58" eb="60">
      <t>ミンゼイ</t>
    </rPh>
    <phoneticPr fontId="2"/>
  </si>
  <si>
    <t>個人事業主の方は、個人番号を記入してください。本表を提出する際は、番号及び本人確認書類の提示又は提出(確認書類又はその写し)が必要です。</t>
    <rPh sb="26" eb="28">
      <t>テイシュツ</t>
    </rPh>
    <rPh sb="37" eb="39">
      <t>ホンニン</t>
    </rPh>
    <rPh sb="44" eb="46">
      <t>テイジ</t>
    </rPh>
    <phoneticPr fontId="2"/>
  </si>
  <si>
    <r>
      <rPr>
        <sz val="9"/>
        <color theme="1"/>
        <rFont val="ＭＳ Ｐゴシック"/>
        <family val="3"/>
        <charset val="128"/>
        <scheme val="minor"/>
      </rPr>
      <t>普通徴収切替理由</t>
    </r>
    <r>
      <rPr>
        <sz val="8"/>
        <color theme="1"/>
        <rFont val="ＭＳ Ｐゴシック"/>
        <family val="3"/>
        <charset val="128"/>
        <scheme val="minor"/>
      </rPr>
      <t xml:space="preserve">
</t>
    </r>
    <r>
      <rPr>
        <sz val="7"/>
        <color theme="1"/>
        <rFont val="ＭＳ Ｐゴシック"/>
        <family val="3"/>
        <charset val="128"/>
        <scheme val="minor"/>
      </rPr>
      <t>（下記の理由（略号a～d）に該当しない場合は普通徴収とすることはできません。）</t>
    </r>
    <rPh sb="13" eb="15">
      <t>リユウ</t>
    </rPh>
    <rPh sb="16" eb="18">
      <t>リャクゴウ</t>
    </rPh>
    <rPh sb="23" eb="25">
      <t>ガイトウ</t>
    </rPh>
    <rPh sb="28" eb="30">
      <t>バアイ</t>
    </rPh>
    <rPh sb="31" eb="33">
      <t>フツウ</t>
    </rPh>
    <rPh sb="33" eb="35">
      <t>チョウシュウ</t>
    </rPh>
    <phoneticPr fontId="2"/>
  </si>
  <si>
    <t>　給与の支払期間が不定期の者（例：給与の支払が毎月ではない）</t>
    <phoneticPr fontId="2"/>
  </si>
  <si>
    <t>　給与が少なく、市民税・府民税・森林環境税を特別徴収しきれない者</t>
    <rPh sb="8" eb="11">
      <t>シミンゼイ</t>
    </rPh>
    <rPh sb="12" eb="15">
      <t>フミンゼイ</t>
    </rPh>
    <rPh sb="16" eb="21">
      <t>シンリンカンキョウゼイ</t>
    </rPh>
    <phoneticPr fontId="2"/>
  </si>
  <si>
    <t>　他から支給される給与から市民税・府民税・森林環境税が特別徴収されている者（乙欄適用者）</t>
    <rPh sb="13" eb="16">
      <t>シミンゼイ</t>
    </rPh>
    <rPh sb="17" eb="19">
      <t>フミン</t>
    </rPh>
    <rPh sb="19" eb="20">
      <t>ゼイ</t>
    </rPh>
    <rPh sb="21" eb="23">
      <t>シンリン</t>
    </rPh>
    <rPh sb="23" eb="26">
      <t>カンキョウゼイ</t>
    </rPh>
    <rPh sb="40" eb="42">
      <t>テキヨウ</t>
    </rPh>
    <phoneticPr fontId="2"/>
  </si>
  <si>
    <t>明細書）の上に付けて提出してください。 （特別徴収対象者のみの場合は、不要です。）</t>
    <rPh sb="25" eb="28">
      <t>タイショウシャ</t>
    </rPh>
    <phoneticPr fontId="2"/>
  </si>
  <si>
    <t>※ 正しく普通徴収に切替できない場合がありますので、他の用紙やふせん等は使用しないでください。</t>
    <rPh sb="2" eb="3">
      <t>タダ</t>
    </rPh>
    <rPh sb="5" eb="7">
      <t>フツウ</t>
    </rPh>
    <rPh sb="7" eb="9">
      <t>チョウシュウ</t>
    </rPh>
    <rPh sb="10" eb="11">
      <t>キ</t>
    </rPh>
    <rPh sb="11" eb="12">
      <t>カ</t>
    </rPh>
    <rPh sb="16" eb="18">
      <t>バアイ</t>
    </rPh>
    <rPh sb="26" eb="27">
      <t>ホカ</t>
    </rPh>
    <rPh sb="28" eb="30">
      <t>ヨウシ</t>
    </rPh>
    <rPh sb="34" eb="35">
      <t>トウ</t>
    </rPh>
    <rPh sb="36" eb="38">
      <t>シヨウ</t>
    </rPh>
    <phoneticPr fontId="2"/>
  </si>
  <si>
    <t>上記の理由（略号a～d）に該当しない場合は普通徴収とすることはできません。</t>
    <rPh sb="0" eb="2">
      <t>ジョウキ</t>
    </rPh>
    <rPh sb="3" eb="5">
      <t>リユウ</t>
    </rPh>
    <rPh sb="6" eb="8">
      <t>リャクゴウ</t>
    </rPh>
    <rPh sb="13" eb="15">
      <t>ガイトウ</t>
    </rPh>
    <rPh sb="18" eb="20">
      <t>バアイ</t>
    </rPh>
    <rPh sb="21" eb="25">
      <t>フツウチョウシュウ</t>
    </rPh>
    <phoneticPr fontId="2"/>
  </si>
  <si>
    <t>なお、他から支給される給与から市民税・府民税・森林環境税を特別徴収する場合は、上記の理由（略号</t>
    <rPh sb="19" eb="22">
      <t>フミンゼイ</t>
    </rPh>
    <rPh sb="23" eb="28">
      <t>シンリンカンキョウゼイ</t>
    </rPh>
    <phoneticPr fontId="2"/>
  </si>
  <si>
    <t>a～d）に関わらず、他から支給される給与に合算して特別徴収します。</t>
    <phoneticPr fontId="2"/>
  </si>
  <si>
    <t>普通徴収切替理由（上記）に該当する従業員等がいる場合は、給与支払報告書（個人別明細書）の上にこの普通徴収切替理由書（兼仕切紙）を添付して提出してください。</t>
    <rPh sb="0" eb="2">
      <t>フツウ</t>
    </rPh>
    <rPh sb="2" eb="4">
      <t>チョウシュウ</t>
    </rPh>
    <rPh sb="4" eb="5">
      <t>キ</t>
    </rPh>
    <rPh sb="5" eb="6">
      <t>カ</t>
    </rPh>
    <rPh sb="6" eb="8">
      <t>リユウ</t>
    </rPh>
    <rPh sb="9" eb="11">
      <t>ジョウキ</t>
    </rPh>
    <rPh sb="13" eb="15">
      <t>ガイトウ</t>
    </rPh>
    <rPh sb="17" eb="20">
      <t>ジュウギョウイン</t>
    </rPh>
    <rPh sb="20" eb="21">
      <t>トウ</t>
    </rPh>
    <rPh sb="24" eb="26">
      <t>バアイ</t>
    </rPh>
    <rPh sb="28" eb="30">
      <t>キュウヨ</t>
    </rPh>
    <rPh sb="30" eb="32">
      <t>シハラ</t>
    </rPh>
    <rPh sb="32" eb="35">
      <t>ホウコクショ</t>
    </rPh>
    <rPh sb="36" eb="39">
      <t>コジンベツ</t>
    </rPh>
    <rPh sb="39" eb="42">
      <t>メイサイショ</t>
    </rPh>
    <rPh sb="44" eb="45">
      <t>ウエ</t>
    </rPh>
    <rPh sb="48" eb="50">
      <t>フツウ</t>
    </rPh>
    <rPh sb="50" eb="52">
      <t>チョウシュウ</t>
    </rPh>
    <rPh sb="52" eb="54">
      <t>キリカエ</t>
    </rPh>
    <rPh sb="54" eb="57">
      <t>リユウショ</t>
    </rPh>
    <rPh sb="58" eb="59">
      <t>ケン</t>
    </rPh>
    <rPh sb="59" eb="61">
      <t>シキ</t>
    </rPh>
    <rPh sb="61" eb="62">
      <t>カミ</t>
    </rPh>
    <rPh sb="64" eb="66">
      <t>テンプ</t>
    </rPh>
    <rPh sb="68" eb="70">
      <t>テイシュツ</t>
    </rPh>
    <phoneticPr fontId="2"/>
  </si>
  <si>
    <t>円</t>
    <rPh sb="0" eb="1">
      <t>エン</t>
    </rPh>
    <phoneticPr fontId="2"/>
  </si>
  <si>
    <t>https://www.city.osaka.lg.jp/zaisei/page/0000384027.html</t>
    <phoneticPr fontId="2"/>
  </si>
  <si>
    <t>　　　　　○大阪市ホームページ「個人市・府民税における租税条約の適用について」</t>
    <rPh sb="6" eb="9">
      <t>オオサカシ</t>
    </rPh>
    <phoneticPr fontId="2"/>
  </si>
  <si>
    <r>
      <t>この普通徴収切替理由書（兼仕切紙）の添付がない場合は</t>
    </r>
    <r>
      <rPr>
        <sz val="7"/>
        <color theme="1"/>
        <rFont val="ＭＳ Ｐゴシック"/>
        <family val="3"/>
        <charset val="128"/>
        <scheme val="major"/>
      </rPr>
      <t>、</t>
    </r>
    <r>
      <rPr>
        <sz val="8"/>
        <color theme="1"/>
        <rFont val="ＭＳ Ｐゴシック"/>
        <family val="3"/>
        <charset val="128"/>
        <scheme val="major"/>
      </rPr>
      <t>すべての従業員等が特別徴収の対象となりま</t>
    </r>
    <rPh sb="2" eb="4">
      <t>フツウ</t>
    </rPh>
    <rPh sb="4" eb="6">
      <t>チョウシュウ</t>
    </rPh>
    <rPh sb="6" eb="7">
      <t>キ</t>
    </rPh>
    <rPh sb="7" eb="8">
      <t>カ</t>
    </rPh>
    <rPh sb="8" eb="11">
      <t>リユウショ</t>
    </rPh>
    <rPh sb="12" eb="13">
      <t>ケン</t>
    </rPh>
    <rPh sb="13" eb="15">
      <t>シキ</t>
    </rPh>
    <rPh sb="15" eb="16">
      <t>カミ</t>
    </rPh>
    <rPh sb="18" eb="20">
      <t>テンプ</t>
    </rPh>
    <rPh sb="23" eb="25">
      <t>バアイ</t>
    </rPh>
    <rPh sb="31" eb="34">
      <t>ジュウギョウイン</t>
    </rPh>
    <rPh sb="34" eb="35">
      <t>トウ</t>
    </rPh>
    <rPh sb="36" eb="38">
      <t>トクベツ</t>
    </rPh>
    <rPh sb="38" eb="40">
      <t>チョウシュウ</t>
    </rPh>
    <rPh sb="41" eb="43">
      <t>タイショウ</t>
    </rPh>
    <phoneticPr fontId="2"/>
  </si>
  <si>
    <t>す。</t>
    <phoneticPr fontId="2"/>
  </si>
  <si>
    <t>　　※２ 「租税条約の規定による個人市・府民税免除に関する届出書」については、大阪市ホームページからダウンロードすることができます。</t>
    <rPh sb="6" eb="10">
      <t>ソゼイジョウヤク</t>
    </rPh>
    <rPh sb="11" eb="13">
      <t>キテイ</t>
    </rPh>
    <rPh sb="16" eb="19">
      <t>コジンシ</t>
    </rPh>
    <rPh sb="20" eb="23">
      <t>フミンゼイ</t>
    </rPh>
    <rPh sb="23" eb="25">
      <t>メンジョ</t>
    </rPh>
    <rPh sb="26" eb="27">
      <t>カン</t>
    </rPh>
    <rPh sb="29" eb="32">
      <t>トドケデショ</t>
    </rPh>
    <rPh sb="39" eb="42">
      <t>オオサカシ</t>
    </rPh>
    <phoneticPr fontId="2"/>
  </si>
  <si>
    <t>　　　　　　・乙欄・その他：他から支給されている給与から市民税・府民税・森林環境税が特別徴収されている者や、給与が少なく市民税・府民税・森林環境税を特別徴収</t>
    <rPh sb="12" eb="13">
      <t>タ</t>
    </rPh>
    <rPh sb="28" eb="31">
      <t>シミンゼイ</t>
    </rPh>
    <rPh sb="32" eb="34">
      <t>フミン</t>
    </rPh>
    <rPh sb="34" eb="35">
      <t>ゼイ</t>
    </rPh>
    <rPh sb="36" eb="38">
      <t>シンリン</t>
    </rPh>
    <rPh sb="38" eb="41">
      <t>カンキョウゼイ</t>
    </rPh>
    <rPh sb="60" eb="63">
      <t>シミンゼイ</t>
    </rPh>
    <rPh sb="64" eb="66">
      <t>フミン</t>
    </rPh>
    <rPh sb="66" eb="67">
      <t>ゼイ</t>
    </rPh>
    <rPh sb="68" eb="70">
      <t>シンリン</t>
    </rPh>
    <rPh sb="70" eb="73">
      <t>カンキョウゼイ</t>
    </rPh>
    <phoneticPr fontId="2"/>
  </si>
  <si>
    <t>　　　　　　しきれない者の人数</t>
    <phoneticPr fontId="2"/>
  </si>
  <si>
    <t>　　なお、事業主（給与支払者）が従業員等に代わり、給与支払報告書の提出において課税免除を届け出ることにより適用を
受けることができます。この場合は、給与支</t>
    <rPh sb="19" eb="20">
      <t>トウ</t>
    </rPh>
    <phoneticPr fontId="2"/>
  </si>
  <si>
    <t>　払報告書（個人別明細書）の摘要欄に、租税条約関係文言（「日○租税条約
第○条該当」（例：日中租税条約第21 条該当））を必ず記入のうえ提出してください。</t>
    <rPh sb="2" eb="5">
      <t>ホウコクショ</t>
    </rPh>
    <rPh sb="6" eb="8">
      <t>コジン</t>
    </rPh>
    <rPh sb="8" eb="9">
      <t>ベツ</t>
    </rPh>
    <rPh sb="9" eb="12">
      <t>メイサイショ</t>
    </rPh>
    <rPh sb="14" eb="16">
      <t>テキヨウ</t>
    </rPh>
    <rPh sb="16" eb="17">
      <t>ラン</t>
    </rPh>
    <rPh sb="19" eb="21">
      <t>ソゼイ</t>
    </rPh>
    <rPh sb="21" eb="23">
      <t>ジョウヤク</t>
    </rPh>
    <rPh sb="23" eb="25">
      <t>カンケイ</t>
    </rPh>
    <rPh sb="25" eb="27">
      <t>モンゴン</t>
    </rPh>
    <rPh sb="29" eb="30">
      <t>ヒ</t>
    </rPh>
    <rPh sb="31" eb="33">
      <t>ソゼイ</t>
    </rPh>
    <rPh sb="33" eb="35">
      <t>ジョウヤク</t>
    </rPh>
    <rPh sb="36" eb="37">
      <t>ダイ</t>
    </rPh>
    <rPh sb="38" eb="39">
      <t>ジョウ</t>
    </rPh>
    <rPh sb="39" eb="41">
      <t>ガイトウ</t>
    </rPh>
    <rPh sb="43" eb="44">
      <t>レイ</t>
    </rPh>
    <rPh sb="45" eb="47">
      <t>ニッチュウ</t>
    </rPh>
    <rPh sb="47" eb="49">
      <t>ソゼイ</t>
    </rPh>
    <rPh sb="49" eb="51">
      <t>ジョウヤク</t>
    </rPh>
    <rPh sb="51" eb="52">
      <t>ダイ</t>
    </rPh>
    <rPh sb="55" eb="56">
      <t>ジョウ</t>
    </rPh>
    <rPh sb="56" eb="58">
      <t>ガイトウ</t>
    </rPh>
    <rPh sb="61" eb="62">
      <t>カナラ</t>
    </rPh>
    <rPh sb="63" eb="65">
      <t>キニュウ</t>
    </rPh>
    <rPh sb="68" eb="70">
      <t>テイシュツ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</si>
</sst>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 "/>
    <numFmt numFmtId="177" formatCode="\(#,##0\)"/>
    <numFmt numFmtId="178" formatCode="#,##0_ ;[Red]\-#,##0\ "/>
    <numFmt numFmtId="179" formatCode="#,##0_);[Red]\(#,##0\)"/>
    <numFmt numFmtId="180" formatCode="#,##0_ &quot;円&quot;\ "/>
    <numFmt numFmtId="181" formatCode="\(\ #,##0_ &quot;円&quot;\)"/>
    <numFmt numFmtId="182" formatCode="\(\ #,##0_ &quot;人&quot;\)"/>
    <numFmt numFmtId="183" formatCode="#,##0_ &quot;人&quot;\ "/>
    <numFmt numFmtId="184" formatCode="&quot;　&quot;@"/>
    <numFmt numFmtId="185" formatCode="&quot;　　&quot;@"/>
    <numFmt numFmtId="186" formatCode="#,##0_ &quot;件&quot;\ "/>
    <numFmt numFmtId="187" formatCode="0.000%"/>
    <numFmt numFmtId="188" formatCode="[$-411]ggge&quot;年&quot;m&quot;月&quot;d&quot;日&quot;;@"/>
    <numFmt numFmtId="189" formatCode="0_ "/>
    <numFmt numFmtId="190" formatCode="#,##0.0;[Red]\-#,##0.0"/>
    <numFmt numFmtId="191" formatCode="#,##0.0_ ;[Red]\-#,##0.0\ "/>
    <numFmt numFmtId="192" formatCode="0_);[Red]\(0\)"/>
    <numFmt numFmtId="193" formatCode="#,##0;[Red]#,##0"/>
  </numFmts>
  <fonts count="114">
    <font>
      <sz val="11"/>
      <name val="ＭＳ Ｐゴシック"/>
      <family val="3"/>
      <charset val="128"/>
    </font>
    <font>
      <sz val="11"/>
      <name val="ＭＳ Ｐゴシック"/>
      <family val="3"/>
      <charset val="128"/>
    </font>
    <font>
      <sz val="6"/>
      <name val="ＭＳ Ｐゴシック"/>
      <family val="3"/>
      <charset val="128"/>
    </font>
    <font>
      <sz val="8"/>
      <name val="ＭＳ Ｐ明朝"/>
      <family val="1"/>
      <charset val="128"/>
    </font>
    <font>
      <u/>
      <sz val="11"/>
      <color indexed="12"/>
      <name val="ＭＳ Ｐゴシック"/>
      <family val="3"/>
      <charset val="128"/>
    </font>
    <font>
      <sz val="10"/>
      <name val="ＭＳ Ｐゴシック"/>
      <family val="3"/>
      <charset val="128"/>
    </font>
    <font>
      <sz val="11"/>
      <name val="ＭＳ 明朝"/>
      <family val="1"/>
      <charset val="128"/>
    </font>
    <font>
      <b/>
      <sz val="14"/>
      <name val="ＭＳ Ｐゴシック"/>
      <family val="3"/>
      <charset val="128"/>
    </font>
    <font>
      <b/>
      <sz val="10"/>
      <name val="ＭＳ Ｐゴシック"/>
      <family val="3"/>
      <charset val="128"/>
    </font>
    <font>
      <sz val="10"/>
      <name val="ＭＳ ゴシック"/>
      <family val="3"/>
      <charset val="128"/>
    </font>
    <font>
      <sz val="11"/>
      <name val="ＭＳ Ｐ明朝"/>
      <family val="1"/>
      <charset val="128"/>
    </font>
    <font>
      <sz val="9"/>
      <name val="ＭＳ Ｐ明朝"/>
      <family val="1"/>
      <charset val="128"/>
    </font>
    <font>
      <sz val="10"/>
      <name val="ＭＳ Ｐ明朝"/>
      <family val="1"/>
      <charset val="128"/>
    </font>
    <font>
      <b/>
      <sz val="11"/>
      <name val="ＭＳ Ｐゴシック"/>
      <family val="3"/>
      <charset val="128"/>
    </font>
    <font>
      <sz val="9"/>
      <name val="ＭＳ Ｐゴシック"/>
      <family val="3"/>
      <charset val="128"/>
    </font>
    <font>
      <sz val="14"/>
      <name val="ＭＳ Ｐ明朝"/>
      <family val="1"/>
      <charset val="128"/>
    </font>
    <font>
      <sz val="16"/>
      <name val="ＭＳ Ｐ明朝"/>
      <family val="1"/>
      <charset val="128"/>
    </font>
    <font>
      <sz val="18"/>
      <name val="ＭＳ Ｐ明朝"/>
      <family val="1"/>
      <charset val="128"/>
    </font>
    <font>
      <sz val="15"/>
      <name val="ＭＳ Ｐ明朝"/>
      <family val="1"/>
      <charset val="128"/>
    </font>
    <font>
      <sz val="12"/>
      <name val="ＭＳ Ｐ明朝"/>
      <family val="1"/>
      <charset val="128"/>
    </font>
    <font>
      <b/>
      <sz val="14"/>
      <name val="ＭＳ Ｐ明朝"/>
      <family val="1"/>
      <charset val="128"/>
    </font>
    <font>
      <b/>
      <sz val="12"/>
      <name val="ＭＳ Ｐ明朝"/>
      <family val="1"/>
      <charset val="128"/>
    </font>
    <font>
      <b/>
      <sz val="26"/>
      <name val="ＭＳ Ｐ明朝"/>
      <family val="1"/>
      <charset val="128"/>
    </font>
    <font>
      <sz val="14"/>
      <name val="HGPｺﾞｼｯｸE"/>
      <family val="3"/>
      <charset val="128"/>
    </font>
    <font>
      <sz val="12"/>
      <name val="HGPｺﾞｼｯｸE"/>
      <family val="3"/>
      <charset val="128"/>
    </font>
    <font>
      <sz val="18"/>
      <name val="HGPｺﾞｼｯｸE"/>
      <family val="3"/>
      <charset val="128"/>
    </font>
    <font>
      <b/>
      <sz val="24"/>
      <name val="ＭＳ Ｐ明朝"/>
      <family val="1"/>
      <charset val="128"/>
    </font>
    <font>
      <b/>
      <u/>
      <sz val="11"/>
      <name val="ＭＳ Ｐ明朝"/>
      <family val="1"/>
      <charset val="128"/>
    </font>
    <font>
      <sz val="16"/>
      <name val="ＭＳ ゴシック"/>
      <family val="3"/>
      <charset val="128"/>
    </font>
    <font>
      <u/>
      <sz val="18"/>
      <color indexed="10"/>
      <name val="HGPｺﾞｼｯｸE"/>
      <family val="3"/>
      <charset val="128"/>
    </font>
    <font>
      <sz val="16"/>
      <name val="ＭＳ Ｐゴシック"/>
      <family val="3"/>
      <charset val="128"/>
    </font>
    <font>
      <sz val="12"/>
      <name val="ＭＳ Ｐゴシック"/>
      <family val="3"/>
      <charset val="128"/>
    </font>
    <font>
      <sz val="14"/>
      <name val="ＭＳ Ｐゴシック"/>
      <family val="3"/>
      <charset val="128"/>
    </font>
    <font>
      <b/>
      <sz val="20"/>
      <name val="ＭＳ ゴシック"/>
      <family val="3"/>
      <charset val="128"/>
    </font>
    <font>
      <sz val="20"/>
      <name val="ＭＳ Ｐゴシック"/>
      <family val="3"/>
      <charset val="128"/>
    </font>
    <font>
      <b/>
      <sz val="12"/>
      <name val="ＭＳ Ｐゴシック"/>
      <family val="3"/>
      <charset val="128"/>
    </font>
    <font>
      <u/>
      <sz val="14"/>
      <color indexed="12"/>
      <name val="ＭＳ Ｐゴシック"/>
      <family val="3"/>
      <charset val="128"/>
    </font>
    <font>
      <b/>
      <u/>
      <sz val="12"/>
      <name val="ＭＳ Ｐゴシック"/>
      <family val="3"/>
      <charset val="128"/>
    </font>
    <font>
      <sz val="8"/>
      <color indexed="8"/>
      <name val="HGP明朝B"/>
      <family val="1"/>
      <charset val="128"/>
    </font>
    <font>
      <sz val="6"/>
      <color indexed="8"/>
      <name val="HGP明朝B"/>
      <family val="1"/>
      <charset val="128"/>
    </font>
    <font>
      <sz val="7"/>
      <name val="HGP明朝B"/>
      <family val="1"/>
      <charset val="128"/>
    </font>
    <font>
      <sz val="7"/>
      <color indexed="8"/>
      <name val="HGP明朝B"/>
      <family val="1"/>
      <charset val="128"/>
    </font>
    <font>
      <sz val="7"/>
      <color indexed="8"/>
      <name val="HGP明朝B"/>
      <family val="1"/>
      <charset val="128"/>
    </font>
    <font>
      <b/>
      <sz val="9"/>
      <color indexed="8"/>
      <name val="HGP明朝B"/>
      <family val="1"/>
      <charset val="128"/>
    </font>
    <font>
      <sz val="10"/>
      <color indexed="8"/>
      <name val="HGS明朝B"/>
      <family val="1"/>
      <charset val="128"/>
    </font>
    <font>
      <sz val="12"/>
      <color indexed="8"/>
      <name val="HGP明朝B"/>
      <family val="1"/>
      <charset val="128"/>
    </font>
    <font>
      <sz val="11"/>
      <color indexed="8"/>
      <name val="HGS明朝B"/>
      <family val="1"/>
      <charset val="128"/>
    </font>
    <font>
      <sz val="14"/>
      <color indexed="8"/>
      <name val="HGP明朝B"/>
      <family val="1"/>
      <charset val="128"/>
    </font>
    <font>
      <sz val="9"/>
      <color indexed="8"/>
      <name val="HGS明朝B"/>
      <family val="1"/>
      <charset val="128"/>
    </font>
    <font>
      <sz val="7"/>
      <color indexed="8"/>
      <name val="ＭＳ Ｐゴシック"/>
      <family val="3"/>
      <charset val="128"/>
    </font>
    <font>
      <b/>
      <sz val="10"/>
      <name val="ＭＳ Ｐ明朝"/>
      <family val="1"/>
      <charset val="128"/>
    </font>
    <font>
      <u/>
      <sz val="14"/>
      <name val="ＭＳ Ｐゴシック"/>
      <family val="3"/>
      <charset val="128"/>
    </font>
    <font>
      <sz val="6"/>
      <name val="ＭＳ Ｐ明朝"/>
      <family val="1"/>
      <charset val="128"/>
    </font>
    <font>
      <sz val="8"/>
      <name val="ＭＳ Ｐゴシック"/>
      <family val="3"/>
      <charset val="128"/>
    </font>
    <font>
      <sz val="9"/>
      <color indexed="81"/>
      <name val="MS P ゴシック"/>
      <family val="3"/>
      <charset val="128"/>
    </font>
    <font>
      <u/>
      <sz val="9"/>
      <color indexed="12"/>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7"/>
      <color theme="1"/>
      <name val="ＭＳ Ｐゴシック"/>
      <family val="3"/>
      <charset val="128"/>
      <scheme val="minor"/>
    </font>
    <font>
      <sz val="7"/>
      <color theme="1"/>
      <name val="HGP明朝B"/>
      <family val="1"/>
      <charset val="128"/>
    </font>
    <font>
      <sz val="8"/>
      <color theme="1"/>
      <name val="ＭＳ Ｐゴシック"/>
      <family val="3"/>
      <charset val="128"/>
      <scheme val="minor"/>
    </font>
    <font>
      <sz val="6"/>
      <color theme="1"/>
      <name val="ＭＳ Ｐゴシック"/>
      <family val="3"/>
      <charset val="128"/>
      <scheme val="minor"/>
    </font>
    <font>
      <sz val="8"/>
      <color theme="1"/>
      <name val="ＭＳ 明朝"/>
      <family val="1"/>
      <charset val="128"/>
    </font>
    <font>
      <sz val="10"/>
      <color theme="1"/>
      <name val="ＭＳ Ｐゴシック"/>
      <family val="3"/>
      <charset val="128"/>
      <scheme val="minor"/>
    </font>
    <font>
      <sz val="11"/>
      <color theme="1"/>
      <name val="ＭＳ Ｐ明朝"/>
      <family val="1"/>
      <charset val="128"/>
    </font>
    <font>
      <b/>
      <sz val="11"/>
      <color rgb="FFFF0000"/>
      <name val="ＭＳ Ｐ明朝"/>
      <family val="1"/>
      <charset val="128"/>
    </font>
    <font>
      <b/>
      <u/>
      <sz val="12"/>
      <color rgb="FFFF0000"/>
      <name val="ＭＳ Ｐ明朝"/>
      <family val="1"/>
      <charset val="128"/>
    </font>
    <font>
      <sz val="7"/>
      <color theme="1"/>
      <name val="HGPｺﾞｼｯｸE"/>
      <family val="3"/>
      <charset val="128"/>
    </font>
    <font>
      <b/>
      <sz val="7.5"/>
      <color theme="1"/>
      <name val="ＭＳ ゴシック"/>
      <family val="3"/>
      <charset val="128"/>
    </font>
    <font>
      <sz val="10.5"/>
      <color theme="1"/>
      <name val="HGPｺﾞｼｯｸE"/>
      <family val="3"/>
      <charset val="128"/>
    </font>
    <font>
      <sz val="8"/>
      <color theme="1"/>
      <name val="ＭＳ ゴシック"/>
      <family val="3"/>
      <charset val="128"/>
    </font>
    <font>
      <sz val="22"/>
      <name val="ＭＳ Ｐゴシック"/>
      <family val="3"/>
      <charset val="128"/>
      <scheme val="major"/>
    </font>
    <font>
      <b/>
      <sz val="18"/>
      <color rgb="FFFF0000"/>
      <name val="ＭＳ Ｐ明朝"/>
      <family val="1"/>
      <charset val="128"/>
    </font>
    <font>
      <sz val="16"/>
      <name val="OCRB"/>
      <family val="3"/>
    </font>
    <font>
      <sz val="18"/>
      <name val="OCRB"/>
      <family val="3"/>
    </font>
    <font>
      <sz val="14"/>
      <name val="OCRB"/>
      <family val="3"/>
    </font>
    <font>
      <sz val="12"/>
      <name val="OCRB"/>
      <family val="3"/>
    </font>
    <font>
      <sz val="10"/>
      <color theme="1"/>
      <name val="OCRB"/>
      <family val="3"/>
    </font>
    <font>
      <sz val="8"/>
      <color theme="1"/>
      <name val="OCRB"/>
      <family val="3"/>
    </font>
    <font>
      <sz val="9"/>
      <color theme="1"/>
      <name val="ＭＳ Ｐゴシック"/>
      <family val="3"/>
      <charset val="128"/>
      <scheme val="minor"/>
    </font>
    <font>
      <sz val="4"/>
      <color indexed="8"/>
      <name val="HGP明朝B"/>
      <family val="1"/>
      <charset val="128"/>
    </font>
    <font>
      <sz val="8"/>
      <color theme="1"/>
      <name val="HGP明朝B"/>
      <family val="1"/>
      <charset val="128"/>
    </font>
    <font>
      <sz val="6"/>
      <color theme="1"/>
      <name val="HGP明朝B"/>
      <family val="1"/>
      <charset val="128"/>
    </font>
    <font>
      <sz val="7"/>
      <color rgb="FFFF0000"/>
      <name val="HGP明朝B"/>
      <family val="1"/>
      <charset val="128"/>
    </font>
    <font>
      <sz val="4"/>
      <name val="ＭＳ Ｐゴシック"/>
      <family val="3"/>
      <charset val="128"/>
    </font>
    <font>
      <u/>
      <sz val="10"/>
      <color theme="1"/>
      <name val="HGP明朝B"/>
      <family val="1"/>
      <charset val="128"/>
    </font>
    <font>
      <sz val="7"/>
      <color indexed="8"/>
      <name val="HGS明朝B"/>
      <family val="1"/>
      <charset val="128"/>
    </font>
    <font>
      <sz val="5"/>
      <color indexed="8"/>
      <name val="HGP明朝B"/>
      <family val="1"/>
      <charset val="128"/>
    </font>
    <font>
      <sz val="11"/>
      <color indexed="8"/>
      <name val="OCRB"/>
      <family val="3"/>
    </font>
    <font>
      <sz val="11"/>
      <color theme="1"/>
      <name val="OCRB"/>
      <family val="3"/>
    </font>
    <font>
      <sz val="8"/>
      <color indexed="8"/>
      <name val="OCRB"/>
      <family val="3"/>
    </font>
    <font>
      <sz val="9"/>
      <color indexed="8"/>
      <name val="OCRB"/>
      <family val="3"/>
    </font>
    <font>
      <sz val="11"/>
      <color indexed="8"/>
      <name val="ＭＳ Ｐゴシック"/>
      <family val="3"/>
      <charset val="128"/>
    </font>
    <font>
      <sz val="12"/>
      <color theme="1"/>
      <name val="OCRB"/>
      <family val="3"/>
    </font>
    <font>
      <sz val="12"/>
      <color indexed="8"/>
      <name val="OCRB"/>
      <family val="3"/>
    </font>
    <font>
      <sz val="9"/>
      <color theme="1"/>
      <name val="OCRB"/>
      <family val="3"/>
    </font>
    <font>
      <sz val="8"/>
      <color indexed="8"/>
      <name val="HGS明朝B"/>
      <family val="1"/>
      <charset val="128"/>
    </font>
    <font>
      <sz val="9"/>
      <color theme="1"/>
      <name val="HGS明朝B"/>
      <family val="1"/>
      <charset val="128"/>
    </font>
    <font>
      <sz val="6"/>
      <color indexed="8"/>
      <name val="HGS明朝B"/>
      <family val="1"/>
      <charset val="128"/>
    </font>
    <font>
      <b/>
      <sz val="7.5"/>
      <color theme="1"/>
      <name val="ＭＳ Ｐゴシック"/>
      <family val="3"/>
      <charset val="128"/>
      <scheme val="major"/>
    </font>
    <font>
      <sz val="7"/>
      <color theme="1"/>
      <name val="ＭＳ Ｐゴシック"/>
      <family val="3"/>
      <charset val="128"/>
      <scheme val="major"/>
    </font>
    <font>
      <sz val="11"/>
      <color theme="1"/>
      <name val="ＭＳ Ｐゴシック"/>
      <family val="3"/>
      <charset val="128"/>
      <scheme val="major"/>
    </font>
    <font>
      <sz val="11"/>
      <color rgb="FFFF0000"/>
      <name val="ＭＳ Ｐゴシック"/>
      <family val="3"/>
      <charset val="128"/>
      <scheme val="major"/>
    </font>
    <font>
      <sz val="7"/>
      <color indexed="8"/>
      <name val="ＭＳ Ｐゴシック"/>
      <family val="3"/>
      <charset val="128"/>
      <scheme val="major"/>
    </font>
    <font>
      <sz val="8"/>
      <color theme="1"/>
      <name val="ＭＳ Ｐゴシック"/>
      <family val="3"/>
      <charset val="128"/>
      <scheme val="major"/>
    </font>
    <font>
      <sz val="8"/>
      <color indexed="8"/>
      <name val="ＭＳ Ｐゴシック"/>
      <family val="3"/>
      <charset val="128"/>
      <scheme val="major"/>
    </font>
    <font>
      <sz val="6"/>
      <color indexed="8"/>
      <name val="ＭＳ Ｐゴシック"/>
      <family val="3"/>
      <charset val="128"/>
      <scheme val="major"/>
    </font>
    <font>
      <sz val="11"/>
      <color indexed="8"/>
      <name val="ＭＳ Ｐゴシック"/>
      <family val="3"/>
      <charset val="128"/>
      <scheme val="major"/>
    </font>
    <font>
      <b/>
      <sz val="9"/>
      <color theme="1"/>
      <name val="ＭＳ Ｐゴシック"/>
      <family val="3"/>
      <charset val="128"/>
      <scheme val="major"/>
    </font>
    <font>
      <b/>
      <sz val="8"/>
      <color theme="1"/>
      <name val="ＭＳ Ｐゴシック"/>
      <family val="3"/>
      <charset val="128"/>
      <scheme val="major"/>
    </font>
    <font>
      <u/>
      <sz val="12"/>
      <name val="ＭＳ Ｐゴシック"/>
      <family val="3"/>
      <charset val="128"/>
    </font>
    <font>
      <b/>
      <sz val="11"/>
      <name val="ＭＳ Ｐ明朝"/>
      <family val="1"/>
      <charset val="128"/>
    </font>
    <font>
      <u/>
      <sz val="11"/>
      <color indexed="12"/>
      <name val="ＭＳ Ｐ明朝"/>
      <family val="1"/>
      <charset val="128"/>
    </font>
    <font>
      <b/>
      <u/>
      <sz val="8"/>
      <color theme="1"/>
      <name val="ＭＳ Ｐゴシック"/>
      <family val="3"/>
      <charset val="128"/>
      <scheme val="major"/>
    </font>
  </fonts>
  <fills count="6">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s>
  <borders count="254">
    <border>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diagonal/>
    </border>
    <border>
      <left style="dotted">
        <color indexed="64"/>
      </left>
      <right style="dotted">
        <color indexed="64"/>
      </right>
      <top style="thin">
        <color indexed="64"/>
      </top>
      <bottom style="hair">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hair">
        <color indexed="64"/>
      </bottom>
      <diagonal/>
    </border>
    <border>
      <left style="dotted">
        <color indexed="64"/>
      </left>
      <right/>
      <top style="hair">
        <color indexed="64"/>
      </top>
      <bottom style="hair">
        <color indexed="64"/>
      </bottom>
      <diagonal/>
    </border>
    <border>
      <left style="dotted">
        <color indexed="64"/>
      </left>
      <right style="thin">
        <color indexed="64"/>
      </right>
      <top style="dotted">
        <color indexed="64"/>
      </top>
      <bottom style="dotted">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dotted">
        <color indexed="64"/>
      </right>
      <top/>
      <bottom/>
      <diagonal/>
    </border>
    <border>
      <left/>
      <right style="hair">
        <color indexed="64"/>
      </right>
      <top/>
      <bottom/>
      <diagonal/>
    </border>
    <border>
      <left style="hair">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right/>
      <top style="medium">
        <color indexed="64"/>
      </top>
      <bottom/>
      <diagonal/>
    </border>
    <border>
      <left style="dotted">
        <color indexed="64"/>
      </left>
      <right/>
      <top/>
      <bottom/>
      <diagonal/>
    </border>
    <border>
      <left/>
      <right/>
      <top/>
      <bottom style="dotted">
        <color indexed="64"/>
      </bottom>
      <diagonal/>
    </border>
    <border diagonalDown="1">
      <left style="thin">
        <color indexed="64"/>
      </left>
      <right style="hair">
        <color indexed="64"/>
      </right>
      <top style="hair">
        <color indexed="64"/>
      </top>
      <bottom style="thin">
        <color indexed="64"/>
      </bottom>
      <diagonal style="thin">
        <color indexed="64"/>
      </diagonal>
    </border>
    <border diagonalDown="1">
      <left style="thin">
        <color indexed="64"/>
      </left>
      <right/>
      <top style="thin">
        <color indexed="64"/>
      </top>
      <bottom style="dotted">
        <color indexed="64"/>
      </bottom>
      <diagonal style="thin">
        <color indexed="64"/>
      </diagonal>
    </border>
    <border diagonalDown="1">
      <left style="thin">
        <color indexed="64"/>
      </left>
      <right style="hair">
        <color indexed="64"/>
      </right>
      <top style="thin">
        <color indexed="64"/>
      </top>
      <bottom style="hair">
        <color indexed="64"/>
      </bottom>
      <diagonal style="thin">
        <color indexed="64"/>
      </diagonal>
    </border>
    <border>
      <left style="dotted">
        <color indexed="64"/>
      </left>
      <right/>
      <top style="dotted">
        <color indexed="64"/>
      </top>
      <bottom style="thin">
        <color indexed="64"/>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hair">
        <color indexed="64"/>
      </right>
      <top style="dotted">
        <color indexed="64"/>
      </top>
      <bottom style="thin">
        <color indexed="64"/>
      </bottom>
      <diagonal/>
    </border>
    <border>
      <left style="thin">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style="hair">
        <color indexed="64"/>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hair">
        <color indexed="64"/>
      </left>
      <right style="thin">
        <color indexed="64"/>
      </right>
      <top style="dotted">
        <color indexed="64"/>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hair">
        <color indexed="64"/>
      </top>
      <bottom style="thin">
        <color indexed="64"/>
      </bottom>
      <diagonal/>
    </border>
    <border>
      <left/>
      <right style="dotted">
        <color indexed="64"/>
      </right>
      <top/>
      <bottom style="hair">
        <color indexed="64"/>
      </bottom>
      <diagonal/>
    </border>
    <border>
      <left style="dotted">
        <color indexed="64"/>
      </left>
      <right/>
      <top/>
      <bottom style="hair">
        <color indexed="64"/>
      </bottom>
      <diagonal/>
    </border>
    <border>
      <left style="dotted">
        <color indexed="64"/>
      </left>
      <right style="thin">
        <color indexed="64"/>
      </right>
      <top/>
      <bottom style="hair">
        <color indexed="64"/>
      </bottom>
      <diagonal/>
    </border>
    <border>
      <left style="hair">
        <color indexed="64"/>
      </left>
      <right style="dotted">
        <color indexed="64"/>
      </right>
      <top/>
      <bottom/>
      <diagonal/>
    </border>
    <border>
      <left style="hair">
        <color indexed="64"/>
      </left>
      <right style="dotted">
        <color indexed="64"/>
      </right>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right style="dotted">
        <color indexed="64"/>
      </right>
      <top style="hair">
        <color indexed="64"/>
      </top>
      <bottom/>
      <diagonal/>
    </border>
    <border>
      <left style="thin">
        <color indexed="64"/>
      </left>
      <right style="dotted">
        <color indexed="64"/>
      </right>
      <top style="hair">
        <color indexed="64"/>
      </top>
      <bottom/>
      <diagonal/>
    </border>
    <border>
      <left style="dotted">
        <color indexed="64"/>
      </left>
      <right/>
      <top style="hair">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style="thin">
        <color indexed="64"/>
      </top>
      <bottom/>
      <diagonal/>
    </border>
    <border>
      <left/>
      <right style="hair">
        <color indexed="64"/>
      </right>
      <top style="thin">
        <color indexed="64"/>
      </top>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style="medium">
        <color indexed="64"/>
      </right>
      <top style="hair">
        <color indexed="64"/>
      </top>
      <bottom/>
      <diagonal/>
    </border>
    <border>
      <left/>
      <right style="medium">
        <color indexed="64"/>
      </right>
      <top/>
      <bottom style="hair">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diagonal style="hair">
        <color indexed="64"/>
      </diagonal>
    </border>
    <border diagonalUp="1">
      <left/>
      <right style="hair">
        <color indexed="64"/>
      </right>
      <top/>
      <bottom style="hair">
        <color indexed="64"/>
      </bottom>
      <diagonal style="hair">
        <color indexed="64"/>
      </diagonal>
    </border>
    <border>
      <left style="hair">
        <color indexed="64"/>
      </left>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dotted">
        <color indexed="64"/>
      </left>
      <right style="dotted">
        <color indexed="64"/>
      </right>
      <top/>
      <bottom/>
      <diagonal/>
    </border>
    <border>
      <left style="hair">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hair">
        <color indexed="64"/>
      </left>
      <right style="dotted">
        <color indexed="64"/>
      </right>
      <top style="hair">
        <color indexed="64"/>
      </top>
      <bottom/>
      <diagonal/>
    </border>
    <border>
      <left style="dotted">
        <color indexed="64"/>
      </left>
      <right style="dotted">
        <color indexed="64"/>
      </right>
      <top style="hair">
        <color indexed="64"/>
      </top>
      <bottom/>
      <diagonal/>
    </border>
    <border diagonalUp="1">
      <left/>
      <right/>
      <top/>
      <bottom/>
      <diagonal style="thin">
        <color indexed="64"/>
      </diagonal>
    </border>
    <border>
      <left style="dotted">
        <color indexed="64"/>
      </left>
      <right style="hair">
        <color indexed="64"/>
      </right>
      <top style="hair">
        <color indexed="64"/>
      </top>
      <bottom/>
      <diagonal/>
    </border>
    <border>
      <left style="dotted">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style="hair">
        <color indexed="64"/>
      </right>
      <top/>
      <bottom style="hair">
        <color indexed="64"/>
      </bottom>
      <diagonal/>
    </border>
    <border>
      <left style="thin">
        <color indexed="64"/>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right style="thin">
        <color indexed="64"/>
      </right>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medium">
        <color indexed="64"/>
      </right>
      <top/>
      <bottom/>
      <diagonal/>
    </border>
    <border>
      <left style="medium">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hair">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hair">
        <color indexed="64"/>
      </right>
      <top style="medium">
        <color indexed="64"/>
      </top>
      <bottom/>
      <diagonal/>
    </border>
    <border diagonalUp="1">
      <left/>
      <right style="thin">
        <color indexed="64"/>
      </right>
      <top style="hair">
        <color indexed="64"/>
      </top>
      <bottom/>
      <diagonal style="hair">
        <color indexed="64"/>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hair">
        <color indexed="64"/>
      </right>
      <top style="hair">
        <color indexed="64"/>
      </top>
      <bottom style="hair">
        <color indexed="64"/>
      </bottom>
      <diagonal/>
    </border>
    <border diagonalUp="1">
      <left/>
      <right/>
      <top/>
      <bottom style="thin">
        <color indexed="64"/>
      </bottom>
      <diagonal style="thin">
        <color indexed="64"/>
      </diagonal>
    </border>
    <border>
      <left/>
      <right style="mediumDashed">
        <color indexed="64"/>
      </right>
      <top/>
      <bottom/>
      <diagonal/>
    </border>
    <border>
      <left/>
      <right style="mediumDashed">
        <color indexed="64"/>
      </right>
      <top style="medium">
        <color indexed="64"/>
      </top>
      <bottom/>
      <diagonal/>
    </border>
    <border>
      <left/>
      <right style="mediumDashed">
        <color indexed="64"/>
      </right>
      <top/>
      <bottom style="medium">
        <color indexed="64"/>
      </bottom>
      <diagonal/>
    </border>
    <border>
      <left style="mediumDashed">
        <color indexed="64"/>
      </left>
      <right/>
      <top style="medium">
        <color indexed="64"/>
      </top>
      <bottom/>
      <diagonal/>
    </border>
    <border>
      <left style="mediumDashed">
        <color indexed="64"/>
      </left>
      <right/>
      <top/>
      <bottom/>
      <diagonal/>
    </border>
    <border>
      <left style="mediumDashed">
        <color indexed="64"/>
      </left>
      <right/>
      <top/>
      <bottom style="medium">
        <color indexed="64"/>
      </bottom>
      <diagonal/>
    </border>
    <border>
      <left style="medium">
        <color indexed="64"/>
      </left>
      <right style="thin">
        <color indexed="64"/>
      </right>
      <top/>
      <bottom/>
      <diagonal/>
    </border>
    <border diagonalUp="1">
      <left/>
      <right style="medium">
        <color indexed="64"/>
      </right>
      <top/>
      <bottom style="thin">
        <color indexed="64"/>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s>
  <cellStyleXfs count="6">
    <xf numFmtId="0" fontId="0" fillId="0" borderId="0">
      <alignment vertical="center"/>
    </xf>
    <xf numFmtId="9"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6" fillId="0" borderId="0">
      <alignment vertical="center"/>
    </xf>
    <xf numFmtId="0" fontId="1" fillId="0" borderId="0"/>
  </cellStyleXfs>
  <cellXfs count="2458">
    <xf numFmtId="0" fontId="0" fillId="0" borderId="0" xfId="0">
      <alignment vertical="center"/>
    </xf>
    <xf numFmtId="0" fontId="7" fillId="0" borderId="0" xfId="5" applyFont="1" applyBorder="1" applyAlignment="1" applyProtection="1">
      <alignment horizontal="center" vertical="center"/>
    </xf>
    <xf numFmtId="0" fontId="5" fillId="0" borderId="0" xfId="5" applyFont="1" applyAlignment="1" applyProtection="1">
      <alignment vertical="center"/>
    </xf>
    <xf numFmtId="0" fontId="9" fillId="0" borderId="0" xfId="0" applyFont="1" applyBorder="1" applyAlignment="1" applyProtection="1">
      <alignment horizontal="left" vertical="center"/>
    </xf>
    <xf numFmtId="0" fontId="15" fillId="0" borderId="0" xfId="0" applyFont="1">
      <alignment vertical="center"/>
    </xf>
    <xf numFmtId="0" fontId="10" fillId="0" borderId="0" xfId="0" applyFont="1">
      <alignment vertical="center"/>
    </xf>
    <xf numFmtId="0" fontId="10" fillId="0" borderId="0" xfId="0" applyFont="1" applyAlignment="1">
      <alignment horizontal="center"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wrapText="1"/>
    </xf>
    <xf numFmtId="0" fontId="15" fillId="0" borderId="0" xfId="0" applyFont="1" applyAlignment="1">
      <alignment horizontal="center" vertical="center"/>
    </xf>
    <xf numFmtId="0" fontId="15" fillId="0" borderId="0" xfId="0" applyFont="1" applyAlignment="1">
      <alignment horizontal="distributed" vertical="center"/>
    </xf>
    <xf numFmtId="0" fontId="10" fillId="0" borderId="0" xfId="0" applyFont="1" applyAlignment="1">
      <alignment vertical="center"/>
    </xf>
    <xf numFmtId="0" fontId="15" fillId="0" borderId="0" xfId="0" applyFont="1" applyAlignment="1">
      <alignment horizontal="right" vertical="center"/>
    </xf>
    <xf numFmtId="0" fontId="10" fillId="0" borderId="0" xfId="0" applyFont="1" applyAlignment="1">
      <alignment horizontal="right" vertical="center"/>
    </xf>
    <xf numFmtId="0" fontId="20" fillId="0" borderId="0" xfId="0" applyFont="1" applyAlignme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12" fillId="0" borderId="3" xfId="0" applyFont="1" applyBorder="1" applyAlignment="1">
      <alignment horizontal="center" vertical="center"/>
    </xf>
    <xf numFmtId="38" fontId="12" fillId="0" borderId="3" xfId="3" applyFont="1" applyBorder="1" applyAlignment="1" applyProtection="1">
      <alignment vertical="center" shrinkToFit="1"/>
    </xf>
    <xf numFmtId="0" fontId="12" fillId="0" borderId="0" xfId="0" applyFont="1" applyBorder="1" applyAlignment="1" applyProtection="1">
      <alignment vertical="center" shrinkToFit="1"/>
    </xf>
    <xf numFmtId="9" fontId="12" fillId="0" borderId="3" xfId="1" applyFont="1" applyBorder="1" applyAlignment="1" applyProtection="1">
      <alignment vertical="center" shrinkToFit="1"/>
    </xf>
    <xf numFmtId="0" fontId="12" fillId="0" borderId="0" xfId="0" applyFont="1" applyProtection="1">
      <alignment vertical="center"/>
    </xf>
    <xf numFmtId="0" fontId="12" fillId="0" borderId="0" xfId="0" applyFont="1" applyAlignment="1">
      <alignment horizontal="right" vertical="center"/>
    </xf>
    <xf numFmtId="0" fontId="12" fillId="2" borderId="3" xfId="0" applyFont="1" applyFill="1" applyBorder="1" applyAlignment="1" applyProtection="1">
      <alignment horizontal="center" vertical="center" shrinkToFit="1"/>
    </xf>
    <xf numFmtId="0" fontId="12" fillId="2" borderId="3" xfId="0" applyFont="1" applyFill="1" applyBorder="1" applyAlignment="1">
      <alignment horizontal="center" vertical="center"/>
    </xf>
    <xf numFmtId="0" fontId="12" fillId="0" borderId="3" xfId="0" applyFont="1" applyBorder="1" applyAlignment="1">
      <alignment horizontal="right" vertical="center"/>
    </xf>
    <xf numFmtId="9" fontId="12" fillId="0" borderId="3" xfId="0" applyNumberFormat="1" applyFont="1" applyBorder="1">
      <alignment vertical="center"/>
    </xf>
    <xf numFmtId="0" fontId="12" fillId="0" borderId="3" xfId="0" applyFont="1" applyBorder="1">
      <alignment vertical="center"/>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3" fillId="0" borderId="0" xfId="0" applyFont="1">
      <alignment vertical="center"/>
    </xf>
    <xf numFmtId="0" fontId="10" fillId="0" borderId="7" xfId="0" applyFont="1" applyBorder="1" applyAlignment="1">
      <alignment horizontal="center" vertical="center"/>
    </xf>
    <xf numFmtId="0" fontId="10" fillId="2" borderId="11" xfId="0" applyFont="1" applyFill="1" applyBorder="1" applyAlignment="1">
      <alignment horizontal="center" vertical="center"/>
    </xf>
    <xf numFmtId="0" fontId="5" fillId="0" borderId="0" xfId="0" applyFont="1" applyAlignment="1" applyProtection="1">
      <alignment horizontal="left" vertical="center"/>
    </xf>
    <xf numFmtId="0" fontId="5" fillId="0" borderId="0" xfId="0" applyFont="1" applyAlignment="1" applyProtection="1">
      <alignment vertical="center"/>
    </xf>
    <xf numFmtId="0" fontId="6" fillId="0" borderId="0" xfId="0" applyFont="1" applyAlignment="1" applyProtection="1"/>
    <xf numFmtId="0" fontId="6" fillId="0" borderId="0" xfId="0" applyFont="1" applyBorder="1" applyAlignment="1" applyProtection="1"/>
    <xf numFmtId="0" fontId="5"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8" fillId="0" borderId="0" xfId="5" applyFont="1" applyAlignment="1" applyProtection="1">
      <alignment horizontal="center" vertical="center"/>
    </xf>
    <xf numFmtId="0" fontId="25" fillId="0" borderId="0" xfId="0" applyFont="1" applyAlignment="1">
      <alignment vertical="center"/>
    </xf>
    <xf numFmtId="0" fontId="10" fillId="0" borderId="6"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0" borderId="20" xfId="0" applyFont="1" applyBorder="1" applyAlignment="1">
      <alignment horizontal="center" vertical="center" wrapText="1"/>
    </xf>
    <xf numFmtId="0" fontId="12" fillId="3" borderId="18" xfId="0" applyFont="1" applyFill="1" applyBorder="1">
      <alignment vertical="center"/>
    </xf>
    <xf numFmtId="0" fontId="12" fillId="3" borderId="19" xfId="0" applyFont="1" applyFill="1" applyBorder="1">
      <alignment vertical="center"/>
    </xf>
    <xf numFmtId="0" fontId="10" fillId="0" borderId="21" xfId="0" applyFont="1" applyBorder="1" applyAlignment="1">
      <alignment horizontal="center" vertical="center"/>
    </xf>
    <xf numFmtId="0" fontId="10" fillId="0" borderId="24" xfId="0" applyFont="1" applyBorder="1" applyAlignment="1">
      <alignment horizontal="center" vertical="center"/>
    </xf>
    <xf numFmtId="0" fontId="12" fillId="0" borderId="17" xfId="0" applyFont="1" applyBorder="1">
      <alignment vertical="center"/>
    </xf>
    <xf numFmtId="0" fontId="12" fillId="0" borderId="25" xfId="0" applyFont="1" applyBorder="1">
      <alignment vertical="center"/>
    </xf>
    <xf numFmtId="0" fontId="10" fillId="0" borderId="26" xfId="0" applyFont="1" applyBorder="1" applyAlignment="1">
      <alignment horizontal="center" vertical="center"/>
    </xf>
    <xf numFmtId="0" fontId="19" fillId="0" borderId="0" xfId="0" applyFont="1">
      <alignment vertical="center"/>
    </xf>
    <xf numFmtId="0" fontId="10" fillId="0" borderId="27" xfId="0" applyFont="1" applyBorder="1" applyAlignment="1">
      <alignment horizontal="center" vertical="center" wrapText="1"/>
    </xf>
    <xf numFmtId="0" fontId="10" fillId="0" borderId="25" xfId="0" applyFont="1" applyBorder="1" applyAlignment="1">
      <alignment horizontal="center" vertical="center"/>
    </xf>
    <xf numFmtId="0" fontId="31" fillId="0" borderId="0" xfId="0" applyFont="1" applyAlignment="1" applyProtection="1">
      <alignment horizontal="left" vertical="center"/>
    </xf>
    <xf numFmtId="0" fontId="31" fillId="0" borderId="0" xfId="0" applyFont="1" applyAlignment="1" applyProtection="1">
      <alignment vertical="center"/>
    </xf>
    <xf numFmtId="0" fontId="5" fillId="0" borderId="0" xfId="5" applyFont="1" applyAlignment="1" applyProtection="1">
      <alignment horizontal="center" vertical="center"/>
    </xf>
    <xf numFmtId="0" fontId="32" fillId="0" borderId="0" xfId="5" applyFont="1" applyBorder="1" applyAlignment="1" applyProtection="1">
      <alignment horizontal="center" vertical="center"/>
    </xf>
    <xf numFmtId="0" fontId="31" fillId="0" borderId="0" xfId="0" applyFont="1" applyAlignment="1" applyProtection="1">
      <alignment horizontal="left" vertical="center" indent="2"/>
    </xf>
    <xf numFmtId="0" fontId="31" fillId="0" borderId="0" xfId="0" applyFont="1" applyAlignment="1" applyProtection="1">
      <alignment horizontal="left" vertical="center" indent="3"/>
    </xf>
    <xf numFmtId="0" fontId="0" fillId="0" borderId="0" xfId="0" applyBorder="1" applyAlignment="1" applyProtection="1">
      <alignment vertical="center"/>
    </xf>
    <xf numFmtId="0" fontId="0" fillId="0" borderId="0" xfId="0" applyAlignment="1" applyProtection="1">
      <alignment vertical="center"/>
    </xf>
    <xf numFmtId="0" fontId="25"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Protection="1">
      <alignment vertical="center"/>
    </xf>
    <xf numFmtId="0" fontId="11" fillId="0" borderId="0" xfId="0" applyFont="1" applyFill="1" applyBorder="1" applyAlignment="1" applyProtection="1">
      <alignment horizontal="left" vertical="center"/>
    </xf>
    <xf numFmtId="0" fontId="0" fillId="0" borderId="0" xfId="0" applyBorder="1" applyAlignment="1" applyProtection="1">
      <alignment horizontal="left" vertical="center"/>
    </xf>
    <xf numFmtId="0" fontId="10" fillId="0" borderId="34" xfId="0" applyFont="1" applyFill="1" applyBorder="1" applyProtection="1">
      <alignment vertical="center"/>
    </xf>
    <xf numFmtId="0" fontId="10" fillId="0" borderId="0"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34"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9" fillId="0" borderId="0" xfId="0" applyFont="1" applyFill="1" applyBorder="1" applyAlignment="1" applyProtection="1">
      <alignment horizontal="distributed" vertical="center" wrapText="1"/>
    </xf>
    <xf numFmtId="0" fontId="19" fillId="0" borderId="35" xfId="0" applyFont="1" applyFill="1" applyBorder="1" applyAlignment="1" applyProtection="1">
      <alignment horizontal="distributed" vertical="center" wrapText="1"/>
    </xf>
    <xf numFmtId="0" fontId="10" fillId="0" borderId="0" xfId="0" applyFont="1" applyFill="1" applyBorder="1" applyAlignment="1" applyProtection="1">
      <alignment horizontal="left" vertical="center"/>
    </xf>
    <xf numFmtId="0" fontId="33" fillId="0" borderId="0" xfId="0" applyFont="1" applyFill="1" applyBorder="1" applyAlignment="1" applyProtection="1">
      <alignment horizontal="center" vertical="top" textRotation="255"/>
    </xf>
    <xf numFmtId="0" fontId="34" fillId="0" borderId="0" xfId="0" applyFont="1" applyAlignment="1" applyProtection="1">
      <alignment vertical="center"/>
    </xf>
    <xf numFmtId="0" fontId="10" fillId="0" borderId="36" xfId="0" applyFont="1" applyFill="1" applyBorder="1" applyAlignment="1" applyProtection="1">
      <alignment vertical="center"/>
    </xf>
    <xf numFmtId="0" fontId="10" fillId="0" borderId="37" xfId="0" applyFont="1" applyFill="1" applyBorder="1" applyAlignment="1" applyProtection="1">
      <alignment vertical="center"/>
    </xf>
    <xf numFmtId="0" fontId="10" fillId="0" borderId="38" xfId="0" applyFont="1" applyFill="1" applyBorder="1" applyAlignment="1" applyProtection="1">
      <alignment vertical="center"/>
    </xf>
    <xf numFmtId="0" fontId="19" fillId="0" borderId="39" xfId="0" applyFont="1" applyFill="1" applyBorder="1" applyAlignment="1" applyProtection="1">
      <alignment horizontal="distributed" vertical="center" wrapText="1"/>
    </xf>
    <xf numFmtId="0" fontId="19" fillId="0" borderId="4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indent="3"/>
    </xf>
    <xf numFmtId="0" fontId="3" fillId="0" borderId="41" xfId="0" applyFont="1" applyFill="1" applyBorder="1" applyAlignment="1" applyProtection="1">
      <alignment vertical="center"/>
    </xf>
    <xf numFmtId="0" fontId="3" fillId="0" borderId="0" xfId="0" applyFont="1" applyFill="1" applyBorder="1" applyAlignment="1" applyProtection="1">
      <alignment horizontal="right" vertical="center"/>
    </xf>
    <xf numFmtId="0" fontId="3" fillId="0" borderId="37" xfId="0" applyFont="1" applyFill="1" applyBorder="1" applyAlignment="1" applyProtection="1">
      <alignment vertical="center"/>
    </xf>
    <xf numFmtId="0" fontId="10" fillId="0" borderId="42" xfId="0" applyFont="1" applyFill="1" applyBorder="1" applyAlignment="1" applyProtection="1">
      <alignment vertical="center"/>
    </xf>
    <xf numFmtId="0" fontId="10" fillId="0" borderId="43" xfId="0" applyFont="1" applyFill="1" applyBorder="1" applyAlignment="1" applyProtection="1">
      <alignment horizontal="distributed" justifyLastLine="1"/>
    </xf>
    <xf numFmtId="0" fontId="10" fillId="0" borderId="43" xfId="0" applyFont="1" applyFill="1" applyBorder="1" applyAlignment="1" applyProtection="1">
      <alignment vertical="center"/>
    </xf>
    <xf numFmtId="0" fontId="10" fillId="0" borderId="43" xfId="0" applyFont="1" applyFill="1" applyBorder="1" applyProtection="1">
      <alignment vertical="center"/>
    </xf>
    <xf numFmtId="0" fontId="10" fillId="0" borderId="44" xfId="0" applyFont="1" applyFill="1" applyBorder="1" applyProtection="1">
      <alignment vertical="center"/>
    </xf>
    <xf numFmtId="0" fontId="10" fillId="0" borderId="36"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9" fillId="0" borderId="36" xfId="0" applyFont="1" applyFill="1" applyBorder="1" applyAlignment="1" applyProtection="1">
      <alignment horizontal="distributed" vertical="center" wrapText="1"/>
    </xf>
    <xf numFmtId="0" fontId="10" fillId="0" borderId="45" xfId="0" applyFont="1" applyFill="1" applyBorder="1" applyAlignment="1" applyProtection="1">
      <alignment horizontal="distributed" vertical="center" wrapText="1"/>
    </xf>
    <xf numFmtId="0" fontId="10" fillId="0" borderId="43" xfId="0" applyFont="1" applyFill="1" applyBorder="1" applyAlignment="1" applyProtection="1">
      <alignment horizontal="distributed" vertical="center" wrapText="1"/>
    </xf>
    <xf numFmtId="0" fontId="10" fillId="0" borderId="44"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indent="1"/>
    </xf>
    <xf numFmtId="0" fontId="10" fillId="0" borderId="17" xfId="0" applyFont="1" applyFill="1" applyBorder="1" applyAlignment="1" applyProtection="1">
      <alignment vertical="center"/>
    </xf>
    <xf numFmtId="0" fontId="10" fillId="0" borderId="0" xfId="0" applyFont="1" applyFill="1" applyBorder="1" applyAlignment="1" applyProtection="1">
      <alignment horizontal="distributed" justifyLastLine="1"/>
    </xf>
    <xf numFmtId="0" fontId="10" fillId="0" borderId="35" xfId="0" applyFont="1" applyFill="1" applyBorder="1" applyProtection="1">
      <alignment vertical="center"/>
    </xf>
    <xf numFmtId="0" fontId="10" fillId="0" borderId="36" xfId="0" applyFont="1" applyFill="1" applyBorder="1" applyAlignment="1" applyProtection="1">
      <alignment horizontal="distributed" vertical="center" wrapText="1"/>
    </xf>
    <xf numFmtId="0" fontId="10" fillId="0" borderId="35" xfId="0" applyFont="1" applyFill="1" applyBorder="1" applyAlignment="1" applyProtection="1">
      <alignment horizontal="distributed" vertical="center" wrapText="1"/>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9" fillId="0" borderId="46" xfId="0" applyFont="1" applyFill="1" applyBorder="1" applyAlignment="1" applyProtection="1">
      <alignment horizontal="distributed" vertical="center" wrapText="1"/>
    </xf>
    <xf numFmtId="0" fontId="10" fillId="0" borderId="46" xfId="0" applyFont="1" applyFill="1" applyBorder="1" applyAlignment="1" applyProtection="1">
      <alignment horizontal="distributed" vertical="center" wrapText="1"/>
    </xf>
    <xf numFmtId="0" fontId="10" fillId="0" borderId="39" xfId="0" applyFont="1" applyFill="1" applyBorder="1" applyAlignment="1" applyProtection="1">
      <alignment horizontal="distributed" vertical="center" wrapText="1"/>
    </xf>
    <xf numFmtId="0" fontId="10" fillId="0" borderId="4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justifyLastLine="1"/>
    </xf>
    <xf numFmtId="0" fontId="10" fillId="0" borderId="47" xfId="0" applyFont="1" applyFill="1" applyBorder="1" applyAlignment="1" applyProtection="1">
      <alignment horizontal="center" vertical="center" wrapText="1"/>
    </xf>
    <xf numFmtId="0" fontId="10" fillId="0" borderId="48"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3" fillId="0" borderId="50" xfId="0" applyFont="1" applyFill="1" applyBorder="1" applyAlignment="1" applyProtection="1">
      <alignment vertical="center"/>
    </xf>
    <xf numFmtId="0" fontId="10" fillId="0" borderId="50" xfId="0" applyFont="1" applyFill="1" applyBorder="1" applyProtection="1">
      <alignment vertical="center"/>
    </xf>
    <xf numFmtId="0" fontId="3" fillId="0" borderId="0" xfId="0" applyFont="1" applyFill="1" applyBorder="1" applyAlignment="1" applyProtection="1">
      <alignment vertical="center"/>
    </xf>
    <xf numFmtId="3" fontId="3" fillId="0" borderId="50" xfId="0" applyNumberFormat="1" applyFont="1" applyFill="1" applyBorder="1" applyAlignment="1" applyProtection="1">
      <alignment vertical="center"/>
    </xf>
    <xf numFmtId="3" fontId="10" fillId="0" borderId="50" xfId="0" applyNumberFormat="1" applyFont="1" applyFill="1" applyBorder="1" applyProtection="1">
      <alignment vertical="center"/>
    </xf>
    <xf numFmtId="3" fontId="3" fillId="0" borderId="32" xfId="0" applyNumberFormat="1" applyFont="1" applyFill="1" applyBorder="1" applyAlignment="1" applyProtection="1">
      <alignment vertical="center"/>
    </xf>
    <xf numFmtId="3" fontId="10" fillId="0" borderId="32" xfId="0" applyNumberFormat="1" applyFont="1" applyFill="1" applyBorder="1" applyProtection="1">
      <alignment vertical="center"/>
    </xf>
    <xf numFmtId="3" fontId="3" fillId="0" borderId="0" xfId="0" applyNumberFormat="1" applyFont="1" applyFill="1" applyBorder="1" applyAlignment="1" applyProtection="1">
      <alignment vertical="center"/>
    </xf>
    <xf numFmtId="3" fontId="10" fillId="0" borderId="0" xfId="0" applyNumberFormat="1" applyFont="1" applyFill="1" applyBorder="1" applyProtection="1">
      <alignment vertical="center"/>
    </xf>
    <xf numFmtId="0" fontId="10" fillId="0" borderId="0" xfId="0" applyFont="1" applyBorder="1" applyAlignment="1" applyProtection="1">
      <alignment vertical="center"/>
    </xf>
    <xf numFmtId="0" fontId="30" fillId="0" borderId="0" xfId="0" applyFont="1" applyAlignment="1" applyProtection="1">
      <alignment vertical="center"/>
    </xf>
    <xf numFmtId="0" fontId="28" fillId="0" borderId="0" xfId="0" applyFont="1" applyAlignment="1" applyProtection="1">
      <alignment horizontal="right" vertical="center" textRotation="255"/>
    </xf>
    <xf numFmtId="0" fontId="28" fillId="0" borderId="0" xfId="0" applyFont="1" applyFill="1" applyBorder="1" applyAlignment="1" applyProtection="1">
      <alignment horizontal="right" vertical="center" textRotation="255"/>
    </xf>
    <xf numFmtId="0" fontId="19" fillId="0" borderId="0" xfId="0" applyFont="1" applyFill="1" applyBorder="1" applyAlignment="1" applyProtection="1">
      <alignment horizontal="left" vertical="center"/>
    </xf>
    <xf numFmtId="0" fontId="19" fillId="0" borderId="32" xfId="0" applyFont="1" applyFill="1" applyBorder="1" applyAlignment="1" applyProtection="1">
      <alignment horizontal="left" vertical="center"/>
    </xf>
    <xf numFmtId="0" fontId="10" fillId="0" borderId="51" xfId="0" applyFont="1" applyFill="1" applyBorder="1" applyProtection="1">
      <alignment vertical="center"/>
    </xf>
    <xf numFmtId="0" fontId="10" fillId="0" borderId="51" xfId="0" applyFont="1" applyFill="1" applyBorder="1" applyAlignment="1" applyProtection="1">
      <alignment horizontal="center" vertical="center"/>
    </xf>
    <xf numFmtId="0" fontId="11" fillId="0" borderId="0" xfId="0" applyFont="1" applyFill="1" applyBorder="1" applyAlignment="1" applyProtection="1">
      <alignment vertical="top"/>
    </xf>
    <xf numFmtId="0" fontId="10" fillId="0" borderId="0" xfId="0" applyFont="1" applyBorder="1" applyAlignment="1" applyProtection="1">
      <alignment horizontal="left" vertical="center"/>
    </xf>
    <xf numFmtId="0" fontId="10" fillId="0" borderId="28" xfId="0" applyFont="1" applyFill="1" applyBorder="1" applyAlignment="1" applyProtection="1">
      <alignment horizontal="center" vertical="center"/>
    </xf>
    <xf numFmtId="0" fontId="10" fillId="0" borderId="0" xfId="0" applyFont="1" applyFill="1" applyBorder="1" applyAlignment="1" applyProtection="1">
      <alignment vertical="top"/>
    </xf>
    <xf numFmtId="0" fontId="10" fillId="0" borderId="28" xfId="0" applyFont="1" applyFill="1" applyBorder="1" applyAlignment="1" applyProtection="1">
      <alignment vertical="top"/>
    </xf>
    <xf numFmtId="0" fontId="12" fillId="0" borderId="0" xfId="0" applyFont="1" applyFill="1" applyBorder="1" applyAlignment="1">
      <alignment horizontal="center" vertical="center"/>
    </xf>
    <xf numFmtId="187" fontId="12" fillId="0" borderId="3" xfId="1" applyNumberFormat="1" applyFont="1" applyBorder="1" applyAlignment="1" applyProtection="1">
      <alignment vertical="center" shrinkToFit="1"/>
    </xf>
    <xf numFmtId="0" fontId="1" fillId="0" borderId="0" xfId="5" applyProtection="1"/>
    <xf numFmtId="0" fontId="7" fillId="0" borderId="0" xfId="5" applyFont="1" applyAlignment="1" applyProtection="1">
      <alignment vertical="center"/>
    </xf>
    <xf numFmtId="0" fontId="13" fillId="0" borderId="0" xfId="5" applyFont="1" applyAlignment="1" applyProtection="1">
      <alignment horizontal="center"/>
    </xf>
    <xf numFmtId="0" fontId="10" fillId="3" borderId="18" xfId="0" applyFont="1" applyFill="1" applyBorder="1" applyAlignment="1">
      <alignment horizontal="center" vertical="center" wrapText="1"/>
    </xf>
    <xf numFmtId="0" fontId="1" fillId="0" borderId="0" xfId="5" applyFont="1" applyAlignment="1" applyProtection="1">
      <alignment vertical="center"/>
    </xf>
    <xf numFmtId="0" fontId="13" fillId="0" borderId="0" xfId="5" applyFont="1" applyAlignment="1" applyProtection="1">
      <alignment horizontal="center" vertical="center"/>
    </xf>
    <xf numFmtId="0" fontId="1" fillId="0" borderId="0" xfId="0" applyFont="1" applyAlignment="1" applyProtection="1">
      <alignment vertical="center"/>
    </xf>
    <xf numFmtId="0" fontId="13" fillId="0" borderId="0" xfId="5" applyFont="1" applyBorder="1" applyAlignment="1" applyProtection="1">
      <alignment horizontal="center" vertical="center"/>
    </xf>
    <xf numFmtId="0" fontId="31" fillId="0" borderId="0" xfId="0" applyFont="1" applyFill="1" applyAlignment="1" applyProtection="1">
      <alignment horizontal="left" vertical="center"/>
    </xf>
    <xf numFmtId="0" fontId="12" fillId="0" borderId="3" xfId="0" applyFont="1" applyBorder="1" applyAlignment="1">
      <alignment horizontal="center" vertical="center" shrinkToFit="1"/>
    </xf>
    <xf numFmtId="0" fontId="10" fillId="0" borderId="3" xfId="0" applyFont="1" applyBorder="1" applyAlignment="1">
      <alignment horizontal="center" vertical="center"/>
    </xf>
    <xf numFmtId="0" fontId="10" fillId="0" borderId="3" xfId="0" applyFont="1" applyBorder="1" applyAlignment="1">
      <alignment horizontal="center" vertical="center" shrinkToFit="1"/>
    </xf>
    <xf numFmtId="0" fontId="12" fillId="2" borderId="19" xfId="0" applyFont="1" applyFill="1" applyBorder="1" applyAlignment="1">
      <alignment horizontal="center" vertical="center"/>
    </xf>
    <xf numFmtId="0" fontId="10" fillId="0" borderId="3" xfId="0" applyFont="1" applyBorder="1" applyAlignment="1">
      <alignment horizontal="right" vertical="center" shrinkToFit="1"/>
    </xf>
    <xf numFmtId="0" fontId="10" fillId="0" borderId="3" xfId="0" applyFont="1" applyBorder="1">
      <alignment vertical="center"/>
    </xf>
    <xf numFmtId="0" fontId="10" fillId="0" borderId="0" xfId="0" applyFont="1" applyBorder="1" applyAlignment="1">
      <alignment horizontal="center" vertical="center"/>
    </xf>
    <xf numFmtId="0" fontId="10" fillId="0" borderId="30" xfId="0" applyFont="1" applyBorder="1" applyAlignment="1">
      <alignment horizontal="right" vertical="center" shrinkToFit="1"/>
    </xf>
    <xf numFmtId="0" fontId="10" fillId="0" borderId="30" xfId="0" applyFont="1" applyBorder="1">
      <alignment vertical="center"/>
    </xf>
    <xf numFmtId="0" fontId="12" fillId="0" borderId="30" xfId="0" applyFont="1" applyBorder="1" applyAlignment="1">
      <alignment horizontal="right" vertical="center"/>
    </xf>
    <xf numFmtId="0" fontId="12" fillId="0" borderId="30" xfId="0" applyFont="1" applyBorder="1">
      <alignment vertical="center"/>
    </xf>
    <xf numFmtId="0" fontId="10" fillId="0" borderId="3" xfId="0" applyFont="1" applyBorder="1" applyAlignment="1">
      <alignment horizontal="right" vertical="center"/>
    </xf>
    <xf numFmtId="0" fontId="12" fillId="2" borderId="3" xfId="0" applyFont="1" applyFill="1" applyBorder="1" applyAlignment="1">
      <alignment horizontal="center" vertical="center" shrinkToFit="1"/>
    </xf>
    <xf numFmtId="0" fontId="35" fillId="0" borderId="0" xfId="5" applyFont="1" applyAlignment="1" applyProtection="1">
      <alignment vertical="center"/>
    </xf>
    <xf numFmtId="0" fontId="35" fillId="0" borderId="0" xfId="0" applyFont="1" applyAlignment="1" applyProtection="1">
      <alignment horizontal="left" vertical="center"/>
    </xf>
    <xf numFmtId="0" fontId="64" fillId="0" borderId="0" xfId="0" applyFont="1" applyFill="1" applyAlignment="1">
      <alignment vertical="center"/>
    </xf>
    <xf numFmtId="0" fontId="64" fillId="0" borderId="0" xfId="0" applyFont="1" applyFill="1" applyAlignment="1">
      <alignment horizontal="center"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31" fillId="0" borderId="0" xfId="5" applyFont="1" applyAlignment="1" applyProtection="1">
      <alignment vertical="top" wrapText="1"/>
    </xf>
    <xf numFmtId="0" fontId="31" fillId="0" borderId="0" xfId="5" applyFont="1" applyAlignment="1" applyProtection="1">
      <alignment vertical="top"/>
    </xf>
    <xf numFmtId="0" fontId="32" fillId="0" borderId="0" xfId="5" applyFont="1" applyAlignment="1" applyProtection="1">
      <alignment vertical="center"/>
    </xf>
    <xf numFmtId="0" fontId="10" fillId="3" borderId="18" xfId="0" applyFont="1" applyFill="1" applyBorder="1" applyAlignment="1">
      <alignment horizontal="center" vertical="center"/>
    </xf>
    <xf numFmtId="0" fontId="64" fillId="0" borderId="0" xfId="0" applyFont="1" applyFill="1" applyAlignment="1">
      <alignment horizontal="left" vertical="center"/>
    </xf>
    <xf numFmtId="0" fontId="4" fillId="0" borderId="0" xfId="2" applyAlignment="1" applyProtection="1">
      <alignment horizontal="left" vertical="center"/>
    </xf>
    <xf numFmtId="0" fontId="10" fillId="3" borderId="0" xfId="0" applyFont="1" applyFill="1" applyAlignment="1">
      <alignment horizontal="right" vertical="center"/>
    </xf>
    <xf numFmtId="0" fontId="12" fillId="0" borderId="11" xfId="0" applyFont="1" applyBorder="1">
      <alignment vertical="center"/>
    </xf>
    <xf numFmtId="0" fontId="10" fillId="0" borderId="32" xfId="0" applyFont="1" applyBorder="1" applyAlignment="1">
      <alignment horizontal="right" vertical="center"/>
    </xf>
    <xf numFmtId="0" fontId="10" fillId="0" borderId="0" xfId="0" applyFont="1" applyBorder="1">
      <alignment vertical="center"/>
    </xf>
    <xf numFmtId="0" fontId="10" fillId="0" borderId="56" xfId="0" applyFont="1" applyBorder="1" applyAlignment="1">
      <alignment horizontal="center" vertical="center" wrapText="1"/>
    </xf>
    <xf numFmtId="0" fontId="10" fillId="0" borderId="57" xfId="0" applyFont="1" applyFill="1" applyBorder="1" applyProtection="1">
      <alignment vertical="center"/>
    </xf>
    <xf numFmtId="0" fontId="55" fillId="3" borderId="30" xfId="2" applyFont="1" applyFill="1" applyBorder="1" applyAlignment="1" applyProtection="1">
      <alignment horizontal="right" vertical="center" wrapText="1"/>
    </xf>
    <xf numFmtId="0" fontId="0" fillId="0" borderId="0" xfId="5" applyFont="1" applyProtection="1"/>
    <xf numFmtId="0" fontId="0" fillId="0" borderId="0" xfId="0" applyFont="1" applyAlignment="1" applyProtection="1">
      <alignment horizontal="left" vertical="center"/>
    </xf>
    <xf numFmtId="0" fontId="56" fillId="0" borderId="0" xfId="4" applyBorder="1" applyAlignment="1" applyProtection="1">
      <alignment horizontal="left" vertical="center"/>
    </xf>
    <xf numFmtId="0" fontId="24" fillId="0" borderId="0" xfId="0" applyFont="1" applyAlignment="1" applyProtection="1">
      <alignment vertical="center"/>
    </xf>
    <xf numFmtId="0" fontId="20" fillId="0" borderId="0" xfId="0" applyFont="1" applyFill="1" applyAlignment="1" applyProtection="1">
      <alignment vertical="center"/>
    </xf>
    <xf numFmtId="0" fontId="20" fillId="0" borderId="0" xfId="0" applyFont="1" applyFill="1" applyAlignment="1" applyProtection="1">
      <alignment horizontal="center" vertical="center"/>
    </xf>
    <xf numFmtId="0" fontId="20" fillId="0" borderId="0" xfId="0" applyFont="1" applyAlignment="1" applyProtection="1">
      <alignment horizontal="center" vertical="center"/>
    </xf>
    <xf numFmtId="0" fontId="15" fillId="0" borderId="0" xfId="0" applyFont="1" applyProtection="1">
      <alignment vertical="center"/>
    </xf>
    <xf numFmtId="0" fontId="56" fillId="0" borderId="0" xfId="4" applyProtection="1">
      <alignment vertical="center"/>
    </xf>
    <xf numFmtId="0" fontId="38" fillId="0" borderId="0" xfId="4" applyFont="1" applyFill="1" applyBorder="1" applyAlignment="1" applyProtection="1">
      <alignment vertical="center" wrapText="1"/>
    </xf>
    <xf numFmtId="188" fontId="44" fillId="0" borderId="0" xfId="4" applyNumberFormat="1" applyFont="1" applyBorder="1" applyAlignment="1" applyProtection="1">
      <alignment vertical="center" shrinkToFit="1"/>
    </xf>
    <xf numFmtId="0" fontId="38" fillId="0" borderId="0" xfId="4" applyFont="1" applyBorder="1" applyAlignment="1" applyProtection="1">
      <alignment vertical="center" shrinkToFit="1"/>
    </xf>
    <xf numFmtId="0" fontId="45" fillId="0" borderId="0" xfId="4" applyFont="1" applyBorder="1" applyAlignment="1" applyProtection="1">
      <alignment horizontal="center" vertical="center" shrinkToFit="1"/>
    </xf>
    <xf numFmtId="0" fontId="62" fillId="0" borderId="0" xfId="4" applyFont="1" applyAlignment="1" applyProtection="1">
      <alignment vertical="center"/>
    </xf>
    <xf numFmtId="0" fontId="56" fillId="0" borderId="0" xfId="4" applyAlignment="1" applyProtection="1">
      <alignment vertical="center"/>
    </xf>
    <xf numFmtId="0" fontId="56" fillId="0" borderId="36" xfId="4" applyBorder="1" applyProtection="1">
      <alignment vertical="center"/>
    </xf>
    <xf numFmtId="0" fontId="45" fillId="0" borderId="0" xfId="4" applyFont="1" applyBorder="1" applyAlignment="1" applyProtection="1">
      <alignment vertical="center"/>
    </xf>
    <xf numFmtId="0" fontId="60" fillId="0" borderId="0" xfId="4" applyFont="1" applyAlignment="1" applyProtection="1">
      <alignment vertical="center"/>
    </xf>
    <xf numFmtId="0" fontId="58" fillId="0" borderId="0" xfId="4" applyFont="1" applyBorder="1" applyAlignment="1" applyProtection="1">
      <alignment vertical="center" textRotation="255"/>
    </xf>
    <xf numFmtId="0" fontId="45" fillId="0" borderId="0" xfId="4" applyFont="1" applyBorder="1" applyAlignment="1" applyProtection="1">
      <alignment horizontal="left" vertical="center"/>
    </xf>
    <xf numFmtId="188" fontId="48" fillId="0" borderId="0" xfId="4" applyNumberFormat="1" applyFont="1" applyBorder="1" applyAlignment="1" applyProtection="1">
      <alignment vertical="center" shrinkToFit="1"/>
    </xf>
    <xf numFmtId="0" fontId="45" fillId="0" borderId="64" xfId="4" applyFont="1" applyBorder="1" applyAlignment="1" applyProtection="1">
      <alignment vertical="center"/>
    </xf>
    <xf numFmtId="0" fontId="45" fillId="0" borderId="32" xfId="4" applyFont="1" applyBorder="1" applyAlignment="1" applyProtection="1">
      <alignment vertical="center"/>
    </xf>
    <xf numFmtId="0" fontId="45" fillId="0" borderId="33" xfId="4" applyFont="1" applyBorder="1" applyAlignment="1" applyProtection="1">
      <alignment vertical="center"/>
    </xf>
    <xf numFmtId="0" fontId="56" fillId="0" borderId="32" xfId="4" applyBorder="1" applyProtection="1">
      <alignment vertical="center"/>
    </xf>
    <xf numFmtId="0" fontId="56" fillId="0" borderId="33" xfId="4" applyBorder="1" applyProtection="1">
      <alignment vertical="center"/>
    </xf>
    <xf numFmtId="0" fontId="39" fillId="0" borderId="228" xfId="4" applyFont="1" applyBorder="1" applyAlignment="1" applyProtection="1">
      <alignment vertical="center" wrapText="1" shrinkToFit="1"/>
    </xf>
    <xf numFmtId="0" fontId="39" fillId="0" borderId="0" xfId="4" applyFont="1" applyBorder="1" applyAlignment="1" applyProtection="1">
      <alignment vertical="center" shrinkToFit="1"/>
    </xf>
    <xf numFmtId="0" fontId="39" fillId="0" borderId="11" xfId="4" applyFont="1" applyBorder="1" applyAlignment="1" applyProtection="1">
      <alignment vertical="center" wrapText="1" shrinkToFit="1"/>
    </xf>
    <xf numFmtId="0" fontId="39" fillId="0" borderId="25" xfId="4" applyFont="1" applyBorder="1" applyAlignment="1" applyProtection="1">
      <alignment shrinkToFit="1"/>
    </xf>
    <xf numFmtId="0" fontId="39" fillId="0" borderId="28" xfId="4" applyFont="1" applyBorder="1" applyAlignment="1" applyProtection="1">
      <alignment shrinkToFit="1"/>
    </xf>
    <xf numFmtId="0" fontId="39" fillId="0" borderId="29" xfId="4" applyFont="1" applyBorder="1" applyAlignment="1" applyProtection="1">
      <alignment shrinkToFit="1"/>
    </xf>
    <xf numFmtId="0" fontId="39" fillId="0" borderId="28" xfId="4" applyFont="1" applyBorder="1" applyAlignment="1" applyProtection="1">
      <alignment vertical="center" wrapText="1" shrinkToFit="1"/>
    </xf>
    <xf numFmtId="0" fontId="39" fillId="0" borderId="29" xfId="4" applyFont="1" applyBorder="1" applyAlignment="1" applyProtection="1">
      <alignment vertical="center" wrapText="1" shrinkToFit="1"/>
    </xf>
    <xf numFmtId="0" fontId="38" fillId="0" borderId="0" xfId="4" applyFont="1" applyBorder="1" applyAlignment="1" applyProtection="1">
      <alignment horizontal="left" vertical="center" shrinkToFit="1"/>
    </xf>
    <xf numFmtId="0" fontId="39" fillId="0" borderId="0" xfId="4" applyFont="1" applyFill="1" applyBorder="1" applyAlignment="1" applyProtection="1">
      <alignment horizontal="center" vertical="center" shrinkToFit="1"/>
    </xf>
    <xf numFmtId="0" fontId="60" fillId="0" borderId="0" xfId="4" applyFont="1" applyBorder="1" applyAlignment="1" applyProtection="1">
      <alignment horizontal="center" vertical="center" wrapText="1"/>
    </xf>
    <xf numFmtId="0" fontId="39" fillId="0" borderId="64" xfId="4" applyFont="1" applyBorder="1" applyAlignment="1" applyProtection="1">
      <alignment shrinkToFit="1"/>
    </xf>
    <xf numFmtId="0" fontId="39" fillId="0" borderId="32" xfId="4" applyFont="1" applyBorder="1" applyAlignment="1" applyProtection="1">
      <alignment shrinkToFit="1"/>
    </xf>
    <xf numFmtId="0" fontId="39" fillId="0" borderId="32" xfId="4" applyFont="1" applyBorder="1" applyAlignment="1" applyProtection="1">
      <alignment horizontal="center" vertical="center" wrapText="1" shrinkToFit="1"/>
    </xf>
    <xf numFmtId="0" fontId="39" fillId="0" borderId="32" xfId="4" applyFont="1" applyBorder="1" applyAlignment="1" applyProtection="1">
      <alignment vertical="center" wrapText="1" shrinkToFit="1"/>
    </xf>
    <xf numFmtId="0" fontId="39" fillId="0" borderId="33" xfId="4" applyFont="1" applyBorder="1" applyAlignment="1" applyProtection="1">
      <alignment vertical="center" wrapText="1" shrinkToFit="1"/>
    </xf>
    <xf numFmtId="0" fontId="38" fillId="0" borderId="0" xfId="4" applyFont="1" applyBorder="1" applyAlignment="1" applyProtection="1">
      <alignment vertical="center"/>
    </xf>
    <xf numFmtId="0" fontId="39" fillId="0" borderId="189" xfId="4" applyFont="1" applyBorder="1" applyAlignment="1" applyProtection="1">
      <alignment wrapText="1" shrinkToFit="1"/>
    </xf>
    <xf numFmtId="0" fontId="39" fillId="0" borderId="48" xfId="4" applyFont="1" applyBorder="1" applyAlignment="1" applyProtection="1">
      <alignment wrapText="1" shrinkToFit="1"/>
    </xf>
    <xf numFmtId="0" fontId="39" fillId="0" borderId="192" xfId="4" applyFont="1" applyBorder="1" applyAlignment="1" applyProtection="1">
      <alignment wrapText="1" shrinkToFit="1"/>
    </xf>
    <xf numFmtId="0" fontId="38" fillId="0" borderId="41" xfId="4" applyFont="1" applyFill="1" applyBorder="1" applyAlignment="1" applyProtection="1">
      <alignment vertical="center"/>
    </xf>
    <xf numFmtId="0" fontId="38" fillId="0" borderId="50" xfId="4" applyFont="1" applyFill="1" applyBorder="1" applyAlignment="1" applyProtection="1">
      <alignment vertical="center"/>
    </xf>
    <xf numFmtId="0" fontId="61" fillId="0" borderId="0" xfId="4" applyFont="1" applyBorder="1" applyAlignment="1" applyProtection="1">
      <alignment horizontal="left" vertical="center"/>
    </xf>
    <xf numFmtId="0" fontId="56" fillId="0" borderId="41" xfId="4" applyFill="1" applyBorder="1" applyAlignment="1" applyProtection="1">
      <alignment horizontal="center" vertical="center"/>
    </xf>
    <xf numFmtId="0" fontId="56" fillId="0" borderId="50" xfId="4" applyFill="1" applyBorder="1" applyAlignment="1" applyProtection="1">
      <alignment horizontal="center" vertical="center"/>
    </xf>
    <xf numFmtId="0" fontId="68" fillId="0" borderId="0" xfId="4" applyFont="1" applyAlignment="1" applyProtection="1">
      <alignment vertical="center"/>
    </xf>
    <xf numFmtId="0" fontId="57" fillId="0" borderId="0" xfId="4" applyFont="1" applyAlignment="1" applyProtection="1">
      <alignment vertical="center"/>
    </xf>
    <xf numFmtId="38" fontId="57" fillId="0" borderId="0" xfId="3" applyFont="1" applyAlignment="1" applyProtection="1">
      <alignment vertical="center"/>
    </xf>
    <xf numFmtId="0" fontId="38" fillId="0" borderId="148" xfId="4" applyFont="1" applyBorder="1" applyAlignment="1" applyProtection="1">
      <alignment vertical="center" wrapText="1"/>
    </xf>
    <xf numFmtId="0" fontId="38" fillId="0" borderId="50" xfId="4" applyFont="1" applyBorder="1" applyAlignment="1" applyProtection="1">
      <alignment vertical="center" wrapText="1"/>
    </xf>
    <xf numFmtId="0" fontId="38" fillId="0" borderId="207" xfId="4" applyFont="1" applyBorder="1" applyAlignment="1" applyProtection="1">
      <alignment vertical="center" wrapText="1"/>
    </xf>
    <xf numFmtId="0" fontId="38" fillId="0" borderId="17" xfId="4" applyFont="1" applyBorder="1" applyAlignment="1" applyProtection="1">
      <alignment vertical="center" wrapText="1"/>
    </xf>
    <xf numFmtId="0" fontId="38" fillId="0" borderId="0" xfId="4" applyFont="1" applyBorder="1" applyAlignment="1" applyProtection="1">
      <alignment vertical="center" wrapText="1"/>
    </xf>
    <xf numFmtId="0" fontId="56" fillId="0" borderId="0" xfId="4" applyBorder="1" applyProtection="1">
      <alignment vertical="center"/>
    </xf>
    <xf numFmtId="0" fontId="38" fillId="0" borderId="11" xfId="4" applyFont="1" applyBorder="1" applyAlignment="1" applyProtection="1">
      <alignment vertical="center" wrapText="1"/>
    </xf>
    <xf numFmtId="0" fontId="38" fillId="0" borderId="11" xfId="4" applyFont="1" applyBorder="1" applyAlignment="1" applyProtection="1">
      <alignment vertical="center"/>
    </xf>
    <xf numFmtId="0" fontId="38" fillId="0" borderId="17" xfId="4" applyFont="1" applyBorder="1" applyAlignment="1" applyProtection="1">
      <alignment vertical="center"/>
    </xf>
    <xf numFmtId="38" fontId="83" fillId="0" borderId="25" xfId="3" applyFont="1" applyFill="1" applyBorder="1" applyAlignment="1" applyProtection="1">
      <alignment vertical="center" shrinkToFit="1"/>
    </xf>
    <xf numFmtId="38" fontId="83" fillId="0" borderId="28" xfId="3" applyFont="1" applyFill="1" applyBorder="1" applyAlignment="1" applyProtection="1">
      <alignment vertical="center" shrinkToFit="1"/>
    </xf>
    <xf numFmtId="38" fontId="83" fillId="0" borderId="29" xfId="3" applyFont="1" applyFill="1" applyBorder="1" applyAlignment="1" applyProtection="1">
      <alignment vertical="center" shrinkToFit="1"/>
    </xf>
    <xf numFmtId="0" fontId="39" fillId="0" borderId="0" xfId="4" applyFont="1" applyBorder="1" applyAlignment="1" applyProtection="1">
      <alignment vertical="center" wrapText="1"/>
    </xf>
    <xf numFmtId="0" fontId="42" fillId="0" borderId="0" xfId="4" applyFont="1" applyBorder="1" applyAlignment="1" applyProtection="1">
      <alignment vertical="center"/>
    </xf>
    <xf numFmtId="38" fontId="83" fillId="0" borderId="0" xfId="3" applyFont="1" applyFill="1" applyBorder="1" applyAlignment="1" applyProtection="1">
      <alignment vertical="center" shrinkToFit="1"/>
    </xf>
    <xf numFmtId="0" fontId="58" fillId="0" borderId="0" xfId="4" applyFont="1" applyBorder="1" applyAlignment="1" applyProtection="1">
      <alignment vertical="center"/>
    </xf>
    <xf numFmtId="0" fontId="40" fillId="0" borderId="0" xfId="4" applyFont="1" applyAlignment="1" applyProtection="1">
      <alignment horizontal="left" vertical="center" wrapText="1"/>
    </xf>
    <xf numFmtId="0" fontId="84" fillId="0" borderId="0" xfId="0" applyFont="1" applyAlignment="1" applyProtection="1">
      <alignment vertical="center" wrapText="1"/>
    </xf>
    <xf numFmtId="0" fontId="56" fillId="0" borderId="0" xfId="4" applyAlignment="1" applyProtection="1">
      <alignment vertical="center" textRotation="255"/>
    </xf>
    <xf numFmtId="0" fontId="58" fillId="0" borderId="36" xfId="4" applyFont="1" applyBorder="1" applyAlignment="1" applyProtection="1">
      <alignment vertical="center" textRotation="255"/>
    </xf>
    <xf numFmtId="0" fontId="41" fillId="0" borderId="0" xfId="4" applyFont="1" applyBorder="1" applyAlignment="1" applyProtection="1">
      <alignment shrinkToFit="1"/>
    </xf>
    <xf numFmtId="0" fontId="67" fillId="0" borderId="0" xfId="4" applyFont="1" applyAlignment="1" applyProtection="1">
      <alignment vertical="center"/>
    </xf>
    <xf numFmtId="0" fontId="56" fillId="0" borderId="0" xfId="4" applyAlignment="1" applyProtection="1">
      <alignment vertical="center"/>
    </xf>
    <xf numFmtId="0" fontId="67" fillId="0" borderId="0" xfId="4" applyFont="1" applyAlignment="1" applyProtection="1">
      <alignment vertical="center" wrapText="1"/>
    </xf>
    <xf numFmtId="0" fontId="68" fillId="0" borderId="0" xfId="4" applyFont="1" applyAlignment="1" applyProtection="1">
      <alignment vertical="center"/>
    </xf>
    <xf numFmtId="0" fontId="68" fillId="0" borderId="0" xfId="4" applyFont="1" applyBorder="1" applyAlignment="1" applyProtection="1">
      <alignment vertical="center"/>
    </xf>
    <xf numFmtId="0" fontId="99" fillId="0" borderId="238" xfId="4" applyFont="1" applyBorder="1" applyAlignment="1" applyProtection="1">
      <alignment vertical="center"/>
    </xf>
    <xf numFmtId="0" fontId="99" fillId="0" borderId="241" xfId="4" applyFont="1" applyBorder="1" applyAlignment="1" applyProtection="1">
      <alignment vertical="center"/>
    </xf>
    <xf numFmtId="0" fontId="101" fillId="0" borderId="0" xfId="4" applyFont="1" applyBorder="1" applyProtection="1">
      <alignment vertical="center"/>
    </xf>
    <xf numFmtId="0" fontId="101" fillId="0" borderId="0" xfId="4" applyFont="1" applyBorder="1" applyAlignment="1" applyProtection="1">
      <alignment vertical="center"/>
    </xf>
    <xf numFmtId="0" fontId="101" fillId="0" borderId="241" xfId="4" applyFont="1" applyBorder="1" applyProtection="1">
      <alignment vertical="center"/>
    </xf>
    <xf numFmtId="0" fontId="102" fillId="0" borderId="241" xfId="4" applyFont="1" applyBorder="1" applyAlignment="1" applyProtection="1">
      <alignment vertical="center"/>
    </xf>
    <xf numFmtId="0" fontId="103" fillId="0" borderId="241" xfId="4" applyFont="1" applyBorder="1" applyAlignment="1" applyProtection="1">
      <alignment horizontal="center" vertical="center" wrapText="1"/>
    </xf>
    <xf numFmtId="0" fontId="101" fillId="0" borderId="242" xfId="4" applyFont="1" applyBorder="1" applyProtection="1">
      <alignment vertical="center"/>
    </xf>
    <xf numFmtId="0" fontId="106" fillId="0" borderId="241" xfId="4" applyFont="1" applyBorder="1" applyAlignment="1" applyProtection="1">
      <alignment horizontal="center" vertical="center" wrapText="1"/>
    </xf>
    <xf numFmtId="0" fontId="106" fillId="0" borderId="0" xfId="4" applyFont="1" applyBorder="1" applyAlignment="1" applyProtection="1">
      <alignment horizontal="center" vertical="center" wrapText="1"/>
    </xf>
    <xf numFmtId="0" fontId="105" fillId="0" borderId="0" xfId="4" applyFont="1" applyBorder="1" applyAlignment="1" applyProtection="1">
      <alignment horizontal="left" vertical="top"/>
    </xf>
    <xf numFmtId="0" fontId="103" fillId="0" borderId="0" xfId="4" applyFont="1" applyBorder="1" applyAlignment="1" applyProtection="1">
      <alignment horizontal="left" vertical="center"/>
    </xf>
    <xf numFmtId="0" fontId="105" fillId="0" borderId="0" xfId="4" applyFont="1" applyBorder="1" applyAlignment="1" applyProtection="1">
      <alignment horizontal="center" vertical="center"/>
    </xf>
    <xf numFmtId="0" fontId="107" fillId="0" borderId="0" xfId="4" applyFont="1" applyBorder="1" applyAlignment="1" applyProtection="1">
      <alignment vertical="center"/>
    </xf>
    <xf numFmtId="0" fontId="59" fillId="0" borderId="0" xfId="4" applyFont="1" applyAlignment="1" applyProtection="1">
      <alignment vertical="center" wrapText="1"/>
    </xf>
    <xf numFmtId="0" fontId="31" fillId="0" borderId="0" xfId="5" applyFont="1" applyAlignment="1" applyProtection="1">
      <alignment vertical="center"/>
    </xf>
    <xf numFmtId="0" fontId="31" fillId="0" borderId="0" xfId="5" applyFont="1" applyProtection="1"/>
    <xf numFmtId="0" fontId="10" fillId="0" borderId="3" xfId="0" applyFont="1" applyBorder="1" applyAlignment="1">
      <alignment horizontal="center" vertical="center"/>
    </xf>
    <xf numFmtId="0" fontId="10" fillId="0" borderId="0" xfId="0" applyFont="1" applyAlignment="1">
      <alignment horizontal="center" vertical="center"/>
    </xf>
    <xf numFmtId="0" fontId="10" fillId="0" borderId="3" xfId="0" applyFont="1" applyBorder="1" applyAlignment="1">
      <alignment horizontal="center" vertical="center" shrinkToFit="1"/>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11" fillId="0" borderId="0" xfId="0" applyFont="1" applyAlignment="1">
      <alignment horizontal="center" vertical="center"/>
    </xf>
    <xf numFmtId="0" fontId="10" fillId="0" borderId="54" xfId="0" applyFont="1" applyBorder="1" applyAlignment="1">
      <alignment horizontal="center" vertical="center"/>
    </xf>
    <xf numFmtId="0" fontId="10" fillId="0" borderId="13" xfId="0"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23" xfId="0" applyFont="1" applyBorder="1" applyAlignment="1">
      <alignment horizontal="center" vertical="center"/>
    </xf>
    <xf numFmtId="0" fontId="10" fillId="0" borderId="55" xfId="0" applyFont="1" applyBorder="1" applyAlignment="1">
      <alignment horizontal="center" vertical="center"/>
    </xf>
    <xf numFmtId="0" fontId="10" fillId="0" borderId="32" xfId="0" applyFont="1" applyBorder="1" applyAlignment="1" applyProtection="1">
      <alignment horizontal="center" vertical="center"/>
      <protection locked="0"/>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53" xfId="0" applyFont="1" applyBorder="1" applyAlignment="1">
      <alignment horizontal="center" vertical="center"/>
    </xf>
    <xf numFmtId="0" fontId="10" fillId="0" borderId="1" xfId="0" applyFont="1" applyBorder="1" applyAlignment="1" applyProtection="1">
      <alignment horizontal="center"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2" borderId="3" xfId="0" applyFont="1" applyFill="1" applyBorder="1" applyAlignment="1">
      <alignment horizontal="center" vertical="center"/>
    </xf>
    <xf numFmtId="0" fontId="112" fillId="0" borderId="0" xfId="2" applyFont="1" applyFill="1" applyAlignment="1" applyProtection="1">
      <alignment vertical="center"/>
    </xf>
    <xf numFmtId="0" fontId="10" fillId="3" borderId="28" xfId="0" applyFont="1" applyFill="1" applyBorder="1" applyAlignment="1">
      <alignment vertical="center"/>
    </xf>
    <xf numFmtId="0" fontId="10" fillId="3" borderId="29" xfId="0" applyFont="1" applyFill="1" applyBorder="1" applyAlignment="1">
      <alignment vertical="center"/>
    </xf>
    <xf numFmtId="0" fontId="10" fillId="3" borderId="30" xfId="0" applyFont="1" applyFill="1" applyBorder="1" applyAlignment="1">
      <alignment vertical="center"/>
    </xf>
    <xf numFmtId="0" fontId="10" fillId="3" borderId="31"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35" fillId="0" borderId="0" xfId="0" applyFont="1" applyAlignment="1">
      <alignment horizontal="center" vertical="center"/>
    </xf>
    <xf numFmtId="0" fontId="31" fillId="0" borderId="0" xfId="0" applyFont="1" applyAlignment="1" applyProtection="1">
      <alignment horizontal="right" vertical="center"/>
    </xf>
    <xf numFmtId="0" fontId="36" fillId="0" borderId="0" xfId="2" applyFont="1" applyAlignment="1" applyProtection="1">
      <alignment vertical="center"/>
      <protection locked="0"/>
    </xf>
    <xf numFmtId="0" fontId="32" fillId="0" borderId="0" xfId="0" applyFont="1" applyAlignment="1" applyProtection="1">
      <alignment vertical="center"/>
      <protection locked="0"/>
    </xf>
    <xf numFmtId="0" fontId="31" fillId="0" borderId="0" xfId="0" applyFont="1" applyAlignment="1" applyProtection="1">
      <alignment horizontal="left" vertical="center" wrapText="1"/>
    </xf>
    <xf numFmtId="0" fontId="0" fillId="0" borderId="0" xfId="0" applyAlignment="1" applyProtection="1">
      <alignment vertical="center" wrapText="1"/>
    </xf>
    <xf numFmtId="0" fontId="100" fillId="0" borderId="0" xfId="4" applyFont="1" applyBorder="1" applyAlignment="1" applyProtection="1">
      <alignment vertical="center"/>
    </xf>
    <xf numFmtId="0" fontId="104" fillId="0" borderId="0" xfId="4" applyFont="1" applyBorder="1" applyAlignment="1" applyProtection="1">
      <alignment vertical="center"/>
    </xf>
    <xf numFmtId="192" fontId="77" fillId="0" borderId="37" xfId="4" applyNumberFormat="1" applyFont="1" applyBorder="1" applyAlignment="1" applyProtection="1">
      <alignment shrinkToFit="1"/>
    </xf>
    <xf numFmtId="192" fontId="77" fillId="0" borderId="0" xfId="4" applyNumberFormat="1" applyFont="1" applyBorder="1" applyAlignment="1" applyProtection="1">
      <alignment shrinkToFit="1"/>
    </xf>
    <xf numFmtId="0" fontId="58" fillId="0" borderId="0" xfId="4" applyFont="1" applyBorder="1" applyAlignment="1" applyProtection="1"/>
    <xf numFmtId="0" fontId="58" fillId="0" borderId="150" xfId="4" applyFont="1" applyBorder="1" applyAlignment="1" applyProtection="1"/>
    <xf numFmtId="0" fontId="56" fillId="0" borderId="241" xfId="4" applyBorder="1" applyProtection="1">
      <alignment vertical="center"/>
    </xf>
    <xf numFmtId="0" fontId="56" fillId="0" borderId="242" xfId="4" applyBorder="1" applyProtection="1">
      <alignment vertical="center"/>
    </xf>
    <xf numFmtId="0" fontId="56" fillId="0" borderId="243" xfId="4" applyBorder="1" applyProtection="1">
      <alignment vertical="center"/>
    </xf>
    <xf numFmtId="0" fontId="56" fillId="0" borderId="244" xfId="4" applyBorder="1" applyProtection="1">
      <alignment vertical="center"/>
    </xf>
    <xf numFmtId="0" fontId="56" fillId="0" borderId="245" xfId="4" applyBorder="1" applyProtection="1">
      <alignment vertical="center"/>
    </xf>
    <xf numFmtId="0" fontId="51" fillId="0" borderId="0" xfId="5" applyFont="1" applyAlignment="1" applyProtection="1">
      <alignment vertical="center"/>
    </xf>
    <xf numFmtId="0" fontId="10"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2" fillId="0" borderId="0" xfId="0" applyFont="1" applyBorder="1">
      <alignment vertical="center"/>
    </xf>
    <xf numFmtId="0" fontId="10" fillId="0" borderId="147" xfId="0" applyFont="1" applyBorder="1" applyAlignment="1">
      <alignment horizontal="center" vertical="center" wrapText="1"/>
    </xf>
    <xf numFmtId="0" fontId="10" fillId="0" borderId="0" xfId="0" applyFont="1" applyBorder="1" applyAlignment="1" applyProtection="1">
      <alignment horizontal="center" vertical="center"/>
    </xf>
    <xf numFmtId="0" fontId="10" fillId="0" borderId="0" xfId="0" applyFont="1" applyBorder="1" applyAlignment="1" applyProtection="1">
      <alignment horizontal="center" vertical="center" wrapText="1"/>
    </xf>
    <xf numFmtId="0" fontId="12" fillId="0" borderId="0" xfId="0" applyFont="1" applyBorder="1" applyProtection="1">
      <alignment vertical="center"/>
    </xf>
    <xf numFmtId="0" fontId="19" fillId="0" borderId="0" xfId="0" applyFont="1" applyProtection="1">
      <alignment vertical="center"/>
    </xf>
    <xf numFmtId="0" fontId="0" fillId="0" borderId="0" xfId="0" applyBorder="1" applyAlignment="1" applyProtection="1">
      <alignment horizontal="center" vertical="center"/>
    </xf>
    <xf numFmtId="183" fontId="10" fillId="0" borderId="0" xfId="0" applyNumberFormat="1" applyFont="1" applyBorder="1" applyAlignment="1" applyProtection="1">
      <alignment horizontal="center" vertical="center"/>
    </xf>
    <xf numFmtId="0" fontId="10" fillId="3" borderId="18" xfId="0" applyFont="1" applyFill="1" applyBorder="1" applyAlignment="1">
      <alignment horizontal="right" vertical="center"/>
    </xf>
    <xf numFmtId="0" fontId="10" fillId="3" borderId="19" xfId="0" applyFont="1" applyFill="1" applyBorder="1" applyAlignment="1">
      <alignment horizontal="right" vertical="center"/>
    </xf>
    <xf numFmtId="0" fontId="31" fillId="0" borderId="0" xfId="5" applyFont="1" applyAlignment="1" applyProtection="1">
      <alignment horizontal="right" vertical="center"/>
    </xf>
    <xf numFmtId="0" fontId="31" fillId="0" borderId="0" xfId="5" applyFont="1" applyAlignment="1" applyProtection="1">
      <alignment horizontal="right" vertical="center"/>
    </xf>
    <xf numFmtId="0" fontId="104" fillId="0" borderId="0" xfId="4" applyFont="1" applyBorder="1" applyAlignment="1" applyProtection="1">
      <alignment vertical="center"/>
    </xf>
    <xf numFmtId="0" fontId="104" fillId="0" borderId="242" xfId="4" applyFont="1" applyBorder="1" applyAlignment="1" applyProtection="1">
      <alignment vertical="center"/>
    </xf>
    <xf numFmtId="0" fontId="104" fillId="0" borderId="0" xfId="4" applyFont="1" applyBorder="1" applyAlignment="1" applyProtection="1">
      <alignment horizontal="center" vertical="center"/>
    </xf>
    <xf numFmtId="0" fontId="36" fillId="0" borderId="0" xfId="2" applyFont="1" applyAlignment="1" applyProtection="1">
      <alignment vertical="center"/>
    </xf>
    <xf numFmtId="0" fontId="104" fillId="0" borderId="0" xfId="4" applyFont="1" applyBorder="1" applyAlignment="1" applyProtection="1">
      <alignment vertical="top"/>
    </xf>
    <xf numFmtId="0" fontId="104" fillId="0" borderId="242" xfId="4" applyFont="1" applyBorder="1" applyAlignment="1" applyProtection="1">
      <alignment vertical="top"/>
    </xf>
    <xf numFmtId="0" fontId="7" fillId="2" borderId="58" xfId="5" applyFont="1" applyFill="1" applyBorder="1" applyAlignment="1" applyProtection="1">
      <alignment horizontal="center" vertical="center"/>
      <protection locked="0"/>
    </xf>
    <xf numFmtId="0" fontId="7" fillId="2" borderId="30" xfId="5" applyFont="1" applyFill="1" applyBorder="1" applyAlignment="1" applyProtection="1">
      <alignment horizontal="center" vertical="center"/>
      <protection locked="0"/>
    </xf>
    <xf numFmtId="0" fontId="0" fillId="0" borderId="30" xfId="0" applyBorder="1" applyAlignment="1" applyProtection="1">
      <alignment vertical="center"/>
      <protection locked="0"/>
    </xf>
    <xf numFmtId="0" fontId="0" fillId="0" borderId="31" xfId="0" applyBorder="1" applyAlignment="1" applyProtection="1">
      <alignment vertical="center"/>
      <protection locked="0"/>
    </xf>
    <xf numFmtId="0" fontId="32" fillId="4" borderId="58" xfId="0" applyFont="1" applyFill="1" applyBorder="1" applyAlignment="1" applyProtection="1">
      <alignment horizontal="center" vertical="center"/>
    </xf>
    <xf numFmtId="0" fontId="32" fillId="0" borderId="31" xfId="0" applyFont="1" applyBorder="1" applyAlignment="1" applyProtection="1">
      <alignment horizontal="center" vertical="center"/>
    </xf>
    <xf numFmtId="0" fontId="31" fillId="0" borderId="0" xfId="0" applyFont="1" applyAlignment="1" applyProtection="1">
      <alignment horizontal="left" vertical="center" wrapText="1"/>
    </xf>
    <xf numFmtId="0" fontId="0" fillId="0" borderId="0" xfId="0" applyAlignment="1" applyProtection="1">
      <alignment vertical="center" wrapText="1"/>
    </xf>
    <xf numFmtId="0" fontId="31" fillId="0" borderId="0" xfId="5" applyFont="1" applyAlignment="1" applyProtection="1">
      <alignment horizontal="left" vertical="top" wrapText="1"/>
    </xf>
    <xf numFmtId="0" fontId="31" fillId="0" borderId="0" xfId="0" applyFont="1" applyAlignment="1" applyProtection="1">
      <alignment horizontal="right" vertical="center"/>
    </xf>
    <xf numFmtId="0" fontId="36" fillId="0" borderId="0" xfId="2" applyFont="1" applyAlignment="1" applyProtection="1">
      <alignment vertical="center"/>
      <protection locked="0"/>
    </xf>
    <xf numFmtId="0" fontId="32" fillId="0" borderId="0" xfId="0" applyFont="1" applyAlignment="1" applyProtection="1">
      <alignment vertical="center"/>
      <protection locked="0"/>
    </xf>
    <xf numFmtId="0" fontId="31" fillId="0" borderId="0" xfId="5" applyFont="1" applyAlignment="1" applyProtection="1">
      <alignment horizontal="right" vertical="center"/>
    </xf>
    <xf numFmtId="0" fontId="7" fillId="2" borderId="58" xfId="5" applyFont="1" applyFill="1" applyBorder="1" applyAlignment="1" applyProtection="1">
      <alignment horizontal="center" vertical="center"/>
    </xf>
    <xf numFmtId="0" fontId="7" fillId="2" borderId="30" xfId="5" applyFont="1" applyFill="1" applyBorder="1" applyAlignment="1" applyProtection="1">
      <alignment horizontal="center" vertical="center"/>
    </xf>
    <xf numFmtId="0" fontId="7" fillId="2" borderId="31" xfId="5" applyFont="1" applyFill="1" applyBorder="1" applyAlignment="1" applyProtection="1">
      <alignment horizontal="center" vertical="center"/>
    </xf>
    <xf numFmtId="0" fontId="10" fillId="0" borderId="58"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180" fontId="10" fillId="0" borderId="249" xfId="0" applyNumberFormat="1" applyFont="1" applyFill="1" applyBorder="1" applyAlignment="1" applyProtection="1">
      <alignment horizontal="center" vertical="center"/>
      <protection locked="0"/>
    </xf>
    <xf numFmtId="0" fontId="10" fillId="0" borderId="249" xfId="0" applyFont="1" applyFill="1" applyBorder="1" applyAlignment="1" applyProtection="1">
      <alignment horizontal="center" vertical="center"/>
      <protection locked="0"/>
    </xf>
    <xf numFmtId="180" fontId="10" fillId="0" borderId="250" xfId="0" applyNumberFormat="1" applyFont="1" applyFill="1" applyBorder="1" applyAlignment="1" applyProtection="1">
      <alignment horizontal="center" vertical="center"/>
      <protection locked="0"/>
    </xf>
    <xf numFmtId="0" fontId="10" fillId="0" borderId="250" xfId="0" applyFont="1" applyFill="1" applyBorder="1" applyAlignment="1" applyProtection="1">
      <alignment horizontal="center" vertical="center"/>
      <protection locked="0"/>
    </xf>
    <xf numFmtId="0" fontId="10" fillId="3" borderId="32" xfId="0" applyFont="1" applyFill="1" applyBorder="1" applyAlignment="1">
      <alignment horizontal="center" vertical="center"/>
    </xf>
    <xf numFmtId="0" fontId="10" fillId="0" borderId="58" xfId="0" applyFont="1" applyBorder="1" applyAlignment="1">
      <alignment horizontal="center" vertical="center" wrapText="1"/>
    </xf>
    <xf numFmtId="0" fontId="10" fillId="0" borderId="30" xfId="0" applyFont="1" applyBorder="1" applyAlignment="1">
      <alignment horizontal="center" vertical="center"/>
    </xf>
    <xf numFmtId="0" fontId="10" fillId="0" borderId="31" xfId="0" applyFont="1" applyBorder="1" applyAlignment="1">
      <alignment horizontal="center" vertical="center"/>
    </xf>
    <xf numFmtId="0" fontId="10" fillId="3" borderId="33" xfId="0" applyFont="1" applyFill="1" applyBorder="1" applyAlignment="1">
      <alignment horizontal="center" vertical="center"/>
    </xf>
    <xf numFmtId="0" fontId="10" fillId="0" borderId="249" xfId="0" applyFont="1" applyBorder="1" applyAlignment="1">
      <alignment horizontal="center" vertical="center"/>
    </xf>
    <xf numFmtId="0" fontId="10" fillId="0" borderId="251" xfId="0" applyFont="1" applyBorder="1" applyAlignment="1">
      <alignment horizontal="center" vertical="center" wrapText="1"/>
    </xf>
    <xf numFmtId="0" fontId="10" fillId="0" borderId="252" xfId="0" applyFont="1" applyBorder="1" applyAlignment="1">
      <alignment horizontal="center" vertical="center"/>
    </xf>
    <xf numFmtId="0" fontId="10" fillId="0" borderId="253" xfId="0" applyFont="1" applyBorder="1" applyAlignment="1">
      <alignment horizontal="center" vertical="center"/>
    </xf>
    <xf numFmtId="0" fontId="10" fillId="3" borderId="64" xfId="0" applyFont="1" applyFill="1" applyBorder="1" applyAlignment="1">
      <alignment vertical="center" wrapText="1"/>
    </xf>
    <xf numFmtId="0" fontId="0" fillId="3" borderId="32" xfId="0" applyFont="1" applyFill="1" applyBorder="1" applyAlignment="1">
      <alignment vertical="center" wrapText="1"/>
    </xf>
    <xf numFmtId="49" fontId="10" fillId="0" borderId="87" xfId="0" applyNumberFormat="1" applyFont="1" applyBorder="1" applyAlignment="1" applyProtection="1">
      <alignment horizontal="center" vertical="center"/>
      <protection locked="0"/>
    </xf>
    <xf numFmtId="49" fontId="10" fillId="0" borderId="88" xfId="0" applyNumberFormat="1" applyFont="1" applyBorder="1" applyAlignment="1" applyProtection="1">
      <alignment horizontal="center" vertical="center"/>
      <protection locked="0"/>
    </xf>
    <xf numFmtId="49" fontId="10" fillId="0" borderId="89" xfId="0" applyNumberFormat="1" applyFont="1" applyBorder="1" applyAlignment="1" applyProtection="1">
      <alignment horizontal="center" vertical="center"/>
      <protection locked="0"/>
    </xf>
    <xf numFmtId="180" fontId="10" fillId="0" borderId="87" xfId="0" applyNumberFormat="1" applyFont="1" applyBorder="1" applyAlignment="1" applyProtection="1">
      <alignment horizontal="center" vertical="center"/>
      <protection locked="0"/>
    </xf>
    <xf numFmtId="180" fontId="10" fillId="0" borderId="88" xfId="0" applyNumberFormat="1" applyFont="1" applyBorder="1" applyAlignment="1" applyProtection="1">
      <alignment horizontal="center" vertical="center"/>
      <protection locked="0"/>
    </xf>
    <xf numFmtId="180" fontId="10" fillId="0" borderId="89" xfId="0" applyNumberFormat="1" applyFont="1" applyBorder="1" applyAlignment="1" applyProtection="1">
      <alignment horizontal="center" vertical="center"/>
      <protection locked="0"/>
    </xf>
    <xf numFmtId="0" fontId="10" fillId="3" borderId="18" xfId="0" applyFont="1" applyFill="1" applyBorder="1" applyAlignment="1">
      <alignment horizontal="center" vertical="center" textRotation="255" wrapText="1"/>
    </xf>
    <xf numFmtId="0" fontId="10" fillId="3" borderId="19" xfId="0" applyFont="1" applyFill="1" applyBorder="1" applyAlignment="1">
      <alignment horizontal="center" vertical="center" textRotation="255" wrapText="1"/>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1" fillId="3" borderId="64" xfId="0" applyFont="1" applyFill="1" applyBorder="1" applyAlignment="1">
      <alignment vertical="center" wrapText="1"/>
    </xf>
    <xf numFmtId="0" fontId="14" fillId="3" borderId="32" xfId="0" applyFont="1" applyFill="1" applyBorder="1" applyAlignment="1">
      <alignment vertical="center" wrapText="1"/>
    </xf>
    <xf numFmtId="183" fontId="10" fillId="3" borderId="30" xfId="0" applyNumberFormat="1" applyFont="1" applyFill="1" applyBorder="1" applyAlignment="1" applyProtection="1">
      <alignment horizontal="center" vertical="center"/>
    </xf>
    <xf numFmtId="183" fontId="10" fillId="3" borderId="31" xfId="0" applyNumberFormat="1" applyFont="1" applyFill="1" applyBorder="1" applyAlignment="1" applyProtection="1">
      <alignment horizontal="center" vertical="center"/>
    </xf>
    <xf numFmtId="180" fontId="10" fillId="0" borderId="78" xfId="0" applyNumberFormat="1" applyFont="1" applyBorder="1" applyAlignment="1" applyProtection="1">
      <alignment horizontal="center" vertical="center"/>
      <protection locked="0"/>
    </xf>
    <xf numFmtId="180" fontId="10" fillId="0" borderId="79" xfId="0" applyNumberFormat="1" applyFont="1" applyBorder="1" applyAlignment="1" applyProtection="1">
      <alignment horizontal="center" vertical="center"/>
      <protection locked="0"/>
    </xf>
    <xf numFmtId="180" fontId="10" fillId="0" borderId="80" xfId="0" applyNumberFormat="1" applyFont="1" applyBorder="1" applyAlignment="1" applyProtection="1">
      <alignment horizontal="center" vertical="center"/>
      <protection locked="0"/>
    </xf>
    <xf numFmtId="49" fontId="10" fillId="0" borderId="78" xfId="0" applyNumberFormat="1" applyFont="1" applyBorder="1" applyAlignment="1" applyProtection="1">
      <alignment horizontal="center" vertical="center"/>
      <protection locked="0"/>
    </xf>
    <xf numFmtId="49" fontId="10" fillId="0" borderId="79" xfId="0" applyNumberFormat="1" applyFont="1" applyBorder="1" applyAlignment="1" applyProtection="1">
      <alignment horizontal="center" vertical="center"/>
      <protection locked="0"/>
    </xf>
    <xf numFmtId="49" fontId="10" fillId="0" borderId="80" xfId="0" applyNumberFormat="1" applyFont="1" applyBorder="1" applyAlignment="1" applyProtection="1">
      <alignment horizontal="center" vertical="center"/>
      <protection locked="0"/>
    </xf>
    <xf numFmtId="0" fontId="10" fillId="0" borderId="3" xfId="0" applyFont="1" applyBorder="1" applyAlignment="1">
      <alignment horizontal="center" vertical="center"/>
    </xf>
    <xf numFmtId="0" fontId="10" fillId="5" borderId="32" xfId="0" applyFont="1" applyFill="1" applyBorder="1" applyAlignment="1">
      <alignment horizontal="center" vertical="center"/>
    </xf>
    <xf numFmtId="0" fontId="10" fillId="5" borderId="33" xfId="0" applyFont="1" applyFill="1" applyBorder="1" applyAlignment="1">
      <alignment horizontal="center" vertical="center"/>
    </xf>
    <xf numFmtId="180" fontId="10" fillId="2" borderId="96" xfId="0" applyNumberFormat="1" applyFont="1" applyFill="1" applyBorder="1" applyAlignment="1" applyProtection="1">
      <alignment horizontal="center" vertical="center"/>
      <protection locked="0"/>
    </xf>
    <xf numFmtId="180" fontId="10" fillId="2" borderId="97" xfId="0" applyNumberFormat="1" applyFont="1" applyFill="1" applyBorder="1" applyAlignment="1" applyProtection="1">
      <alignment horizontal="center" vertical="center"/>
      <protection locked="0"/>
    </xf>
    <xf numFmtId="180" fontId="10" fillId="2" borderId="98" xfId="0" applyNumberFormat="1" applyFont="1" applyFill="1" applyBorder="1" applyAlignment="1" applyProtection="1">
      <alignment horizontal="center" vertical="center"/>
      <protection locked="0"/>
    </xf>
    <xf numFmtId="180" fontId="10" fillId="2" borderId="91" xfId="0" applyNumberFormat="1"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10" fillId="2" borderId="92" xfId="0" applyFont="1" applyFill="1" applyBorder="1" applyAlignment="1" applyProtection="1">
      <alignment horizontal="center" vertical="center"/>
      <protection locked="0"/>
    </xf>
    <xf numFmtId="0" fontId="10" fillId="2" borderId="58"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0" borderId="63" xfId="0" applyFont="1" applyBorder="1" applyAlignment="1" applyProtection="1">
      <alignment horizontal="center" vertical="center"/>
      <protection locked="0"/>
    </xf>
    <xf numFmtId="0" fontId="10" fillId="0" borderId="60" xfId="0" applyFont="1" applyBorder="1" applyAlignment="1" applyProtection="1">
      <alignment horizontal="center" vertical="center"/>
      <protection locked="0"/>
    </xf>
    <xf numFmtId="0" fontId="10" fillId="0" borderId="61" xfId="0" applyFont="1" applyBorder="1" applyAlignment="1" applyProtection="1">
      <alignment horizontal="center" vertical="center"/>
      <protection locked="0"/>
    </xf>
    <xf numFmtId="0" fontId="10" fillId="0" borderId="3" xfId="0" applyFont="1" applyBorder="1" applyAlignment="1">
      <alignment horizontal="center" vertical="center" wrapText="1"/>
    </xf>
    <xf numFmtId="0" fontId="10" fillId="2" borderId="19" xfId="0" applyFont="1" applyFill="1" applyBorder="1" applyAlignment="1">
      <alignment horizontal="center" vertical="center" wrapText="1"/>
    </xf>
    <xf numFmtId="0" fontId="10"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180" fontId="10" fillId="0" borderId="3" xfId="0" applyNumberFormat="1"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10" fillId="3" borderId="30" xfId="0" applyFont="1" applyFill="1" applyBorder="1" applyAlignment="1">
      <alignment horizontal="center" vertical="center"/>
    </xf>
    <xf numFmtId="0" fontId="10" fillId="3" borderId="58" xfId="0" applyFont="1" applyFill="1" applyBorder="1" applyAlignment="1">
      <alignment vertical="center" wrapText="1"/>
    </xf>
    <xf numFmtId="0" fontId="10" fillId="3" borderId="30" xfId="0" applyFont="1" applyFill="1" applyBorder="1" applyAlignment="1">
      <alignment vertical="center" wrapText="1"/>
    </xf>
    <xf numFmtId="0" fontId="10" fillId="3" borderId="31" xfId="0" applyFont="1" applyFill="1" applyBorder="1" applyAlignment="1">
      <alignment vertical="center" wrapText="1"/>
    </xf>
    <xf numFmtId="0" fontId="10" fillId="3" borderId="58" xfId="0" applyFont="1" applyFill="1" applyBorder="1" applyAlignment="1">
      <alignment horizontal="center" vertical="center"/>
    </xf>
    <xf numFmtId="0" fontId="10" fillId="3" borderId="31" xfId="0" applyFont="1" applyFill="1" applyBorder="1" applyAlignment="1">
      <alignment horizontal="center" vertical="center"/>
    </xf>
    <xf numFmtId="178" fontId="10" fillId="0" borderId="3" xfId="0" applyNumberFormat="1" applyFont="1" applyBorder="1" applyAlignment="1">
      <alignment horizontal="right" vertical="center"/>
    </xf>
    <xf numFmtId="183" fontId="10" fillId="0" borderId="67" xfId="0" applyNumberFormat="1" applyFont="1" applyBorder="1" applyAlignment="1" applyProtection="1">
      <alignment horizontal="center" vertical="center"/>
      <protection locked="0"/>
    </xf>
    <xf numFmtId="0" fontId="10" fillId="0" borderId="68" xfId="0" applyFont="1" applyBorder="1" applyAlignment="1" applyProtection="1">
      <alignment horizontal="center" vertical="center"/>
      <protection locked="0"/>
    </xf>
    <xf numFmtId="0" fontId="10" fillId="0" borderId="69" xfId="0" applyFont="1" applyBorder="1" applyAlignment="1" applyProtection="1">
      <alignment horizontal="center" vertical="center"/>
      <protection locked="0"/>
    </xf>
    <xf numFmtId="0" fontId="10" fillId="0" borderId="84" xfId="0" applyFont="1" applyBorder="1" applyAlignment="1" applyProtection="1">
      <alignment horizontal="center" vertical="center"/>
      <protection locked="0"/>
    </xf>
    <xf numFmtId="0" fontId="10" fillId="0" borderId="85" xfId="0" applyFont="1" applyBorder="1" applyAlignment="1" applyProtection="1">
      <alignment horizontal="center" vertical="center"/>
      <protection locked="0"/>
    </xf>
    <xf numFmtId="0" fontId="10" fillId="0" borderId="86" xfId="0" applyFont="1" applyBorder="1" applyAlignment="1" applyProtection="1">
      <alignment horizontal="center" vertical="center"/>
      <protection locked="0"/>
    </xf>
    <xf numFmtId="3" fontId="10" fillId="0" borderId="3" xfId="0" applyNumberFormat="1" applyFont="1" applyBorder="1" applyAlignment="1">
      <alignment horizontal="center" vertical="center"/>
    </xf>
    <xf numFmtId="178" fontId="10" fillId="0" borderId="30" xfId="0" applyNumberFormat="1" applyFont="1" applyBorder="1" applyAlignment="1">
      <alignment horizontal="right" vertical="center"/>
    </xf>
    <xf numFmtId="3" fontId="10" fillId="0" borderId="58" xfId="0" applyNumberFormat="1" applyFont="1" applyBorder="1" applyAlignment="1">
      <alignment horizontal="center" vertical="center"/>
    </xf>
    <xf numFmtId="3" fontId="10" fillId="0" borderId="30" xfId="0" applyNumberFormat="1" applyFont="1" applyBorder="1" applyAlignment="1">
      <alignment horizontal="center" vertical="center"/>
    </xf>
    <xf numFmtId="3" fontId="10" fillId="0" borderId="31" xfId="0" applyNumberFormat="1" applyFont="1" applyBorder="1" applyAlignment="1">
      <alignment horizontal="center" vertical="center"/>
    </xf>
    <xf numFmtId="0" fontId="12" fillId="2" borderId="3" xfId="0" applyFont="1" applyFill="1" applyBorder="1" applyAlignment="1">
      <alignment horizontal="center" vertical="center"/>
    </xf>
    <xf numFmtId="0" fontId="10" fillId="0" borderId="25" xfId="0" applyFont="1" applyBorder="1" applyAlignment="1" applyProtection="1">
      <alignment horizontal="center" vertical="center" wrapText="1"/>
      <protection locked="0"/>
    </xf>
    <xf numFmtId="0" fontId="10" fillId="0" borderId="28"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0" fillId="0" borderId="64" xfId="0" applyBorder="1" applyAlignment="1">
      <alignment horizontal="center" vertical="center" wrapText="1"/>
    </xf>
    <xf numFmtId="0" fontId="0" fillId="0" borderId="65" xfId="0" applyBorder="1" applyAlignment="1">
      <alignment horizontal="center" vertical="center"/>
    </xf>
    <xf numFmtId="0" fontId="0" fillId="0" borderId="17" xfId="0" applyBorder="1" applyAlignment="1">
      <alignment horizontal="center" vertical="center"/>
    </xf>
    <xf numFmtId="0" fontId="0" fillId="0" borderId="34" xfId="0" applyBorder="1" applyAlignment="1">
      <alignment horizontal="center" vertical="center"/>
    </xf>
    <xf numFmtId="0" fontId="0" fillId="0" borderId="25" xfId="0" applyBorder="1" applyAlignment="1">
      <alignment horizontal="center" vertical="center"/>
    </xf>
    <xf numFmtId="0" fontId="0" fillId="0" borderId="66" xfId="0" applyBorder="1" applyAlignment="1">
      <alignment horizontal="center" vertical="center"/>
    </xf>
    <xf numFmtId="190" fontId="10" fillId="0" borderId="3" xfId="3" applyNumberFormat="1" applyFont="1" applyBorder="1" applyAlignment="1">
      <alignment vertical="center"/>
    </xf>
    <xf numFmtId="180" fontId="10" fillId="0" borderId="58" xfId="0" applyNumberFormat="1" applyFont="1" applyBorder="1" applyAlignment="1" applyProtection="1">
      <alignment vertical="center"/>
      <protection locked="0"/>
    </xf>
    <xf numFmtId="180" fontId="10" fillId="0" borderId="30" xfId="0" applyNumberFormat="1" applyFont="1" applyBorder="1" applyAlignment="1" applyProtection="1">
      <alignment vertical="center"/>
      <protection locked="0"/>
    </xf>
    <xf numFmtId="180" fontId="10" fillId="0" borderId="31" xfId="0" applyNumberFormat="1" applyFont="1" applyBorder="1" applyAlignment="1" applyProtection="1">
      <alignment vertical="center"/>
      <protection locked="0"/>
    </xf>
    <xf numFmtId="0" fontId="10" fillId="0" borderId="17" xfId="0" applyFont="1" applyBorder="1" applyAlignment="1">
      <alignment horizontal="center" vertical="center"/>
    </xf>
    <xf numFmtId="0" fontId="10" fillId="0" borderId="0" xfId="0" applyFont="1" applyBorder="1" applyAlignment="1">
      <alignment horizontal="center" vertical="center"/>
    </xf>
    <xf numFmtId="0" fontId="10" fillId="0" borderId="11" xfId="0" applyFont="1" applyBorder="1" applyAlignment="1">
      <alignment horizontal="center" vertical="center"/>
    </xf>
    <xf numFmtId="0" fontId="65" fillId="0" borderId="64" xfId="0" applyFont="1" applyBorder="1" applyAlignment="1">
      <alignment horizontal="left" vertical="center" wrapText="1"/>
    </xf>
    <xf numFmtId="0" fontId="65" fillId="0" borderId="32" xfId="0" applyFont="1" applyBorder="1" applyAlignment="1">
      <alignment horizontal="left" vertical="center" wrapText="1"/>
    </xf>
    <xf numFmtId="0" fontId="65" fillId="0" borderId="33" xfId="0" applyFont="1" applyBorder="1" applyAlignment="1">
      <alignment horizontal="left" vertical="center" wrapText="1"/>
    </xf>
    <xf numFmtId="0" fontId="65" fillId="0" borderId="17" xfId="0" applyFont="1" applyBorder="1" applyAlignment="1">
      <alignment horizontal="left" vertical="center" wrapText="1"/>
    </xf>
    <xf numFmtId="0" fontId="65" fillId="0" borderId="0" xfId="0" applyFont="1" applyBorder="1" applyAlignment="1">
      <alignment horizontal="left" vertical="center" wrapText="1"/>
    </xf>
    <xf numFmtId="0" fontId="65" fillId="0" borderId="11" xfId="0" applyFont="1" applyBorder="1" applyAlignment="1">
      <alignment horizontal="left" vertical="center" wrapText="1"/>
    </xf>
    <xf numFmtId="0" fontId="65" fillId="0" borderId="25" xfId="0" applyFont="1" applyBorder="1" applyAlignment="1">
      <alignment horizontal="left" vertical="center" wrapText="1"/>
    </xf>
    <xf numFmtId="0" fontId="65" fillId="0" borderId="28" xfId="0" applyFont="1" applyBorder="1" applyAlignment="1">
      <alignment horizontal="left" vertical="center" wrapText="1"/>
    </xf>
    <xf numFmtId="0" fontId="65" fillId="0" borderId="29" xfId="0" applyFont="1" applyBorder="1" applyAlignment="1">
      <alignment horizontal="left" vertical="center" wrapText="1"/>
    </xf>
    <xf numFmtId="0" fontId="10" fillId="0" borderId="25"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49" fontId="10" fillId="3" borderId="30" xfId="0" applyNumberFormat="1" applyFont="1" applyFill="1" applyBorder="1" applyAlignment="1" applyProtection="1">
      <alignment horizontal="center" vertical="center"/>
      <protection locked="0"/>
    </xf>
    <xf numFmtId="183" fontId="10" fillId="0" borderId="42" xfId="0" applyNumberFormat="1" applyFont="1" applyBorder="1" applyAlignment="1" applyProtection="1">
      <alignment horizontal="center" vertical="center"/>
      <protection locked="0"/>
    </xf>
    <xf numFmtId="0" fontId="10" fillId="0" borderId="43" xfId="0" applyFont="1" applyBorder="1" applyAlignment="1" applyProtection="1">
      <alignment horizontal="center" vertical="center"/>
      <protection locked="0"/>
    </xf>
    <xf numFmtId="0" fontId="10" fillId="0" borderId="90" xfId="0" applyFont="1" applyBorder="1" applyAlignment="1" applyProtection="1">
      <alignment horizontal="center" vertical="center"/>
      <protection locked="0"/>
    </xf>
    <xf numFmtId="180" fontId="10" fillId="0" borderId="17" xfId="0" applyNumberFormat="1" applyFont="1" applyBorder="1" applyAlignment="1" applyProtection="1">
      <alignment horizontal="right" vertical="center"/>
    </xf>
    <xf numFmtId="180" fontId="10" fillId="0" borderId="0" xfId="0" applyNumberFormat="1" applyFont="1" applyBorder="1" applyAlignment="1" applyProtection="1">
      <alignment horizontal="right" vertical="center"/>
    </xf>
    <xf numFmtId="180" fontId="10" fillId="0" borderId="11" xfId="0" applyNumberFormat="1" applyFont="1" applyBorder="1" applyAlignment="1" applyProtection="1">
      <alignment horizontal="right" vertical="center"/>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protection locked="0"/>
    </xf>
    <xf numFmtId="0" fontId="10" fillId="0" borderId="89" xfId="0" applyFont="1" applyBorder="1" applyAlignment="1" applyProtection="1">
      <alignment horizontal="center" vertical="center"/>
      <protection locked="0"/>
    </xf>
    <xf numFmtId="0" fontId="112" fillId="0" borderId="58" xfId="2" applyFont="1" applyBorder="1" applyAlignment="1" applyProtection="1">
      <alignment horizontal="center" vertical="center"/>
      <protection locked="0"/>
    </xf>
    <xf numFmtId="0" fontId="112" fillId="0" borderId="30" xfId="2" applyFont="1" applyBorder="1" applyAlignment="1" applyProtection="1">
      <alignment horizontal="center" vertical="center"/>
      <protection locked="0"/>
    </xf>
    <xf numFmtId="0" fontId="112" fillId="0" borderId="31" xfId="2" applyFont="1" applyBorder="1" applyAlignment="1" applyProtection="1">
      <alignment horizontal="center" vertical="center"/>
      <protection locked="0"/>
    </xf>
    <xf numFmtId="182" fontId="10" fillId="0" borderId="78" xfId="0" applyNumberFormat="1" applyFont="1" applyBorder="1" applyAlignment="1" applyProtection="1">
      <alignment horizontal="center" vertical="center"/>
      <protection locked="0"/>
    </xf>
    <xf numFmtId="182" fontId="10" fillId="0" borderId="79" xfId="0" applyNumberFormat="1" applyFont="1" applyBorder="1" applyAlignment="1" applyProtection="1">
      <alignment horizontal="center" vertical="center"/>
      <protection locked="0"/>
    </xf>
    <xf numFmtId="182" fontId="10" fillId="0" borderId="80" xfId="0" applyNumberFormat="1" applyFont="1" applyBorder="1" applyAlignment="1" applyProtection="1">
      <alignment horizontal="center" vertical="center"/>
      <protection locked="0"/>
    </xf>
    <xf numFmtId="0" fontId="111" fillId="3" borderId="102" xfId="0" applyFont="1" applyFill="1" applyBorder="1" applyAlignment="1">
      <alignment horizontal="center" vertical="center"/>
    </xf>
    <xf numFmtId="0" fontId="10" fillId="0" borderId="102" xfId="0" applyFont="1" applyBorder="1" applyAlignment="1">
      <alignment horizontal="center" vertical="center"/>
    </xf>
    <xf numFmtId="49" fontId="10" fillId="0" borderId="3" xfId="0" applyNumberFormat="1" applyFont="1" applyBorder="1" applyAlignment="1" applyProtection="1">
      <alignment horizontal="center" vertical="center"/>
      <protection locked="0"/>
    </xf>
    <xf numFmtId="0" fontId="10" fillId="0" borderId="62" xfId="0" applyFont="1" applyBorder="1" applyAlignment="1" applyProtection="1">
      <alignment horizontal="center" vertical="center"/>
      <protection locked="0"/>
    </xf>
    <xf numFmtId="0" fontId="10" fillId="0" borderId="22" xfId="0" applyFont="1" applyBorder="1" applyProtection="1">
      <alignment vertical="center"/>
      <protection locked="0"/>
    </xf>
    <xf numFmtId="0" fontId="10" fillId="0" borderId="23" xfId="0" applyFont="1" applyBorder="1" applyProtection="1">
      <alignment vertical="center"/>
      <protection locked="0"/>
    </xf>
    <xf numFmtId="183" fontId="10" fillId="0" borderId="68" xfId="0" applyNumberFormat="1" applyFont="1" applyBorder="1" applyAlignment="1" applyProtection="1">
      <alignment horizontal="center" vertical="center"/>
      <protection locked="0"/>
    </xf>
    <xf numFmtId="183" fontId="10" fillId="0" borderId="69" xfId="0" applyNumberFormat="1" applyFont="1" applyBorder="1" applyAlignment="1" applyProtection="1">
      <alignment horizontal="center" vertical="center"/>
      <protection locked="0"/>
    </xf>
    <xf numFmtId="183" fontId="10" fillId="0" borderId="75" xfId="0" applyNumberFormat="1" applyFont="1" applyBorder="1" applyAlignment="1" applyProtection="1">
      <alignment horizontal="center" vertical="center"/>
      <protection locked="0"/>
    </xf>
    <xf numFmtId="183" fontId="10" fillId="0" borderId="76" xfId="0" applyNumberFormat="1" applyFont="1" applyBorder="1" applyAlignment="1" applyProtection="1">
      <alignment horizontal="center" vertical="center"/>
      <protection locked="0"/>
    </xf>
    <xf numFmtId="183" fontId="10" fillId="0" borderId="77" xfId="0" applyNumberFormat="1" applyFont="1" applyBorder="1" applyAlignment="1" applyProtection="1">
      <alignment horizontal="center" vertical="center"/>
      <protection locked="0"/>
    </xf>
    <xf numFmtId="0" fontId="10" fillId="0" borderId="58" xfId="0" applyNumberFormat="1" applyFont="1" applyBorder="1" applyAlignment="1" applyProtection="1">
      <alignment horizontal="center" vertical="center"/>
      <protection locked="0"/>
    </xf>
    <xf numFmtId="0" fontId="10" fillId="0" borderId="30" xfId="0" applyNumberFormat="1" applyFont="1" applyBorder="1" applyAlignment="1" applyProtection="1">
      <alignment horizontal="center" vertical="center"/>
      <protection locked="0"/>
    </xf>
    <xf numFmtId="0" fontId="10" fillId="0" borderId="31" xfId="0" applyNumberFormat="1"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10" fillId="0" borderId="100" xfId="0" applyFont="1" applyBorder="1" applyAlignment="1" applyProtection="1">
      <alignment horizontal="center" vertical="center"/>
      <protection locked="0"/>
    </xf>
    <xf numFmtId="0" fontId="10" fillId="0" borderId="101"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0" borderId="97" xfId="0" applyFont="1" applyBorder="1" applyAlignment="1" applyProtection="1">
      <alignment horizontal="center" vertical="center"/>
      <protection locked="0"/>
    </xf>
    <xf numFmtId="0" fontId="10" fillId="0" borderId="98" xfId="0" applyFont="1" applyBorder="1" applyAlignment="1" applyProtection="1">
      <alignment horizontal="center" vertical="center"/>
      <protection locked="0"/>
    </xf>
    <xf numFmtId="0" fontId="10" fillId="0" borderId="114" xfId="0" applyNumberFormat="1" applyFont="1" applyBorder="1" applyAlignment="1" applyProtection="1">
      <alignment horizontal="left" vertical="center" shrinkToFit="1"/>
      <protection locked="0"/>
    </xf>
    <xf numFmtId="0" fontId="10" fillId="0" borderId="39" xfId="0" applyNumberFormat="1" applyFont="1" applyBorder="1" applyAlignment="1" applyProtection="1">
      <alignment horizontal="left" vertical="center" shrinkToFit="1"/>
      <protection locked="0"/>
    </xf>
    <xf numFmtId="0" fontId="10" fillId="0" borderId="115" xfId="0" applyNumberFormat="1" applyFont="1" applyBorder="1" applyAlignment="1" applyProtection="1">
      <alignment horizontal="left" vertical="center" shrinkToFit="1"/>
      <protection locked="0"/>
    </xf>
    <xf numFmtId="185" fontId="10" fillId="0" borderId="108" xfId="0" applyNumberFormat="1" applyFont="1" applyBorder="1" applyAlignment="1" applyProtection="1">
      <alignment horizontal="left" vertical="center" shrinkToFit="1"/>
      <protection locked="0"/>
    </xf>
    <xf numFmtId="185" fontId="10" fillId="0" borderId="109" xfId="0" applyNumberFormat="1" applyFont="1" applyBorder="1" applyAlignment="1" applyProtection="1">
      <alignment horizontal="left" vertical="center" shrinkToFit="1"/>
      <protection locked="0"/>
    </xf>
    <xf numFmtId="185" fontId="10" fillId="0" borderId="110" xfId="0" applyNumberFormat="1" applyFont="1" applyBorder="1" applyAlignment="1" applyProtection="1">
      <alignment horizontal="left" vertical="center" shrinkToFit="1"/>
      <protection locked="0"/>
    </xf>
    <xf numFmtId="186" fontId="10" fillId="0" borderId="42" xfId="0" applyNumberFormat="1" applyFont="1" applyBorder="1" applyAlignment="1" applyProtection="1">
      <alignment horizontal="right" vertical="center"/>
      <protection locked="0"/>
    </xf>
    <xf numFmtId="186" fontId="10" fillId="0" borderId="43" xfId="0" applyNumberFormat="1" applyFont="1" applyBorder="1" applyAlignment="1" applyProtection="1">
      <alignment horizontal="right" vertical="center"/>
      <protection locked="0"/>
    </xf>
    <xf numFmtId="186" fontId="10" fillId="0" borderId="90" xfId="0" applyNumberFormat="1" applyFont="1" applyBorder="1" applyAlignment="1" applyProtection="1">
      <alignment horizontal="right" vertical="center"/>
      <protection locked="0"/>
    </xf>
    <xf numFmtId="0" fontId="19" fillId="3" borderId="148" xfId="0" applyFont="1" applyFill="1" applyBorder="1" applyAlignment="1">
      <alignment vertical="center"/>
    </xf>
    <xf numFmtId="0" fontId="0" fillId="3" borderId="102" xfId="0" applyFont="1" applyFill="1" applyBorder="1" applyAlignment="1">
      <alignment vertical="center"/>
    </xf>
    <xf numFmtId="0" fontId="10" fillId="0" borderId="39" xfId="0" applyFont="1" applyBorder="1" applyAlignment="1">
      <alignment horizontal="center" vertical="center" wrapText="1"/>
    </xf>
    <xf numFmtId="0" fontId="0" fillId="0" borderId="115" xfId="0" applyBorder="1" applyAlignment="1">
      <alignment horizontal="center" vertical="center" wrapText="1"/>
    </xf>
    <xf numFmtId="0" fontId="10" fillId="0" borderId="79" xfId="0" applyFont="1" applyBorder="1" applyAlignment="1">
      <alignment horizontal="center" vertical="center" wrapText="1"/>
    </xf>
    <xf numFmtId="0" fontId="0" fillId="0" borderId="80" xfId="0" applyBorder="1" applyAlignment="1">
      <alignment horizontal="center" vertical="center" wrapText="1"/>
    </xf>
    <xf numFmtId="0" fontId="10" fillId="0" borderId="68" xfId="0" applyFont="1" applyBorder="1" applyAlignment="1">
      <alignment horizontal="center" vertical="center" wrapText="1"/>
    </xf>
    <xf numFmtId="0" fontId="0" fillId="0" borderId="69" xfId="0" applyBorder="1" applyAlignment="1">
      <alignment horizontal="center" vertical="center" wrapText="1"/>
    </xf>
    <xf numFmtId="0" fontId="10" fillId="3" borderId="18"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2" fillId="0" borderId="18" xfId="0" applyFont="1"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10" fillId="0" borderId="30" xfId="0" applyFont="1" applyBorder="1" applyAlignment="1">
      <alignment horizontal="center" vertical="center" wrapText="1"/>
    </xf>
    <xf numFmtId="0" fontId="0" fillId="0" borderId="31" xfId="0" applyBorder="1" applyAlignment="1">
      <alignment vertical="center"/>
    </xf>
    <xf numFmtId="0" fontId="10" fillId="0" borderId="91" xfId="0" applyFont="1" applyBorder="1" applyAlignment="1" applyProtection="1">
      <alignment horizontal="center" vertical="center"/>
      <protection locked="0"/>
    </xf>
    <xf numFmtId="0" fontId="10" fillId="0" borderId="52" xfId="0" applyFont="1" applyBorder="1" applyProtection="1">
      <alignment vertical="center"/>
      <protection locked="0"/>
    </xf>
    <xf numFmtId="0" fontId="10" fillId="0" borderId="92" xfId="0" applyFont="1" applyBorder="1" applyProtection="1">
      <alignment vertical="center"/>
      <protection locked="0"/>
    </xf>
    <xf numFmtId="181" fontId="10" fillId="0" borderId="67" xfId="0" applyNumberFormat="1" applyFont="1" applyBorder="1" applyAlignment="1" applyProtection="1">
      <alignment horizontal="right" vertical="center"/>
      <protection locked="0"/>
    </xf>
    <xf numFmtId="181" fontId="10" fillId="0" borderId="68" xfId="0" applyNumberFormat="1" applyFont="1" applyBorder="1" applyAlignment="1" applyProtection="1">
      <alignment horizontal="right" vertical="center"/>
      <protection locked="0"/>
    </xf>
    <xf numFmtId="181" fontId="10" fillId="0" borderId="69" xfId="0" applyNumberFormat="1" applyFont="1" applyBorder="1" applyAlignment="1" applyProtection="1">
      <alignment horizontal="right" vertical="center"/>
      <protection locked="0"/>
    </xf>
    <xf numFmtId="180" fontId="10" fillId="2" borderId="75" xfId="0" applyNumberFormat="1" applyFont="1" applyFill="1" applyBorder="1" applyAlignment="1" applyProtection="1">
      <alignment horizontal="right" vertical="center"/>
    </xf>
    <xf numFmtId="180" fontId="10" fillId="2" borderId="76" xfId="0" applyNumberFormat="1" applyFont="1" applyFill="1" applyBorder="1" applyAlignment="1" applyProtection="1">
      <alignment horizontal="right" vertical="center"/>
    </xf>
    <xf numFmtId="180" fontId="10" fillId="2" borderId="77" xfId="0" applyNumberFormat="1" applyFont="1" applyFill="1" applyBorder="1" applyAlignment="1" applyProtection="1">
      <alignment horizontal="right" vertical="center"/>
    </xf>
    <xf numFmtId="180" fontId="10" fillId="0" borderId="75" xfId="0" applyNumberFormat="1" applyFont="1" applyBorder="1" applyAlignment="1" applyProtection="1">
      <alignment horizontal="right" vertical="center"/>
      <protection locked="0"/>
    </xf>
    <xf numFmtId="180" fontId="10" fillId="0" borderId="76" xfId="0" applyNumberFormat="1" applyFont="1" applyBorder="1" applyAlignment="1" applyProtection="1">
      <alignment horizontal="right" vertical="center"/>
      <protection locked="0"/>
    </xf>
    <xf numFmtId="180" fontId="10" fillId="0" borderId="77" xfId="0" applyNumberFormat="1" applyFont="1" applyBorder="1" applyAlignment="1" applyProtection="1">
      <alignment horizontal="right" vertical="center"/>
      <protection locked="0"/>
    </xf>
    <xf numFmtId="180" fontId="10" fillId="0" borderId="64" xfId="0" applyNumberFormat="1" applyFont="1" applyBorder="1" applyAlignment="1" applyProtection="1">
      <alignment horizontal="right" vertical="center"/>
      <protection locked="0"/>
    </xf>
    <xf numFmtId="180" fontId="10" fillId="0" borderId="32" xfId="0" applyNumberFormat="1" applyFont="1" applyBorder="1" applyAlignment="1" applyProtection="1">
      <alignment horizontal="right" vertical="center"/>
      <protection locked="0"/>
    </xf>
    <xf numFmtId="180" fontId="10" fillId="0" borderId="33" xfId="0" applyNumberFormat="1" applyFont="1" applyBorder="1" applyAlignment="1" applyProtection="1">
      <alignment horizontal="right" vertical="center"/>
      <protection locked="0"/>
    </xf>
    <xf numFmtId="180" fontId="10" fillId="2" borderId="25" xfId="0" applyNumberFormat="1" applyFont="1" applyFill="1" applyBorder="1" applyAlignment="1" applyProtection="1">
      <alignment horizontal="right" vertical="center"/>
    </xf>
    <xf numFmtId="180" fontId="10" fillId="2" borderId="28" xfId="0" applyNumberFormat="1" applyFont="1" applyFill="1" applyBorder="1" applyAlignment="1" applyProtection="1">
      <alignment horizontal="right" vertical="center"/>
    </xf>
    <xf numFmtId="180" fontId="10" fillId="2" borderId="29" xfId="0" applyNumberFormat="1" applyFont="1" applyFill="1" applyBorder="1" applyAlignment="1" applyProtection="1">
      <alignment horizontal="right" vertical="center"/>
    </xf>
    <xf numFmtId="180" fontId="10" fillId="0" borderId="104" xfId="0" applyNumberFormat="1" applyFont="1" applyBorder="1" applyAlignment="1" applyProtection="1">
      <alignment horizontal="right" vertical="center"/>
      <protection locked="0"/>
    </xf>
    <xf numFmtId="180" fontId="10" fillId="0" borderId="105" xfId="0" applyNumberFormat="1" applyFont="1" applyBorder="1" applyAlignment="1" applyProtection="1">
      <alignment horizontal="right" vertical="center"/>
      <protection locked="0"/>
    </xf>
    <xf numFmtId="180" fontId="10" fillId="0" borderId="106" xfId="0" applyNumberFormat="1" applyFont="1" applyBorder="1" applyAlignment="1" applyProtection="1">
      <alignment horizontal="right" vertical="center"/>
      <protection locked="0"/>
    </xf>
    <xf numFmtId="180" fontId="10" fillId="0" borderId="67" xfId="0" applyNumberFormat="1" applyFont="1" applyBorder="1" applyAlignment="1" applyProtection="1">
      <alignment horizontal="right" vertical="center"/>
      <protection locked="0"/>
    </xf>
    <xf numFmtId="180" fontId="10" fillId="0" borderId="68" xfId="0" applyNumberFormat="1" applyFont="1" applyBorder="1" applyAlignment="1" applyProtection="1">
      <alignment horizontal="right" vertical="center"/>
      <protection locked="0"/>
    </xf>
    <xf numFmtId="180" fontId="10" fillId="0" borderId="69" xfId="0" applyNumberFormat="1" applyFont="1" applyBorder="1" applyAlignment="1" applyProtection="1">
      <alignment horizontal="right" vertical="center"/>
      <protection locked="0"/>
    </xf>
    <xf numFmtId="0" fontId="10" fillId="0" borderId="32" xfId="0" applyFont="1" applyBorder="1" applyAlignment="1">
      <alignment horizontal="center" vertical="center" wrapText="1"/>
    </xf>
    <xf numFmtId="0" fontId="0" fillId="0" borderId="65" xfId="0" applyBorder="1" applyAlignment="1">
      <alignment horizontal="center" vertical="center" wrapText="1"/>
    </xf>
    <xf numFmtId="0" fontId="0" fillId="0" borderId="0" xfId="0" applyAlignment="1">
      <alignment horizontal="center" vertical="center" wrapText="1"/>
    </xf>
    <xf numFmtId="0" fontId="0" fillId="0" borderId="34" xfId="0" applyBorder="1" applyAlignment="1">
      <alignment horizontal="center" vertical="center" wrapText="1"/>
    </xf>
    <xf numFmtId="0" fontId="0" fillId="0" borderId="28" xfId="0" applyBorder="1" applyAlignment="1">
      <alignment horizontal="center" vertical="center" wrapText="1"/>
    </xf>
    <xf numFmtId="0" fontId="0" fillId="0" borderId="66" xfId="0" applyBorder="1" applyAlignment="1">
      <alignment horizontal="center" vertical="center" wrapText="1"/>
    </xf>
    <xf numFmtId="0" fontId="0" fillId="3"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18" xfId="0" applyFill="1" applyBorder="1" applyAlignment="1">
      <alignment horizontal="center" vertical="center" textRotation="255" wrapText="1"/>
    </xf>
    <xf numFmtId="0" fontId="0" fillId="3" borderId="19" xfId="0" applyFill="1" applyBorder="1" applyAlignment="1">
      <alignment horizontal="center" vertical="center" textRotation="255" wrapText="1"/>
    </xf>
    <xf numFmtId="0" fontId="10" fillId="0" borderId="141" xfId="0" applyFont="1" applyBorder="1" applyAlignment="1">
      <alignment horizontal="center" vertical="center" wrapText="1"/>
    </xf>
    <xf numFmtId="0" fontId="0" fillId="0" borderId="57" xfId="0" applyBorder="1" applyAlignment="1">
      <alignment horizontal="center" vertical="center" wrapText="1"/>
    </xf>
    <xf numFmtId="183" fontId="112" fillId="0" borderId="58" xfId="2" applyNumberFormat="1" applyFont="1" applyBorder="1" applyAlignment="1" applyProtection="1">
      <alignment horizontal="center" vertical="center" wrapText="1"/>
      <protection locked="0"/>
    </xf>
    <xf numFmtId="183" fontId="112" fillId="0" borderId="30" xfId="2" applyNumberFormat="1" applyFont="1" applyBorder="1" applyAlignment="1" applyProtection="1">
      <alignment horizontal="center" vertical="center" wrapText="1"/>
      <protection locked="0"/>
    </xf>
    <xf numFmtId="183" fontId="112" fillId="0" borderId="31" xfId="2" applyNumberFormat="1" applyFont="1" applyBorder="1" applyAlignment="1" applyProtection="1">
      <alignment horizontal="center" vertical="center" wrapText="1"/>
      <protection locked="0"/>
    </xf>
    <xf numFmtId="0" fontId="10" fillId="0" borderId="140" xfId="0" applyFont="1" applyBorder="1" applyAlignment="1">
      <alignment horizontal="center" vertical="center" wrapText="1"/>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0" fillId="0" borderId="77" xfId="0"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0" fillId="0" borderId="69" xfId="0" applyBorder="1" applyAlignment="1">
      <alignment horizontal="center" vertical="center"/>
    </xf>
    <xf numFmtId="0" fontId="10" fillId="0" borderId="62" xfId="0" applyFont="1" applyBorder="1" applyAlignment="1">
      <alignment horizontal="center" vertical="center" wrapText="1"/>
    </xf>
    <xf numFmtId="0" fontId="10" fillId="0" borderId="22" xfId="0" applyFont="1" applyBorder="1" applyAlignment="1">
      <alignment horizontal="center" vertical="center" wrapText="1"/>
    </xf>
    <xf numFmtId="0" fontId="0" fillId="0" borderId="23" xfId="0" applyBorder="1" applyAlignment="1">
      <alignment vertical="center"/>
    </xf>
    <xf numFmtId="0" fontId="10" fillId="0" borderId="104" xfId="0" applyFont="1" applyBorder="1" applyAlignment="1">
      <alignment horizontal="center" vertical="center" wrapText="1"/>
    </xf>
    <xf numFmtId="0" fontId="10" fillId="0" borderId="105" xfId="0" applyFont="1" applyBorder="1" applyAlignment="1">
      <alignment horizontal="center" vertical="center" wrapText="1"/>
    </xf>
    <xf numFmtId="0" fontId="0" fillId="0" borderId="106" xfId="0" applyBorder="1" applyAlignment="1">
      <alignment vertical="center"/>
    </xf>
    <xf numFmtId="0" fontId="10" fillId="0" borderId="58" xfId="0" applyFont="1" applyBorder="1" applyAlignment="1">
      <alignment horizontal="center" vertical="center"/>
    </xf>
    <xf numFmtId="0" fontId="0" fillId="0" borderId="31" xfId="0" applyBorder="1" applyAlignment="1">
      <alignment horizontal="center" vertical="center"/>
    </xf>
    <xf numFmtId="0" fontId="10" fillId="2" borderId="64" xfId="0" applyFont="1" applyFill="1" applyBorder="1" applyAlignment="1">
      <alignment horizontal="center" vertical="center" wrapText="1"/>
    </xf>
    <xf numFmtId="0" fontId="10" fillId="2" borderId="17" xfId="0" applyFont="1" applyFill="1" applyBorder="1" applyAlignment="1">
      <alignment horizontal="center" vertical="center"/>
    </xf>
    <xf numFmtId="0" fontId="10" fillId="2" borderId="25" xfId="0" applyFont="1" applyFill="1" applyBorder="1" applyAlignment="1">
      <alignment horizontal="center" vertical="center"/>
    </xf>
    <xf numFmtId="0" fontId="10" fillId="3" borderId="64"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0" fillId="0" borderId="132" xfId="0" applyBorder="1" applyAlignment="1">
      <alignment horizontal="center" vertical="center" wrapText="1"/>
    </xf>
    <xf numFmtId="0" fontId="10" fillId="2" borderId="34" xfId="0" applyFont="1" applyFill="1" applyBorder="1" applyAlignment="1">
      <alignment horizontal="center" vertical="center" wrapText="1"/>
    </xf>
    <xf numFmtId="0" fontId="10" fillId="2" borderId="14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0" fillId="0" borderId="30" xfId="0" applyBorder="1" applyAlignment="1">
      <alignment vertical="center" wrapText="1"/>
    </xf>
    <xf numFmtId="180" fontId="10" fillId="0" borderId="78" xfId="0" applyNumberFormat="1" applyFont="1" applyBorder="1" applyAlignment="1" applyProtection="1">
      <alignment horizontal="right" vertical="center"/>
      <protection locked="0"/>
    </xf>
    <xf numFmtId="180" fontId="10" fillId="0" borderId="79" xfId="0" applyNumberFormat="1" applyFont="1" applyBorder="1" applyAlignment="1" applyProtection="1">
      <alignment horizontal="right" vertical="center"/>
      <protection locked="0"/>
    </xf>
    <xf numFmtId="180" fontId="10" fillId="0" borderId="80" xfId="0" applyNumberFormat="1" applyFont="1" applyBorder="1" applyAlignment="1" applyProtection="1">
      <alignment horizontal="right" vertical="center"/>
      <protection locked="0"/>
    </xf>
    <xf numFmtId="0" fontId="0" fillId="3" borderId="32" xfId="0" applyFill="1" applyBorder="1" applyAlignment="1">
      <alignment vertical="center" wrapText="1"/>
    </xf>
    <xf numFmtId="0" fontId="0" fillId="0" borderId="32" xfId="0" applyBorder="1" applyAlignment="1">
      <alignment vertical="center"/>
    </xf>
    <xf numFmtId="0" fontId="0" fillId="0" borderId="33" xfId="0" applyBorder="1" applyAlignment="1">
      <alignment vertical="center"/>
    </xf>
    <xf numFmtId="0" fontId="10" fillId="2" borderId="57" xfId="0" applyFont="1" applyFill="1" applyBorder="1" applyAlignment="1">
      <alignment horizontal="center" vertical="center" wrapText="1"/>
    </xf>
    <xf numFmtId="0" fontId="10" fillId="2" borderId="57" xfId="0" applyFont="1" applyFill="1" applyBorder="1" applyAlignment="1">
      <alignment horizontal="center" vertical="center"/>
    </xf>
    <xf numFmtId="0" fontId="10" fillId="2" borderId="132" xfId="0" applyFont="1" applyFill="1" applyBorder="1" applyAlignment="1">
      <alignment horizontal="center" vertical="center"/>
    </xf>
    <xf numFmtId="0" fontId="10" fillId="0" borderId="64" xfId="0" applyFont="1" applyBorder="1" applyAlignment="1">
      <alignment horizontal="center" vertical="center"/>
    </xf>
    <xf numFmtId="0" fontId="10" fillId="0" borderId="120" xfId="0" applyFont="1" applyBorder="1" applyAlignment="1">
      <alignment horizontal="center" vertical="center"/>
    </xf>
    <xf numFmtId="0" fontId="0" fillId="0" borderId="69" xfId="0" applyBorder="1" applyAlignment="1">
      <alignment vertical="center"/>
    </xf>
    <xf numFmtId="180" fontId="10" fillId="0" borderId="58" xfId="0" applyNumberFormat="1" applyFont="1" applyBorder="1" applyAlignment="1" applyProtection="1">
      <alignment horizontal="right" vertical="center"/>
      <protection locked="0"/>
    </xf>
    <xf numFmtId="180" fontId="10" fillId="0" borderId="30" xfId="0" applyNumberFormat="1" applyFont="1" applyBorder="1" applyAlignment="1" applyProtection="1">
      <alignment horizontal="right" vertical="center"/>
      <protection locked="0"/>
    </xf>
    <xf numFmtId="180" fontId="10" fillId="0" borderId="31" xfId="0" applyNumberFormat="1" applyFont="1" applyBorder="1" applyAlignment="1" applyProtection="1">
      <alignment horizontal="right" vertical="center"/>
      <protection locked="0"/>
    </xf>
    <xf numFmtId="0" fontId="10" fillId="0" borderId="58" xfId="0" applyFont="1" applyBorder="1" applyAlignment="1">
      <alignment horizontal="center" vertical="center" shrinkToFit="1"/>
    </xf>
    <xf numFmtId="0" fontId="0" fillId="0" borderId="31" xfId="0" applyBorder="1" applyAlignment="1">
      <alignment horizontal="center" vertical="center" shrinkToFit="1"/>
    </xf>
    <xf numFmtId="0" fontId="10" fillId="2" borderId="133" xfId="0" applyFont="1" applyFill="1" applyBorder="1" applyAlignment="1">
      <alignment horizontal="center" vertical="center" wrapText="1"/>
    </xf>
    <xf numFmtId="0" fontId="0" fillId="2" borderId="134" xfId="0" applyFill="1" applyBorder="1" applyAlignment="1">
      <alignment horizontal="center" vertical="center" wrapText="1"/>
    </xf>
    <xf numFmtId="0" fontId="0" fillId="2" borderId="143" xfId="0" applyFill="1" applyBorder="1" applyAlignment="1">
      <alignment horizontal="center" vertical="center" wrapText="1"/>
    </xf>
    <xf numFmtId="0" fontId="10" fillId="0" borderId="145" xfId="0" applyFont="1" applyBorder="1" applyAlignment="1">
      <alignment horizontal="center" vertical="center" wrapText="1"/>
    </xf>
    <xf numFmtId="0" fontId="0" fillId="0" borderId="121" xfId="0" applyBorder="1" applyAlignment="1">
      <alignment horizontal="center" vertical="center" wrapText="1"/>
    </xf>
    <xf numFmtId="0" fontId="10" fillId="0" borderId="146" xfId="0" applyFont="1" applyBorder="1" applyAlignment="1">
      <alignment horizontal="center" vertical="center"/>
    </xf>
    <xf numFmtId="0" fontId="10" fillId="0" borderId="147" xfId="0" applyFont="1" applyBorder="1" applyAlignment="1">
      <alignment horizontal="center" vertical="center"/>
    </xf>
    <xf numFmtId="0" fontId="10" fillId="0" borderId="20" xfId="0" applyFont="1" applyBorder="1" applyAlignment="1">
      <alignment horizontal="center" vertical="center"/>
    </xf>
    <xf numFmtId="0" fontId="10" fillId="0" borderId="64"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64" xfId="0" applyFont="1" applyBorder="1" applyAlignment="1" applyProtection="1">
      <alignment horizontal="center" vertical="center" wrapText="1"/>
      <protection locked="0"/>
    </xf>
    <xf numFmtId="0" fontId="10" fillId="0" borderId="32" xfId="0" applyFont="1" applyBorder="1" applyAlignment="1" applyProtection="1">
      <alignment horizontal="center" vertical="center" wrapText="1"/>
      <protection locked="0"/>
    </xf>
    <xf numFmtId="0" fontId="10" fillId="0" borderId="33"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42"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4" xfId="0" applyFont="1" applyBorder="1" applyAlignment="1">
      <alignment horizontal="center" vertical="center"/>
    </xf>
    <xf numFmtId="0" fontId="10" fillId="3" borderId="17" xfId="0" applyFont="1" applyFill="1" applyBorder="1" applyAlignment="1">
      <alignment horizontal="center" vertical="center" wrapText="1"/>
    </xf>
    <xf numFmtId="0" fontId="0" fillId="0" borderId="25" xfId="0" applyBorder="1" applyAlignment="1">
      <alignment horizontal="center" vertical="center" wrapText="1"/>
    </xf>
    <xf numFmtId="0" fontId="10" fillId="0" borderId="58" xfId="0" applyFont="1" applyFill="1" applyBorder="1" applyAlignment="1">
      <alignment horizontal="center" vertical="center"/>
    </xf>
    <xf numFmtId="0" fontId="0" fillId="0" borderId="31" xfId="0" applyFill="1" applyBorder="1" applyAlignment="1">
      <alignment horizontal="center" vertical="center"/>
    </xf>
    <xf numFmtId="0" fontId="10" fillId="2" borderId="30" xfId="0" applyFont="1" applyFill="1" applyBorder="1" applyAlignment="1">
      <alignment horizontal="center" vertical="center" shrinkToFit="1"/>
    </xf>
    <xf numFmtId="0" fontId="0" fillId="0" borderId="30" xfId="0" applyBorder="1" applyAlignment="1">
      <alignment horizontal="center" vertical="center" shrinkToFit="1"/>
    </xf>
    <xf numFmtId="0" fontId="10" fillId="0" borderId="78" xfId="0" applyFont="1" applyBorder="1" applyAlignment="1" applyProtection="1">
      <alignment horizontal="center" vertical="center"/>
      <protection locked="0"/>
    </xf>
    <xf numFmtId="0" fontId="10" fillId="0" borderId="79"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0" fontId="10" fillId="0" borderId="141" xfId="0" applyFont="1" applyBorder="1" applyAlignment="1">
      <alignment horizontal="center" vertical="center"/>
    </xf>
    <xf numFmtId="0" fontId="10" fillId="0" borderId="57" xfId="0" applyFont="1" applyBorder="1" applyAlignment="1">
      <alignment horizontal="center" vertical="center"/>
    </xf>
    <xf numFmtId="0" fontId="10" fillId="0" borderId="132" xfId="0" applyFont="1" applyBorder="1" applyAlignment="1">
      <alignment horizontal="center" vertical="center"/>
    </xf>
    <xf numFmtId="0" fontId="10" fillId="0" borderId="129" xfId="0" applyFont="1" applyBorder="1" applyAlignment="1">
      <alignment horizontal="center" vertical="center"/>
    </xf>
    <xf numFmtId="0" fontId="10" fillId="0" borderId="27" xfId="0" applyFont="1" applyBorder="1" applyAlignment="1">
      <alignment horizontal="center" vertical="center"/>
    </xf>
    <xf numFmtId="0" fontId="10" fillId="3" borderId="133" xfId="0" applyFont="1" applyFill="1" applyBorder="1" applyAlignment="1">
      <alignment horizontal="center" vertical="center" wrapText="1"/>
    </xf>
    <xf numFmtId="0" fontId="10" fillId="3" borderId="134" xfId="0" applyFont="1" applyFill="1" applyBorder="1" applyAlignment="1">
      <alignment horizontal="center" vertical="center" wrapText="1"/>
    </xf>
    <xf numFmtId="0" fontId="10" fillId="3" borderId="143"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0" fillId="2" borderId="32" xfId="0" applyFill="1" applyBorder="1" applyAlignment="1">
      <alignment horizontal="center" vertical="center" wrapText="1"/>
    </xf>
    <xf numFmtId="0" fontId="0" fillId="2" borderId="33" xfId="0" applyFill="1" applyBorder="1" applyAlignment="1">
      <alignment horizontal="center" vertical="center" wrapText="1"/>
    </xf>
    <xf numFmtId="0" fontId="10" fillId="0" borderId="126" xfId="0" applyFont="1" applyBorder="1" applyAlignment="1">
      <alignment horizontal="center" vertical="center"/>
    </xf>
    <xf numFmtId="0" fontId="10" fillId="0" borderId="15" xfId="0" applyFont="1" applyBorder="1" applyAlignment="1">
      <alignment horizontal="center" vertical="center"/>
    </xf>
    <xf numFmtId="0" fontId="10" fillId="0" borderId="5" xfId="0" applyFont="1" applyBorder="1" applyAlignment="1">
      <alignment horizontal="center" vertical="center"/>
    </xf>
    <xf numFmtId="0" fontId="10" fillId="0" borderId="75" xfId="0" applyFont="1" applyBorder="1" applyAlignment="1" applyProtection="1">
      <alignment horizontal="center" vertical="center"/>
      <protection locked="0"/>
    </xf>
    <xf numFmtId="0" fontId="10" fillId="0" borderId="76" xfId="0" applyFont="1" applyBorder="1" applyAlignment="1" applyProtection="1">
      <alignment horizontal="center" vertical="center"/>
      <protection locked="0"/>
    </xf>
    <xf numFmtId="0" fontId="10" fillId="0" borderId="77" xfId="0" applyFont="1" applyBorder="1" applyAlignment="1" applyProtection="1">
      <alignment horizontal="center" vertical="center"/>
      <protection locked="0"/>
    </xf>
    <xf numFmtId="180" fontId="10" fillId="2" borderId="58" xfId="0" applyNumberFormat="1" applyFont="1" applyFill="1" applyBorder="1" applyAlignment="1" applyProtection="1">
      <alignment horizontal="right" vertical="center"/>
    </xf>
    <xf numFmtId="180" fontId="10" fillId="2" borderId="30" xfId="0" applyNumberFormat="1" applyFont="1" applyFill="1" applyBorder="1" applyAlignment="1" applyProtection="1">
      <alignment horizontal="right" vertical="center"/>
    </xf>
    <xf numFmtId="180" fontId="10" fillId="2" borderId="31" xfId="0" applyNumberFormat="1" applyFont="1" applyFill="1" applyBorder="1" applyAlignment="1" applyProtection="1">
      <alignment horizontal="right" vertical="center"/>
    </xf>
    <xf numFmtId="0" fontId="10" fillId="2" borderId="18"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12" fillId="0" borderId="114" xfId="0" applyFont="1" applyBorder="1" applyAlignment="1">
      <alignment horizontal="center" vertical="center" shrinkToFit="1"/>
    </xf>
    <xf numFmtId="0" fontId="5" fillId="0" borderId="115" xfId="0" applyFont="1" applyBorder="1" applyAlignment="1">
      <alignment horizontal="center" vertical="center" shrinkToFit="1"/>
    </xf>
    <xf numFmtId="0" fontId="10" fillId="0" borderId="67" xfId="0" applyFont="1" applyBorder="1" applyAlignment="1">
      <alignment horizontal="center" vertical="center" wrapText="1"/>
    </xf>
    <xf numFmtId="0" fontId="0" fillId="0" borderId="58" xfId="0" applyBorder="1" applyAlignment="1">
      <alignment horizontal="center" vertical="center" wrapText="1"/>
    </xf>
    <xf numFmtId="0" fontId="0" fillId="0" borderId="32" xfId="0" applyBorder="1" applyAlignment="1">
      <alignment vertical="center" wrapText="1"/>
    </xf>
    <xf numFmtId="0" fontId="10" fillId="0" borderId="107"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32" xfId="0" applyFont="1" applyBorder="1" applyAlignment="1">
      <alignment horizontal="center" vertical="center"/>
    </xf>
    <xf numFmtId="0" fontId="10" fillId="0" borderId="33" xfId="0" applyFont="1" applyBorder="1" applyAlignment="1">
      <alignment horizontal="center" vertical="center"/>
    </xf>
    <xf numFmtId="49" fontId="10" fillId="0" borderId="107" xfId="0" applyNumberFormat="1" applyFont="1" applyBorder="1" applyAlignment="1" applyProtection="1">
      <alignment horizontal="center" vertical="center"/>
      <protection locked="0"/>
    </xf>
    <xf numFmtId="49" fontId="10" fillId="0" borderId="1" xfId="0" applyNumberFormat="1" applyFont="1" applyBorder="1" applyAlignment="1" applyProtection="1">
      <alignment horizontal="center" vertical="center"/>
      <protection locked="0"/>
    </xf>
    <xf numFmtId="49" fontId="10" fillId="0" borderId="2" xfId="0" applyNumberFormat="1" applyFont="1" applyBorder="1" applyAlignment="1" applyProtection="1">
      <alignment horizontal="center" vertical="center"/>
      <protection locked="0"/>
    </xf>
    <xf numFmtId="0" fontId="10" fillId="0" borderId="93" xfId="0" applyFont="1" applyBorder="1" applyAlignment="1" applyProtection="1">
      <alignment horizontal="center" vertical="center"/>
      <protection locked="0"/>
    </xf>
    <xf numFmtId="0" fontId="10" fillId="0" borderId="94" xfId="0" applyFont="1" applyBorder="1" applyAlignment="1" applyProtection="1">
      <alignment horizontal="center" vertical="center"/>
      <protection locked="0"/>
    </xf>
    <xf numFmtId="0" fontId="10" fillId="0" borderId="95" xfId="0" applyFont="1" applyBorder="1" applyAlignment="1" applyProtection="1">
      <alignment horizontal="center" vertical="center"/>
      <protection locked="0"/>
    </xf>
    <xf numFmtId="0" fontId="10" fillId="2" borderId="78" xfId="0" applyFont="1" applyFill="1" applyBorder="1" applyAlignment="1">
      <alignment horizontal="center" vertical="center"/>
    </xf>
    <xf numFmtId="0" fontId="0" fillId="2" borderId="79" xfId="0" applyFill="1" applyBorder="1" applyAlignment="1">
      <alignment horizontal="center" vertical="center"/>
    </xf>
    <xf numFmtId="0" fontId="0" fillId="0" borderId="80" xfId="0" applyBorder="1" applyAlignment="1">
      <alignment horizontal="center" vertical="center"/>
    </xf>
    <xf numFmtId="180" fontId="10" fillId="2" borderId="78" xfId="0" applyNumberFormat="1" applyFont="1" applyFill="1" applyBorder="1" applyAlignment="1" applyProtection="1">
      <alignment horizontal="right" vertical="center"/>
    </xf>
    <xf numFmtId="180" fontId="10" fillId="2" borderId="79" xfId="0" applyNumberFormat="1" applyFont="1" applyFill="1" applyBorder="1" applyAlignment="1" applyProtection="1">
      <alignment horizontal="right" vertical="center"/>
    </xf>
    <xf numFmtId="180" fontId="10" fillId="2" borderId="80" xfId="0" applyNumberFormat="1" applyFont="1" applyFill="1" applyBorder="1" applyAlignment="1" applyProtection="1">
      <alignment horizontal="right" vertical="center"/>
    </xf>
    <xf numFmtId="0" fontId="10" fillId="0" borderId="25" xfId="0" applyFont="1" applyBorder="1" applyAlignment="1" applyProtection="1">
      <alignment horizontal="center" vertical="center"/>
    </xf>
    <xf numFmtId="0" fontId="10" fillId="0" borderId="28" xfId="0" applyFont="1" applyBorder="1" applyAlignment="1" applyProtection="1">
      <alignment horizontal="center" vertical="center"/>
    </xf>
    <xf numFmtId="0" fontId="10" fillId="0" borderId="29" xfId="0" applyFont="1" applyBorder="1" applyAlignment="1" applyProtection="1">
      <alignment horizontal="center" vertical="center"/>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1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1" xfId="0" applyFont="1" applyBorder="1" applyAlignment="1" applyProtection="1">
      <alignment horizontal="center" vertical="center"/>
    </xf>
    <xf numFmtId="178" fontId="10" fillId="0" borderId="31" xfId="0" applyNumberFormat="1" applyFont="1" applyBorder="1" applyAlignment="1">
      <alignment horizontal="right" vertical="center"/>
    </xf>
    <xf numFmtId="38" fontId="10" fillId="0" borderId="3" xfId="3" applyFont="1" applyBorder="1" applyAlignment="1">
      <alignment vertical="center"/>
    </xf>
    <xf numFmtId="178" fontId="10" fillId="0" borderId="58" xfId="0" applyNumberFormat="1" applyFont="1" applyFill="1" applyBorder="1" applyAlignment="1">
      <alignment horizontal="right" vertical="center"/>
    </xf>
    <xf numFmtId="178" fontId="10" fillId="0" borderId="30" xfId="0" applyNumberFormat="1" applyFont="1" applyFill="1" applyBorder="1" applyAlignment="1">
      <alignment horizontal="right" vertical="center"/>
    </xf>
    <xf numFmtId="178" fontId="10" fillId="0" borderId="31" xfId="0" applyNumberFormat="1" applyFont="1" applyFill="1" applyBorder="1" applyAlignment="1">
      <alignment horizontal="right" vertical="center"/>
    </xf>
    <xf numFmtId="3" fontId="10" fillId="2" borderId="3" xfId="0" applyNumberFormat="1" applyFont="1" applyFill="1" applyBorder="1" applyAlignment="1">
      <alignment horizontal="center" vertical="center"/>
    </xf>
    <xf numFmtId="180" fontId="10" fillId="0" borderId="75" xfId="0" applyNumberFormat="1" applyFont="1" applyBorder="1" applyAlignment="1" applyProtection="1">
      <alignment horizontal="right" vertical="center" wrapText="1"/>
      <protection locked="0"/>
    </xf>
    <xf numFmtId="49" fontId="10" fillId="0" borderId="8" xfId="0" applyNumberFormat="1" applyFont="1" applyBorder="1" applyAlignment="1" applyProtection="1">
      <alignment horizontal="center" vertical="center"/>
      <protection locked="0"/>
    </xf>
    <xf numFmtId="49" fontId="10" fillId="0" borderId="9" xfId="0" applyNumberFormat="1" applyFont="1" applyBorder="1" applyAlignment="1" applyProtection="1">
      <alignment horizontal="center" vertical="center"/>
      <protection locked="0"/>
    </xf>
    <xf numFmtId="49" fontId="10" fillId="0" borderId="10" xfId="0" applyNumberFormat="1" applyFont="1" applyBorder="1" applyAlignment="1" applyProtection="1">
      <alignment horizontal="center" vertical="center"/>
      <protection locked="0"/>
    </xf>
    <xf numFmtId="183" fontId="10" fillId="0" borderId="78" xfId="0" applyNumberFormat="1" applyFont="1" applyBorder="1" applyAlignment="1" applyProtection="1">
      <alignment horizontal="center" vertical="center"/>
      <protection locked="0"/>
    </xf>
    <xf numFmtId="183" fontId="10" fillId="0" borderId="79" xfId="0" applyNumberFormat="1" applyFont="1" applyBorder="1" applyAlignment="1" applyProtection="1">
      <alignment horizontal="center" vertical="center"/>
      <protection locked="0"/>
    </xf>
    <xf numFmtId="183" fontId="10" fillId="0" borderId="80" xfId="0" applyNumberFormat="1" applyFont="1" applyBorder="1" applyAlignment="1" applyProtection="1">
      <alignment horizontal="center" vertical="center"/>
      <protection locked="0"/>
    </xf>
    <xf numFmtId="0" fontId="10" fillId="0" borderId="59" xfId="0" applyFont="1" applyBorder="1" applyAlignment="1" applyProtection="1">
      <alignment horizontal="center" vertical="center"/>
      <protection locked="0"/>
    </xf>
    <xf numFmtId="0" fontId="10" fillId="0" borderId="48" xfId="0" applyFont="1" applyBorder="1" applyAlignment="1">
      <alignment horizontal="left" vertical="center"/>
    </xf>
    <xf numFmtId="184" fontId="10" fillId="0" borderId="78" xfId="0" applyNumberFormat="1" applyFont="1" applyBorder="1" applyAlignment="1" applyProtection="1">
      <alignment horizontal="left" vertical="center" shrinkToFit="1"/>
      <protection locked="0"/>
    </xf>
    <xf numFmtId="184" fontId="10" fillId="0" borderId="79" xfId="0" applyNumberFormat="1" applyFont="1" applyBorder="1" applyAlignment="1" applyProtection="1">
      <alignment horizontal="left" vertical="center" shrinkToFit="1"/>
      <protection locked="0"/>
    </xf>
    <xf numFmtId="184" fontId="10" fillId="0" borderId="80" xfId="0" applyNumberFormat="1" applyFont="1" applyBorder="1" applyAlignment="1" applyProtection="1">
      <alignment horizontal="left" vertical="center" shrinkToFit="1"/>
      <protection locked="0"/>
    </xf>
    <xf numFmtId="0" fontId="35" fillId="0" borderId="136" xfId="0" applyFont="1" applyFill="1" applyBorder="1" applyAlignment="1">
      <alignment horizontal="center" vertical="center"/>
    </xf>
    <xf numFmtId="38" fontId="10" fillId="0" borderId="58" xfId="0" applyNumberFormat="1" applyFont="1" applyBorder="1" applyAlignment="1">
      <alignment vertical="center"/>
    </xf>
    <xf numFmtId="38" fontId="10" fillId="0" borderId="30" xfId="0" applyNumberFormat="1" applyFont="1" applyBorder="1" applyAlignment="1">
      <alignment vertical="center"/>
    </xf>
    <xf numFmtId="38" fontId="10" fillId="0" borderId="31" xfId="0" applyNumberFormat="1" applyFont="1" applyBorder="1" applyAlignment="1">
      <alignment vertical="center"/>
    </xf>
    <xf numFmtId="0" fontId="10" fillId="0" borderId="127" xfId="0" applyFont="1" applyFill="1" applyBorder="1" applyAlignment="1">
      <alignment horizontal="center" vertical="center"/>
    </xf>
    <xf numFmtId="0" fontId="10" fillId="0" borderId="128"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30" xfId="0" applyFont="1" applyBorder="1" applyAlignment="1">
      <alignment horizontal="center" vertical="center"/>
    </xf>
    <xf numFmtId="0" fontId="10" fillId="0" borderId="131" xfId="0" applyFont="1" applyBorder="1" applyAlignment="1">
      <alignment horizontal="center" vertical="center"/>
    </xf>
    <xf numFmtId="0" fontId="0" fillId="0" borderId="23" xfId="0" applyBorder="1" applyAlignment="1">
      <alignment horizontal="center" vertical="center" wrapText="1"/>
    </xf>
    <xf numFmtId="0" fontId="0" fillId="0" borderId="106" xfId="0" applyBorder="1" applyAlignment="1">
      <alignment horizontal="center" vertical="center" wrapText="1"/>
    </xf>
    <xf numFmtId="0" fontId="10" fillId="2" borderId="129" xfId="0" applyFont="1" applyFill="1" applyBorder="1" applyAlignment="1">
      <alignment horizontal="center" vertical="center" wrapText="1"/>
    </xf>
    <xf numFmtId="0" fontId="10" fillId="2" borderId="7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139"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6" xfId="0" applyFont="1" applyBorder="1" applyAlignment="1">
      <alignment horizontal="center" vertical="center" wrapText="1"/>
    </xf>
    <xf numFmtId="0" fontId="10" fillId="3" borderId="133" xfId="0" applyFont="1" applyFill="1" applyBorder="1" applyAlignment="1">
      <alignment horizontal="center" vertical="center" textRotation="255" wrapText="1"/>
    </xf>
    <xf numFmtId="0" fontId="10" fillId="3" borderId="134" xfId="0" applyFont="1" applyFill="1" applyBorder="1" applyAlignment="1">
      <alignment horizontal="center" vertical="center" textRotation="255" wrapText="1"/>
    </xf>
    <xf numFmtId="0" fontId="10" fillId="3" borderId="135" xfId="0" applyFont="1" applyFill="1" applyBorder="1" applyAlignment="1">
      <alignment horizontal="center" vertical="center" textRotation="255" wrapText="1"/>
    </xf>
    <xf numFmtId="0" fontId="12" fillId="0" borderId="58" xfId="0" applyFont="1" applyFill="1" applyBorder="1" applyAlignment="1">
      <alignment horizontal="left" vertical="center"/>
    </xf>
    <xf numFmtId="0" fontId="12" fillId="0" borderId="30"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58" xfId="0" applyFont="1" applyBorder="1" applyAlignment="1">
      <alignment horizontal="left"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0" fontId="10" fillId="0" borderId="127" xfId="0" applyFont="1" applyBorder="1" applyAlignment="1">
      <alignment horizontal="center" vertical="center"/>
    </xf>
    <xf numFmtId="0" fontId="10" fillId="0" borderId="128" xfId="0" applyFont="1" applyBorder="1" applyAlignment="1">
      <alignment horizontal="center" vertical="center"/>
    </xf>
    <xf numFmtId="0" fontId="10" fillId="0" borderId="6" xfId="0" applyFont="1" applyBorder="1" applyAlignment="1">
      <alignment horizontal="center" vertical="center"/>
    </xf>
    <xf numFmtId="0" fontId="10" fillId="0" borderId="126"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5" xfId="0" applyFont="1" applyFill="1" applyBorder="1" applyAlignment="1">
      <alignment horizontal="center" vertical="center"/>
    </xf>
    <xf numFmtId="0" fontId="12" fillId="0" borderId="0" xfId="0" applyFont="1" applyBorder="1" applyAlignment="1">
      <alignment horizontal="center" vertical="center"/>
    </xf>
    <xf numFmtId="0" fontId="12" fillId="2" borderId="58" xfId="0" applyFont="1" applyFill="1" applyBorder="1" applyAlignment="1">
      <alignment horizontal="center" vertical="center"/>
    </xf>
    <xf numFmtId="0" fontId="12"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23" fillId="0" borderId="64"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1" xfId="0" applyFont="1" applyBorder="1" applyAlignment="1">
      <alignment horizontal="center" vertical="center" wrapText="1"/>
    </xf>
    <xf numFmtId="0" fontId="66" fillId="0" borderId="17"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25" xfId="0" applyFont="1" applyBorder="1" applyAlignment="1">
      <alignment horizontal="center" vertical="center" wrapText="1"/>
    </xf>
    <xf numFmtId="0" fontId="66" fillId="0" borderId="28" xfId="0" applyFont="1" applyBorder="1" applyAlignment="1">
      <alignment horizontal="center" vertical="center" wrapText="1"/>
    </xf>
    <xf numFmtId="0" fontId="66" fillId="0" borderId="29" xfId="0" applyFont="1" applyBorder="1" applyAlignment="1">
      <alignment horizontal="center" vertical="center" wrapText="1"/>
    </xf>
    <xf numFmtId="0" fontId="10" fillId="2" borderId="124" xfId="0" applyFont="1" applyFill="1" applyBorder="1" applyAlignment="1">
      <alignment horizontal="center" vertical="center" wrapText="1"/>
    </xf>
    <xf numFmtId="0" fontId="10" fillId="2" borderId="124" xfId="0" applyFont="1" applyFill="1" applyBorder="1" applyAlignment="1">
      <alignment horizontal="center" vertical="center"/>
    </xf>
    <xf numFmtId="0" fontId="10" fillId="2" borderId="125" xfId="0" applyFont="1" applyFill="1" applyBorder="1" applyAlignment="1">
      <alignment horizontal="center" vertical="center"/>
    </xf>
    <xf numFmtId="0" fontId="12" fillId="2" borderId="19" xfId="0" applyFont="1" applyFill="1" applyBorder="1" applyAlignment="1">
      <alignment horizontal="center" vertical="center"/>
    </xf>
    <xf numFmtId="0" fontId="12" fillId="2" borderId="116" xfId="0" applyFont="1" applyFill="1" applyBorder="1" applyAlignment="1">
      <alignment horizontal="center" vertical="center"/>
    </xf>
    <xf numFmtId="0" fontId="12" fillId="0" borderId="117" xfId="0" applyFont="1" applyFill="1" applyBorder="1" applyAlignment="1">
      <alignment horizontal="center" vertical="center"/>
    </xf>
    <xf numFmtId="0" fontId="12" fillId="0" borderId="118" xfId="0" applyFont="1" applyFill="1" applyBorder="1" applyAlignment="1">
      <alignment horizontal="center" vertical="center"/>
    </xf>
    <xf numFmtId="0" fontId="12" fillId="0" borderId="119" xfId="0" applyFont="1" applyFill="1" applyBorder="1" applyAlignment="1">
      <alignment horizontal="center"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12" fillId="0" borderId="72" xfId="0" applyFont="1" applyBorder="1" applyAlignment="1">
      <alignment horizontal="center" vertical="center"/>
    </xf>
    <xf numFmtId="0" fontId="12" fillId="0" borderId="73" xfId="0" applyFont="1" applyBorder="1" applyAlignment="1">
      <alignment horizontal="center" vertical="center"/>
    </xf>
    <xf numFmtId="0" fontId="12" fillId="0" borderId="74" xfId="0" applyFont="1" applyBorder="1" applyAlignment="1">
      <alignment horizontal="center" vertical="center"/>
    </xf>
    <xf numFmtId="0" fontId="12" fillId="0" borderId="70"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1" xfId="0" applyFont="1" applyFill="1" applyBorder="1" applyAlignment="1">
      <alignment horizontal="center" vertical="center"/>
    </xf>
    <xf numFmtId="0" fontId="12" fillId="2" borderId="137" xfId="0" applyFont="1" applyFill="1" applyBorder="1" applyAlignment="1">
      <alignment horizontal="center" vertical="center"/>
    </xf>
    <xf numFmtId="0" fontId="12" fillId="2" borderId="102" xfId="0" applyFont="1" applyFill="1" applyBorder="1" applyAlignment="1">
      <alignment horizontal="center" vertical="center"/>
    </xf>
    <xf numFmtId="0" fontId="12" fillId="2" borderId="138" xfId="0" applyFont="1" applyFill="1" applyBorder="1" applyAlignment="1">
      <alignment horizontal="center" vertical="center"/>
    </xf>
    <xf numFmtId="0" fontId="12" fillId="0" borderId="72" xfId="0" applyFont="1" applyFill="1" applyBorder="1" applyAlignment="1">
      <alignment horizontal="center" vertical="center"/>
    </xf>
    <xf numFmtId="0" fontId="12" fillId="0" borderId="73" xfId="0" applyFont="1" applyFill="1" applyBorder="1" applyAlignment="1">
      <alignment horizontal="center" vertical="center"/>
    </xf>
    <xf numFmtId="0" fontId="12" fillId="0" borderId="74"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83" xfId="0" applyFont="1" applyFill="1" applyBorder="1" applyAlignment="1">
      <alignment horizontal="center" vertical="center"/>
    </xf>
    <xf numFmtId="0" fontId="10" fillId="0" borderId="121" xfId="0" applyFont="1" applyBorder="1" applyAlignment="1">
      <alignment horizontal="center" vertical="center"/>
    </xf>
    <xf numFmtId="0" fontId="10" fillId="0" borderId="122" xfId="0" applyFont="1" applyBorder="1" applyAlignment="1">
      <alignment horizontal="center" vertical="center"/>
    </xf>
    <xf numFmtId="0" fontId="10" fillId="0" borderId="123" xfId="0" applyFont="1" applyBorder="1" applyAlignment="1">
      <alignment horizontal="center" vertical="center"/>
    </xf>
    <xf numFmtId="0" fontId="65" fillId="0" borderId="3" xfId="0" applyFont="1" applyBorder="1" applyAlignment="1">
      <alignment horizontal="left" vertical="center" wrapText="1"/>
    </xf>
    <xf numFmtId="0" fontId="10" fillId="0" borderId="75" xfId="0" applyFont="1" applyFill="1" applyBorder="1" applyAlignment="1">
      <alignment horizontal="center" vertical="center"/>
    </xf>
    <xf numFmtId="0" fontId="10" fillId="0" borderId="76" xfId="0" applyFont="1" applyFill="1" applyBorder="1" applyAlignment="1">
      <alignment horizontal="center" vertical="center"/>
    </xf>
    <xf numFmtId="0" fontId="0" fillId="0" borderId="77" xfId="0" applyFill="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111" xfId="0" applyFont="1" applyBorder="1" applyAlignment="1" applyProtection="1">
      <alignment horizontal="center" vertical="center"/>
      <protection locked="0"/>
    </xf>
    <xf numFmtId="0" fontId="10" fillId="0" borderId="112" xfId="0" applyFont="1" applyBorder="1" applyAlignment="1" applyProtection="1">
      <alignment horizontal="center" vertical="center"/>
      <protection locked="0"/>
    </xf>
    <xf numFmtId="0" fontId="10" fillId="0" borderId="113" xfId="0" applyFont="1" applyBorder="1" applyAlignment="1" applyProtection="1">
      <alignment horizontal="center" vertical="center"/>
      <protection locked="0"/>
    </xf>
    <xf numFmtId="0" fontId="10" fillId="0" borderId="103" xfId="0" applyFont="1" applyBorder="1" applyAlignment="1">
      <alignment horizontal="center" vertical="center"/>
    </xf>
    <xf numFmtId="0" fontId="0" fillId="3" borderId="17" xfId="0" applyFill="1" applyBorder="1" applyAlignment="1">
      <alignment horizontal="center" vertical="center" wrapText="1"/>
    </xf>
    <xf numFmtId="0" fontId="10" fillId="0" borderId="0" xfId="0" applyFont="1" applyAlignment="1">
      <alignment horizontal="center" vertical="center"/>
    </xf>
    <xf numFmtId="191" fontId="10" fillId="0" borderId="3" xfId="3" applyNumberFormat="1" applyFont="1" applyBorder="1" applyAlignment="1">
      <alignment vertical="center"/>
    </xf>
    <xf numFmtId="0" fontId="10" fillId="0" borderId="3" xfId="0" applyFont="1" applyBorder="1" applyAlignment="1">
      <alignment horizontal="center" vertical="center" shrinkToFit="1"/>
    </xf>
    <xf numFmtId="0" fontId="112" fillId="0" borderId="0" xfId="2" applyFont="1" applyFill="1" applyAlignment="1" applyProtection="1">
      <alignment horizontal="left" vertical="center"/>
      <protection locked="0"/>
    </xf>
    <xf numFmtId="0" fontId="10" fillId="2" borderId="58"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31" xfId="0" applyFont="1" applyFill="1" applyBorder="1" applyAlignment="1">
      <alignment horizontal="center" vertical="center"/>
    </xf>
    <xf numFmtId="0" fontId="4" fillId="0" borderId="58" xfId="2" applyFill="1" applyBorder="1" applyAlignment="1" applyProtection="1">
      <alignment horizontal="center" vertical="center"/>
    </xf>
    <xf numFmtId="0" fontId="4" fillId="0" borderId="30" xfId="2" applyFill="1" applyBorder="1" applyAlignment="1" applyProtection="1">
      <alignment horizontal="center" vertical="center"/>
    </xf>
    <xf numFmtId="0" fontId="4" fillId="0" borderId="31" xfId="2" applyFill="1" applyBorder="1" applyAlignment="1" applyProtection="1">
      <alignment horizontal="center" vertical="center"/>
    </xf>
    <xf numFmtId="0" fontId="53" fillId="0" borderId="64" xfId="0" applyFont="1" applyBorder="1" applyAlignment="1">
      <alignment horizontal="center" vertical="center" wrapText="1"/>
    </xf>
    <xf numFmtId="0" fontId="53" fillId="0" borderId="65" xfId="0" applyFont="1" applyBorder="1" applyAlignment="1">
      <alignment horizontal="center" vertical="center"/>
    </xf>
    <xf numFmtId="0" fontId="53" fillId="0" borderId="25" xfId="0" applyFont="1" applyBorder="1" applyAlignment="1">
      <alignment horizontal="center" vertical="center"/>
    </xf>
    <xf numFmtId="0" fontId="53" fillId="0" borderId="66" xfId="0" applyFont="1" applyBorder="1" applyAlignment="1">
      <alignment horizontal="center" vertical="center"/>
    </xf>
    <xf numFmtId="0" fontId="59" fillId="0" borderId="0" xfId="4" applyFont="1" applyAlignment="1" applyProtection="1">
      <alignment horizontal="left" vertical="center" wrapText="1"/>
    </xf>
    <xf numFmtId="0" fontId="59" fillId="0" borderId="0" xfId="4" applyFont="1" applyAlignment="1" applyProtection="1">
      <alignment horizontal="center" vertical="center" wrapText="1"/>
    </xf>
    <xf numFmtId="0" fontId="59" fillId="0" borderId="0" xfId="4" applyFont="1" applyAlignment="1" applyProtection="1">
      <alignment horizontal="center" vertical="top" wrapText="1"/>
    </xf>
    <xf numFmtId="0" fontId="58" fillId="0" borderId="0" xfId="4" applyFont="1" applyBorder="1" applyAlignment="1" applyProtection="1">
      <alignment horizontal="center"/>
    </xf>
    <xf numFmtId="0" fontId="58" fillId="0" borderId="150" xfId="4" applyFont="1" applyBorder="1" applyAlignment="1" applyProtection="1">
      <alignment horizontal="center"/>
    </xf>
    <xf numFmtId="0" fontId="58" fillId="0" borderId="48" xfId="4" applyFont="1" applyBorder="1" applyAlignment="1" applyProtection="1">
      <alignment horizontal="center"/>
    </xf>
    <xf numFmtId="0" fontId="58" fillId="0" borderId="155" xfId="4" applyFont="1" applyBorder="1" applyAlignment="1" applyProtection="1">
      <alignment horizontal="center"/>
    </xf>
    <xf numFmtId="0" fontId="63" fillId="0" borderId="64" xfId="4" applyFont="1" applyBorder="1" applyAlignment="1" applyProtection="1">
      <alignment horizontal="center" vertical="center"/>
    </xf>
    <xf numFmtId="0" fontId="63" fillId="0" borderId="32" xfId="4" applyFont="1" applyBorder="1" applyAlignment="1" applyProtection="1">
      <alignment horizontal="center" vertical="center"/>
    </xf>
    <xf numFmtId="0" fontId="63" fillId="0" borderId="33" xfId="4" applyFont="1" applyBorder="1" applyAlignment="1" applyProtection="1">
      <alignment horizontal="center" vertical="center"/>
    </xf>
    <xf numFmtId="0" fontId="63" fillId="0" borderId="17" xfId="4" applyFont="1" applyBorder="1" applyAlignment="1" applyProtection="1">
      <alignment horizontal="center" vertical="center"/>
    </xf>
    <xf numFmtId="0" fontId="63" fillId="0" borderId="0" xfId="4" applyFont="1" applyBorder="1" applyAlignment="1" applyProtection="1">
      <alignment horizontal="center" vertical="center"/>
    </xf>
    <xf numFmtId="0" fontId="63" fillId="0" borderId="11" xfId="4" applyFont="1" applyBorder="1" applyAlignment="1" applyProtection="1">
      <alignment horizontal="center" vertical="center"/>
    </xf>
    <xf numFmtId="0" fontId="63" fillId="0" borderId="25" xfId="4" applyFont="1" applyBorder="1" applyAlignment="1" applyProtection="1">
      <alignment horizontal="center" vertical="center"/>
    </xf>
    <xf numFmtId="0" fontId="63" fillId="0" borderId="28" xfId="4" applyFont="1" applyBorder="1" applyAlignment="1" applyProtection="1">
      <alignment horizontal="center" vertical="center"/>
    </xf>
    <xf numFmtId="0" fontId="63" fillId="0" borderId="29" xfId="4" applyFont="1" applyBorder="1" applyAlignment="1" applyProtection="1">
      <alignment horizontal="center" vertical="center"/>
    </xf>
    <xf numFmtId="0" fontId="113" fillId="0" borderId="0" xfId="4" applyFont="1" applyBorder="1" applyAlignment="1" applyProtection="1">
      <alignment vertical="center" wrapText="1"/>
    </xf>
    <xf numFmtId="0" fontId="113" fillId="0" borderId="0" xfId="4" applyFont="1" applyBorder="1" applyAlignment="1" applyProtection="1">
      <alignment vertical="center"/>
    </xf>
    <xf numFmtId="0" fontId="113" fillId="0" borderId="242" xfId="4" applyFont="1" applyBorder="1" applyAlignment="1" applyProtection="1">
      <alignment vertical="center"/>
    </xf>
    <xf numFmtId="0" fontId="104" fillId="0" borderId="0" xfId="4" applyFont="1" applyBorder="1" applyAlignment="1" applyProtection="1">
      <alignment vertical="center"/>
    </xf>
    <xf numFmtId="0" fontId="60" fillId="0" borderId="64" xfId="4" applyFont="1" applyBorder="1" applyAlignment="1" applyProtection="1">
      <alignment horizontal="center" vertical="center" wrapText="1"/>
    </xf>
    <xf numFmtId="0" fontId="60" fillId="0" borderId="32" xfId="4" applyFont="1" applyBorder="1" applyAlignment="1" applyProtection="1">
      <alignment horizontal="center" vertical="center" wrapText="1"/>
    </xf>
    <xf numFmtId="0" fontId="60" fillId="0" borderId="149" xfId="4" applyFont="1" applyBorder="1" applyAlignment="1" applyProtection="1">
      <alignment horizontal="center" vertical="center" wrapText="1"/>
    </xf>
    <xf numFmtId="0" fontId="60" fillId="0" borderId="17" xfId="4" applyFont="1" applyBorder="1" applyAlignment="1" applyProtection="1">
      <alignment horizontal="center" vertical="center" wrapText="1"/>
    </xf>
    <xf numFmtId="0" fontId="60" fillId="0" borderId="0" xfId="4" applyFont="1" applyBorder="1" applyAlignment="1" applyProtection="1">
      <alignment horizontal="center" vertical="center" wrapText="1"/>
    </xf>
    <xf numFmtId="0" fontId="60" fillId="0" borderId="150" xfId="4" applyFont="1" applyBorder="1" applyAlignment="1" applyProtection="1">
      <alignment horizontal="center" vertical="center" wrapText="1"/>
    </xf>
    <xf numFmtId="0" fontId="60" fillId="0" borderId="25" xfId="4" applyFont="1" applyBorder="1" applyAlignment="1" applyProtection="1">
      <alignment horizontal="center" vertical="center" wrapText="1"/>
    </xf>
    <xf numFmtId="0" fontId="60" fillId="0" borderId="28" xfId="4" applyFont="1" applyBorder="1" applyAlignment="1" applyProtection="1">
      <alignment horizontal="center" vertical="center" wrapText="1"/>
    </xf>
    <xf numFmtId="0" fontId="60" fillId="0" borderId="151" xfId="4" applyFont="1" applyBorder="1" applyAlignment="1" applyProtection="1">
      <alignment horizontal="center" vertical="center" wrapText="1"/>
    </xf>
    <xf numFmtId="192" fontId="77" fillId="0" borderId="37" xfId="4" applyNumberFormat="1" applyFont="1" applyBorder="1" applyAlignment="1" applyProtection="1">
      <alignment horizontal="right" shrinkToFit="1"/>
    </xf>
    <xf numFmtId="192" fontId="77" fillId="0" borderId="0" xfId="4" applyNumberFormat="1" applyFont="1" applyBorder="1" applyAlignment="1" applyProtection="1">
      <alignment horizontal="right" shrinkToFit="1"/>
    </xf>
    <xf numFmtId="192" fontId="77" fillId="0" borderId="38" xfId="4" applyNumberFormat="1" applyFont="1" applyBorder="1" applyAlignment="1" applyProtection="1">
      <alignment horizontal="right" shrinkToFit="1"/>
    </xf>
    <xf numFmtId="192" fontId="77" fillId="0" borderId="48" xfId="4" applyNumberFormat="1" applyFont="1" applyBorder="1" applyAlignment="1" applyProtection="1">
      <alignment horizontal="right" shrinkToFit="1"/>
    </xf>
    <xf numFmtId="0" fontId="60" fillId="0" borderId="41" xfId="4" applyFont="1" applyBorder="1" applyAlignment="1" applyProtection="1">
      <alignment horizontal="center"/>
    </xf>
    <xf numFmtId="0" fontId="60" fillId="0" borderId="50" xfId="4" applyFont="1" applyBorder="1" applyAlignment="1" applyProtection="1">
      <alignment horizontal="center"/>
    </xf>
    <xf numFmtId="0" fontId="60" fillId="0" borderId="154" xfId="4" applyFont="1" applyBorder="1" applyAlignment="1" applyProtection="1">
      <alignment horizontal="center"/>
    </xf>
    <xf numFmtId="0" fontId="104" fillId="0" borderId="0" xfId="4" applyFont="1" applyBorder="1" applyAlignment="1" applyProtection="1">
      <alignment horizontal="center" vertical="center"/>
    </xf>
    <xf numFmtId="0" fontId="104" fillId="0" borderId="242" xfId="4" applyFont="1" applyBorder="1" applyAlignment="1" applyProtection="1">
      <alignment vertical="center"/>
    </xf>
    <xf numFmtId="0" fontId="104" fillId="0" borderId="0" xfId="4" applyFont="1" applyBorder="1" applyAlignment="1" applyProtection="1">
      <alignment vertical="center" wrapText="1"/>
    </xf>
    <xf numFmtId="0" fontId="104" fillId="0" borderId="242" xfId="4" applyFont="1" applyBorder="1" applyAlignment="1" applyProtection="1">
      <alignment vertical="center" wrapText="1"/>
    </xf>
    <xf numFmtId="0" fontId="39" fillId="0" borderId="64" xfId="4" applyFont="1" applyBorder="1" applyAlignment="1" applyProtection="1">
      <alignment horizontal="distributed" vertical="center" wrapText="1"/>
    </xf>
    <xf numFmtId="0" fontId="39" fillId="0" borderId="32" xfId="4" applyFont="1" applyBorder="1" applyAlignment="1" applyProtection="1">
      <alignment horizontal="distributed" vertical="center" wrapText="1"/>
    </xf>
    <xf numFmtId="0" fontId="39" fillId="0" borderId="149" xfId="4" applyFont="1" applyBorder="1" applyAlignment="1" applyProtection="1">
      <alignment horizontal="distributed" vertical="center" wrapText="1"/>
    </xf>
    <xf numFmtId="0" fontId="39" fillId="0" borderId="17" xfId="4" applyFont="1" applyBorder="1" applyAlignment="1" applyProtection="1">
      <alignment horizontal="distributed" vertical="center" wrapText="1"/>
    </xf>
    <xf numFmtId="0" fontId="39" fillId="0" borderId="0" xfId="4" applyFont="1" applyBorder="1" applyAlignment="1" applyProtection="1">
      <alignment horizontal="distributed" vertical="center" wrapText="1"/>
    </xf>
    <xf numFmtId="0" fontId="39" fillId="0" borderId="150" xfId="4" applyFont="1" applyBorder="1" applyAlignment="1" applyProtection="1">
      <alignment horizontal="distributed" vertical="center" wrapText="1"/>
    </xf>
    <xf numFmtId="0" fontId="39" fillId="0" borderId="25" xfId="4" applyFont="1" applyBorder="1" applyAlignment="1" applyProtection="1">
      <alignment horizontal="distributed" vertical="center" wrapText="1"/>
    </xf>
    <xf numFmtId="0" fontId="39" fillId="0" borderId="28" xfId="4" applyFont="1" applyBorder="1" applyAlignment="1" applyProtection="1">
      <alignment horizontal="distributed" vertical="center" wrapText="1"/>
    </xf>
    <xf numFmtId="0" fontId="39" fillId="0" borderId="151" xfId="4" applyFont="1" applyBorder="1" applyAlignment="1" applyProtection="1">
      <alignment horizontal="distributed" vertical="center" wrapText="1"/>
    </xf>
    <xf numFmtId="0" fontId="39" fillId="0" borderId="148" xfId="4" applyFont="1" applyBorder="1" applyAlignment="1" applyProtection="1">
      <alignment horizontal="distributed" vertical="center" wrapText="1"/>
    </xf>
    <xf numFmtId="0" fontId="39" fillId="0" borderId="50" xfId="4" applyFont="1" applyBorder="1" applyAlignment="1" applyProtection="1">
      <alignment horizontal="distributed" vertical="center" wrapText="1"/>
    </xf>
    <xf numFmtId="0" fontId="39" fillId="0" borderId="154" xfId="4" applyFont="1" applyBorder="1" applyAlignment="1" applyProtection="1">
      <alignment horizontal="distributed" vertical="center" wrapText="1"/>
    </xf>
    <xf numFmtId="0" fontId="86" fillId="0" borderId="41" xfId="4" applyFont="1" applyFill="1" applyBorder="1" applyAlignment="1" applyProtection="1">
      <alignment horizontal="left" vertical="center" wrapText="1"/>
      <protection locked="0"/>
    </xf>
    <xf numFmtId="0" fontId="86" fillId="0" borderId="50" xfId="4" applyFont="1" applyFill="1" applyBorder="1" applyAlignment="1" applyProtection="1">
      <alignment horizontal="left" vertical="center" wrapText="1"/>
      <protection locked="0"/>
    </xf>
    <xf numFmtId="0" fontId="86" fillId="0" borderId="154" xfId="4" applyFont="1" applyFill="1" applyBorder="1" applyAlignment="1" applyProtection="1">
      <alignment horizontal="left" vertical="center" wrapText="1"/>
      <protection locked="0"/>
    </xf>
    <xf numFmtId="0" fontId="86" fillId="0" borderId="37" xfId="4" applyFont="1" applyFill="1" applyBorder="1" applyAlignment="1" applyProtection="1">
      <alignment horizontal="left" vertical="center" wrapText="1"/>
      <protection locked="0"/>
    </xf>
    <xf numFmtId="0" fontId="86" fillId="0" borderId="0" xfId="4" applyFont="1" applyFill="1" applyBorder="1" applyAlignment="1" applyProtection="1">
      <alignment horizontal="left" vertical="center" wrapText="1"/>
      <protection locked="0"/>
    </xf>
    <xf numFmtId="0" fontId="86" fillId="0" borderId="150" xfId="4" applyFont="1" applyFill="1" applyBorder="1" applyAlignment="1" applyProtection="1">
      <alignment horizontal="left" vertical="center" wrapText="1"/>
      <protection locked="0"/>
    </xf>
    <xf numFmtId="0" fontId="86" fillId="0" borderId="38" xfId="4" applyFont="1" applyFill="1" applyBorder="1" applyAlignment="1" applyProtection="1">
      <alignment horizontal="left" vertical="center" wrapText="1"/>
      <protection locked="0"/>
    </xf>
    <xf numFmtId="0" fontId="86" fillId="0" borderId="48" xfId="4" applyFont="1" applyFill="1" applyBorder="1" applyAlignment="1" applyProtection="1">
      <alignment horizontal="left" vertical="center" wrapText="1"/>
      <protection locked="0"/>
    </xf>
    <xf numFmtId="0" fontId="86" fillId="0" borderId="155" xfId="4" applyFont="1" applyFill="1" applyBorder="1" applyAlignment="1" applyProtection="1">
      <alignment horizontal="left" vertical="center" wrapText="1"/>
      <protection locked="0"/>
    </xf>
    <xf numFmtId="0" fontId="78" fillId="0" borderId="41" xfId="4" applyFont="1" applyFill="1" applyBorder="1" applyAlignment="1" applyProtection="1">
      <alignment horizontal="left" vertical="center" shrinkToFit="1"/>
      <protection locked="0"/>
    </xf>
    <xf numFmtId="0" fontId="78" fillId="0" borderId="50" xfId="4" applyFont="1" applyFill="1" applyBorder="1" applyAlignment="1" applyProtection="1">
      <alignment horizontal="left" vertical="center" shrinkToFit="1"/>
      <protection locked="0"/>
    </xf>
    <xf numFmtId="0" fontId="78" fillId="0" borderId="154" xfId="4" applyFont="1" applyFill="1" applyBorder="1" applyAlignment="1" applyProtection="1">
      <alignment horizontal="left" vertical="center" shrinkToFit="1"/>
      <protection locked="0"/>
    </xf>
    <xf numFmtId="0" fontId="78" fillId="0" borderId="37" xfId="4" applyFont="1" applyFill="1" applyBorder="1" applyAlignment="1" applyProtection="1">
      <alignment horizontal="left" vertical="center" shrinkToFit="1"/>
      <protection locked="0"/>
    </xf>
    <xf numFmtId="0" fontId="78" fillId="0" borderId="0" xfId="4" applyFont="1" applyFill="1" applyBorder="1" applyAlignment="1" applyProtection="1">
      <alignment horizontal="left" vertical="center" shrinkToFit="1"/>
      <protection locked="0"/>
    </xf>
    <xf numFmtId="0" fontId="78" fillId="0" borderId="150" xfId="4" applyFont="1" applyFill="1" applyBorder="1" applyAlignment="1" applyProtection="1">
      <alignment horizontal="left" vertical="center" shrinkToFit="1"/>
      <protection locked="0"/>
    </xf>
    <xf numFmtId="0" fontId="78" fillId="0" borderId="38" xfId="4" applyFont="1" applyFill="1" applyBorder="1" applyAlignment="1" applyProtection="1">
      <alignment horizontal="left" vertical="center" shrinkToFit="1"/>
      <protection locked="0"/>
    </xf>
    <xf numFmtId="0" fontId="78" fillId="0" borderId="48" xfId="4" applyFont="1" applyFill="1" applyBorder="1" applyAlignment="1" applyProtection="1">
      <alignment horizontal="left" vertical="center" shrinkToFit="1"/>
      <protection locked="0"/>
    </xf>
    <xf numFmtId="0" fontId="78" fillId="0" borderId="155" xfId="4" applyFont="1" applyFill="1" applyBorder="1" applyAlignment="1" applyProtection="1">
      <alignment horizontal="left" vertical="center" shrinkToFit="1"/>
      <protection locked="0"/>
    </xf>
    <xf numFmtId="0" fontId="39" fillId="0" borderId="64" xfId="4" applyFont="1" applyBorder="1" applyAlignment="1" applyProtection="1">
      <alignment horizontal="distributed" vertical="center" shrinkToFit="1"/>
    </xf>
    <xf numFmtId="0" fontId="39" fillId="0" borderId="32" xfId="4" applyFont="1" applyBorder="1" applyAlignment="1" applyProtection="1">
      <alignment horizontal="distributed" vertical="center" shrinkToFit="1"/>
    </xf>
    <xf numFmtId="0" fontId="39" fillId="0" borderId="149" xfId="4" applyFont="1" applyBorder="1" applyAlignment="1" applyProtection="1">
      <alignment horizontal="distributed" vertical="center" shrinkToFit="1"/>
    </xf>
    <xf numFmtId="0" fontId="39" fillId="0" borderId="25" xfId="4" applyFont="1" applyBorder="1" applyAlignment="1" applyProtection="1">
      <alignment horizontal="distributed" vertical="center" shrinkToFit="1"/>
    </xf>
    <xf numFmtId="0" fontId="39" fillId="0" borderId="28" xfId="4" applyFont="1" applyBorder="1" applyAlignment="1" applyProtection="1">
      <alignment horizontal="distributed" vertical="center" shrinkToFit="1"/>
    </xf>
    <xf numFmtId="0" fontId="39" fillId="0" borderId="151" xfId="4" applyFont="1" applyBorder="1" applyAlignment="1" applyProtection="1">
      <alignment horizontal="distributed" vertical="center" shrinkToFit="1"/>
    </xf>
    <xf numFmtId="0" fontId="86" fillId="0" borderId="41" xfId="4" applyFont="1" applyFill="1" applyBorder="1" applyAlignment="1" applyProtection="1">
      <alignment horizontal="left" vertical="center" shrinkToFit="1"/>
      <protection locked="0"/>
    </xf>
    <xf numFmtId="0" fontId="86" fillId="0" borderId="50" xfId="4" applyFont="1" applyFill="1" applyBorder="1" applyAlignment="1" applyProtection="1">
      <alignment horizontal="left" vertical="center" shrinkToFit="1"/>
      <protection locked="0"/>
    </xf>
    <xf numFmtId="0" fontId="86" fillId="0" borderId="154" xfId="4" applyFont="1" applyFill="1" applyBorder="1" applyAlignment="1" applyProtection="1">
      <alignment horizontal="left" vertical="center" shrinkToFit="1"/>
      <protection locked="0"/>
    </xf>
    <xf numFmtId="0" fontId="86" fillId="0" borderId="38" xfId="4" applyFont="1" applyFill="1" applyBorder="1" applyAlignment="1" applyProtection="1">
      <alignment horizontal="left" vertical="center" shrinkToFit="1"/>
      <protection locked="0"/>
    </xf>
    <xf numFmtId="0" fontId="86" fillId="0" borderId="48" xfId="4" applyFont="1" applyFill="1" applyBorder="1" applyAlignment="1" applyProtection="1">
      <alignment horizontal="left" vertical="center" shrinkToFit="1"/>
      <protection locked="0"/>
    </xf>
    <xf numFmtId="0" fontId="86" fillId="0" borderId="155" xfId="4" applyFont="1" applyFill="1" applyBorder="1" applyAlignment="1" applyProtection="1">
      <alignment horizontal="left" vertical="center" shrinkToFit="1"/>
      <protection locked="0"/>
    </xf>
    <xf numFmtId="0" fontId="38" fillId="0" borderId="37" xfId="4" applyFont="1" applyBorder="1" applyAlignment="1" applyProtection="1">
      <alignment horizontal="center" vertical="center"/>
    </xf>
    <xf numFmtId="0" fontId="38" fillId="0" borderId="0" xfId="4" applyFont="1" applyBorder="1" applyAlignment="1" applyProtection="1">
      <alignment horizontal="center" vertical="center"/>
    </xf>
    <xf numFmtId="0" fontId="38" fillId="0" borderId="32" xfId="4" applyFont="1" applyBorder="1" applyAlignment="1" applyProtection="1">
      <alignment horizontal="center" vertical="center"/>
    </xf>
    <xf numFmtId="0" fontId="38" fillId="0" borderId="149" xfId="4" applyFont="1" applyBorder="1" applyAlignment="1" applyProtection="1">
      <alignment horizontal="center" vertical="center"/>
    </xf>
    <xf numFmtId="0" fontId="38" fillId="0" borderId="150" xfId="4" applyFont="1" applyBorder="1" applyAlignment="1" applyProtection="1">
      <alignment horizontal="center" vertical="center"/>
    </xf>
    <xf numFmtId="0" fontId="38" fillId="0" borderId="153" xfId="4" applyFont="1" applyBorder="1" applyAlignment="1" applyProtection="1">
      <alignment horizontal="center" vertical="center"/>
    </xf>
    <xf numFmtId="0" fontId="38" fillId="0" borderId="28" xfId="4" applyFont="1" applyBorder="1" applyAlignment="1" applyProtection="1">
      <alignment horizontal="center" vertical="center"/>
    </xf>
    <xf numFmtId="0" fontId="38" fillId="0" borderId="151" xfId="4" applyFont="1" applyBorder="1" applyAlignment="1" applyProtection="1">
      <alignment horizontal="center" vertical="center"/>
    </xf>
    <xf numFmtId="0" fontId="39" fillId="0" borderId="148" xfId="4" applyFont="1" applyBorder="1" applyAlignment="1" applyProtection="1">
      <alignment horizontal="left" vertical="center" shrinkToFit="1"/>
    </xf>
    <xf numFmtId="0" fontId="39" fillId="0" borderId="50" xfId="4" applyFont="1" applyBorder="1" applyAlignment="1" applyProtection="1">
      <alignment horizontal="left" vertical="center" shrinkToFit="1"/>
    </xf>
    <xf numFmtId="0" fontId="39" fillId="0" borderId="207" xfId="4" applyFont="1" applyBorder="1" applyAlignment="1" applyProtection="1">
      <alignment horizontal="left" vertical="center" shrinkToFit="1"/>
    </xf>
    <xf numFmtId="0" fontId="39" fillId="0" borderId="17" xfId="4" applyFont="1" applyBorder="1" applyAlignment="1" applyProtection="1">
      <alignment horizontal="left" vertical="center" shrinkToFit="1"/>
    </xf>
    <xf numFmtId="0" fontId="39" fillId="0" borderId="0" xfId="4" applyFont="1" applyBorder="1" applyAlignment="1" applyProtection="1">
      <alignment horizontal="left" vertical="center" shrinkToFit="1"/>
    </xf>
    <xf numFmtId="0" fontId="39" fillId="0" borderId="11" xfId="4" applyFont="1" applyBorder="1" applyAlignment="1" applyProtection="1">
      <alignment horizontal="left" vertical="center" shrinkToFit="1"/>
    </xf>
    <xf numFmtId="0" fontId="47" fillId="0" borderId="0" xfId="4" applyFont="1" applyBorder="1" applyAlignment="1" applyProtection="1">
      <alignment horizontal="center" vertical="center" shrinkToFit="1"/>
    </xf>
    <xf numFmtId="0" fontId="58" fillId="0" borderId="0" xfId="4" applyFont="1" applyAlignment="1" applyProtection="1">
      <alignment horizontal="center" vertical="center" textRotation="255"/>
    </xf>
    <xf numFmtId="0" fontId="104" fillId="0" borderId="0" xfId="4" applyFont="1" applyBorder="1" applyAlignment="1" applyProtection="1">
      <alignment horizontal="left" vertical="center"/>
    </xf>
    <xf numFmtId="0" fontId="104" fillId="0" borderId="242" xfId="4" applyFont="1" applyBorder="1" applyAlignment="1" applyProtection="1">
      <alignment horizontal="left" vertical="center"/>
    </xf>
    <xf numFmtId="0" fontId="41" fillId="0" borderId="64" xfId="4" applyFont="1" applyBorder="1" applyAlignment="1" applyProtection="1">
      <alignment horizontal="distributed" wrapText="1"/>
    </xf>
    <xf numFmtId="0" fontId="41" fillId="0" borderId="32" xfId="4" applyFont="1" applyBorder="1" applyAlignment="1" applyProtection="1">
      <alignment horizontal="distributed" wrapText="1"/>
    </xf>
    <xf numFmtId="0" fontId="41" fillId="0" borderId="149" xfId="4" applyFont="1" applyBorder="1" applyAlignment="1" applyProtection="1">
      <alignment horizontal="distributed" wrapText="1"/>
    </xf>
    <xf numFmtId="0" fontId="41" fillId="0" borderId="17" xfId="4" applyFont="1" applyBorder="1" applyAlignment="1" applyProtection="1">
      <alignment horizontal="distributed" wrapText="1"/>
    </xf>
    <xf numFmtId="0" fontId="41" fillId="0" borderId="0" xfId="4" applyFont="1" applyBorder="1" applyAlignment="1" applyProtection="1">
      <alignment horizontal="distributed" wrapText="1"/>
    </xf>
    <xf numFmtId="0" fontId="41" fillId="0" borderId="150" xfId="4" applyFont="1" applyBorder="1" applyAlignment="1" applyProtection="1">
      <alignment horizontal="distributed" wrapText="1"/>
    </xf>
    <xf numFmtId="0" fontId="87" fillId="0" borderId="17" xfId="4" applyFont="1" applyBorder="1" applyAlignment="1" applyProtection="1">
      <alignment horizontal="distributed" vertical="center" wrapText="1"/>
    </xf>
    <xf numFmtId="0" fontId="87" fillId="0" borderId="0" xfId="4" applyFont="1" applyBorder="1" applyAlignment="1" applyProtection="1">
      <alignment horizontal="distributed" vertical="center" wrapText="1"/>
    </xf>
    <xf numFmtId="0" fontId="87" fillId="0" borderId="150" xfId="4" applyFont="1" applyBorder="1" applyAlignment="1" applyProtection="1">
      <alignment horizontal="distributed" vertical="center" wrapText="1"/>
    </xf>
    <xf numFmtId="0" fontId="87" fillId="0" borderId="25" xfId="4" applyFont="1" applyBorder="1" applyAlignment="1" applyProtection="1">
      <alignment horizontal="distributed" vertical="center" wrapText="1"/>
    </xf>
    <xf numFmtId="0" fontId="87" fillId="0" borderId="28" xfId="4" applyFont="1" applyBorder="1" applyAlignment="1" applyProtection="1">
      <alignment horizontal="distributed" vertical="center" wrapText="1"/>
    </xf>
    <xf numFmtId="0" fontId="87" fillId="0" borderId="151" xfId="4" applyFont="1" applyBorder="1" applyAlignment="1" applyProtection="1">
      <alignment horizontal="distributed" vertical="center" wrapText="1"/>
    </xf>
    <xf numFmtId="0" fontId="38" fillId="0" borderId="152" xfId="4" applyFont="1" applyBorder="1" applyAlignment="1" applyProtection="1">
      <alignment horizontal="center"/>
      <protection locked="0"/>
    </xf>
    <xf numFmtId="0" fontId="38" fillId="0" borderId="149" xfId="4" applyFont="1" applyBorder="1" applyAlignment="1" applyProtection="1">
      <alignment horizontal="center"/>
      <protection locked="0"/>
    </xf>
    <xf numFmtId="0" fontId="38" fillId="0" borderId="37" xfId="4" applyFont="1" applyBorder="1" applyAlignment="1" applyProtection="1">
      <alignment horizontal="center"/>
      <protection locked="0"/>
    </xf>
    <xf numFmtId="0" fontId="38" fillId="0" borderId="150" xfId="4" applyFont="1" applyBorder="1" applyAlignment="1" applyProtection="1">
      <alignment horizontal="center"/>
      <protection locked="0"/>
    </xf>
    <xf numFmtId="0" fontId="38" fillId="0" borderId="38" xfId="4" applyFont="1" applyBorder="1" applyAlignment="1" applyProtection="1">
      <alignment horizontal="center"/>
      <protection locked="0"/>
    </xf>
    <xf numFmtId="0" fontId="38" fillId="0" borderId="155" xfId="4" applyFont="1" applyBorder="1" applyAlignment="1" applyProtection="1">
      <alignment horizontal="center"/>
      <protection locked="0"/>
    </xf>
    <xf numFmtId="0" fontId="42" fillId="0" borderId="152" xfId="4" applyFont="1" applyBorder="1" applyAlignment="1" applyProtection="1">
      <alignment horizontal="distributed" vertical="center" wrapText="1"/>
    </xf>
    <xf numFmtId="0" fontId="42" fillId="0" borderId="32" xfId="4" applyFont="1" applyBorder="1" applyAlignment="1" applyProtection="1">
      <alignment horizontal="distributed" vertical="center" wrapText="1"/>
    </xf>
    <xf numFmtId="0" fontId="42" fillId="0" borderId="149" xfId="4" applyFont="1" applyBorder="1" applyAlignment="1" applyProtection="1">
      <alignment horizontal="distributed" vertical="center" wrapText="1"/>
    </xf>
    <xf numFmtId="0" fontId="42" fillId="0" borderId="37" xfId="4" applyFont="1" applyBorder="1" applyAlignment="1" applyProtection="1">
      <alignment horizontal="distributed" vertical="center" wrapText="1"/>
    </xf>
    <xf numFmtId="0" fontId="42" fillId="0" borderId="0" xfId="4" applyFont="1" applyBorder="1" applyAlignment="1" applyProtection="1">
      <alignment horizontal="distributed" vertical="center" wrapText="1"/>
    </xf>
    <xf numFmtId="0" fontId="42" fillId="0" borderId="150" xfId="4" applyFont="1" applyBorder="1" applyAlignment="1" applyProtection="1">
      <alignment horizontal="distributed" vertical="center" wrapText="1"/>
    </xf>
    <xf numFmtId="0" fontId="41" fillId="0" borderId="41" xfId="4" applyFont="1" applyBorder="1" applyAlignment="1" applyProtection="1">
      <alignment horizontal="center" vertical="center"/>
    </xf>
    <xf numFmtId="0" fontId="41" fillId="0" borderId="50" xfId="4" applyFont="1" applyBorder="1" applyAlignment="1" applyProtection="1">
      <alignment horizontal="center" vertical="center"/>
    </xf>
    <xf numFmtId="0" fontId="41" fillId="0" borderId="207" xfId="4" applyFont="1" applyBorder="1" applyAlignment="1" applyProtection="1">
      <alignment horizontal="center" vertical="center"/>
    </xf>
    <xf numFmtId="0" fontId="41" fillId="0" borderId="37" xfId="4" applyFont="1" applyBorder="1" applyAlignment="1" applyProtection="1">
      <alignment horizontal="center" vertical="center"/>
    </xf>
    <xf numFmtId="0" fontId="41" fillId="0" borderId="0" xfId="4" applyFont="1" applyBorder="1" applyAlignment="1" applyProtection="1">
      <alignment horizontal="center" vertical="center"/>
    </xf>
    <xf numFmtId="0" fontId="41" fillId="0" borderId="11" xfId="4" applyFont="1" applyBorder="1" applyAlignment="1" applyProtection="1">
      <alignment horizontal="center" vertical="center"/>
    </xf>
    <xf numFmtId="0" fontId="41" fillId="0" borderId="38" xfId="4" applyFont="1" applyBorder="1" applyAlignment="1" applyProtection="1">
      <alignment horizontal="center" vertical="center"/>
    </xf>
    <xf numFmtId="0" fontId="41" fillId="0" borderId="48" xfId="4" applyFont="1" applyBorder="1" applyAlignment="1" applyProtection="1">
      <alignment horizontal="center" vertical="center"/>
    </xf>
    <xf numFmtId="0" fontId="41" fillId="0" borderId="192" xfId="4" applyFont="1" applyBorder="1" applyAlignment="1" applyProtection="1">
      <alignment horizontal="center" vertical="center"/>
    </xf>
    <xf numFmtId="0" fontId="38" fillId="0" borderId="64" xfId="4" applyFont="1" applyBorder="1" applyAlignment="1" applyProtection="1">
      <alignment horizontal="center" vertical="center" wrapText="1"/>
    </xf>
    <xf numFmtId="0" fontId="38" fillId="0" borderId="32" xfId="4" applyFont="1" applyBorder="1" applyAlignment="1" applyProtection="1">
      <alignment horizontal="center" vertical="center" wrapText="1"/>
    </xf>
    <xf numFmtId="0" fontId="38" fillId="0" borderId="149" xfId="4" applyFont="1" applyBorder="1" applyAlignment="1" applyProtection="1">
      <alignment horizontal="center" vertical="center" wrapText="1"/>
    </xf>
    <xf numFmtId="0" fontId="38" fillId="0" borderId="17" xfId="4" applyFont="1" applyBorder="1" applyAlignment="1" applyProtection="1">
      <alignment horizontal="center" vertical="center" wrapText="1"/>
    </xf>
    <xf numFmtId="0" fontId="38" fillId="0" borderId="0" xfId="4" applyFont="1" applyBorder="1" applyAlignment="1" applyProtection="1">
      <alignment horizontal="center" vertical="center" wrapText="1"/>
    </xf>
    <xf numFmtId="0" fontId="38" fillId="0" borderId="150" xfId="4" applyFont="1" applyBorder="1" applyAlignment="1" applyProtection="1">
      <alignment horizontal="center" vertical="center" wrapText="1"/>
    </xf>
    <xf numFmtId="0" fontId="38" fillId="0" borderId="48" xfId="4" applyFont="1" applyBorder="1" applyAlignment="1" applyProtection="1">
      <alignment horizontal="center" vertical="center" wrapText="1"/>
    </xf>
    <xf numFmtId="0" fontId="38" fillId="0" borderId="155" xfId="4" applyFont="1" applyBorder="1" applyAlignment="1" applyProtection="1">
      <alignment horizontal="center" vertical="center" wrapText="1"/>
    </xf>
    <xf numFmtId="0" fontId="59" fillId="0" borderId="64" xfId="4" applyFont="1" applyBorder="1" applyAlignment="1" applyProtection="1">
      <alignment horizontal="center" vertical="center" wrapText="1" shrinkToFit="1"/>
    </xf>
    <xf numFmtId="0" fontId="59" fillId="0" borderId="32" xfId="4" applyFont="1" applyBorder="1" applyAlignment="1" applyProtection="1">
      <alignment horizontal="center" vertical="center" wrapText="1" shrinkToFit="1"/>
    </xf>
    <xf numFmtId="0" fontId="59" fillId="0" borderId="33" xfId="4" applyFont="1" applyBorder="1" applyAlignment="1" applyProtection="1">
      <alignment horizontal="center" vertical="center" wrapText="1" shrinkToFit="1"/>
    </xf>
    <xf numFmtId="0" fontId="59" fillId="0" borderId="17" xfId="4" applyFont="1" applyBorder="1" applyAlignment="1" applyProtection="1">
      <alignment horizontal="center" vertical="center" wrapText="1" shrinkToFit="1"/>
    </xf>
    <xf numFmtId="0" fontId="59" fillId="0" borderId="0" xfId="4" applyFont="1" applyBorder="1" applyAlignment="1" applyProtection="1">
      <alignment horizontal="center" vertical="center" wrapText="1" shrinkToFit="1"/>
    </xf>
    <xf numFmtId="0" fontId="59" fillId="0" borderId="11" xfId="4" applyFont="1" applyBorder="1" applyAlignment="1" applyProtection="1">
      <alignment horizontal="center" vertical="center" wrapText="1" shrinkToFit="1"/>
    </xf>
    <xf numFmtId="0" fontId="59" fillId="0" borderId="189" xfId="4" applyFont="1" applyBorder="1" applyAlignment="1" applyProtection="1">
      <alignment horizontal="center" vertical="center" wrapText="1" shrinkToFit="1"/>
    </xf>
    <xf numFmtId="0" fontId="59" fillId="0" borderId="48" xfId="4" applyFont="1" applyBorder="1" applyAlignment="1" applyProtection="1">
      <alignment horizontal="center" vertical="center" wrapText="1" shrinkToFit="1"/>
    </xf>
    <xf numFmtId="0" fontId="59" fillId="0" borderId="192" xfId="4" applyFont="1" applyBorder="1" applyAlignment="1" applyProtection="1">
      <alignment horizontal="center" vertical="center" wrapText="1" shrinkToFit="1"/>
    </xf>
    <xf numFmtId="0" fontId="93" fillId="0" borderId="41" xfId="4" applyFont="1" applyFill="1" applyBorder="1" applyAlignment="1" applyProtection="1">
      <alignment horizontal="center" vertical="center" shrinkToFit="1"/>
      <protection locked="0"/>
    </xf>
    <xf numFmtId="0" fontId="93" fillId="0" borderId="50" xfId="4" applyFont="1" applyFill="1" applyBorder="1" applyAlignment="1" applyProtection="1">
      <alignment horizontal="center" vertical="center" shrinkToFit="1"/>
      <protection locked="0"/>
    </xf>
    <xf numFmtId="0" fontId="93" fillId="0" borderId="154" xfId="4" applyFont="1" applyFill="1" applyBorder="1" applyAlignment="1" applyProtection="1">
      <alignment horizontal="center" vertical="center" shrinkToFit="1"/>
      <protection locked="0"/>
    </xf>
    <xf numFmtId="0" fontId="93" fillId="0" borderId="37" xfId="4" applyFont="1" applyFill="1" applyBorder="1" applyAlignment="1" applyProtection="1">
      <alignment horizontal="center" vertical="center" shrinkToFit="1"/>
      <protection locked="0"/>
    </xf>
    <xf numFmtId="0" fontId="93" fillId="0" borderId="0" xfId="4" applyFont="1" applyFill="1" applyBorder="1" applyAlignment="1" applyProtection="1">
      <alignment horizontal="center" vertical="center" shrinkToFit="1"/>
      <protection locked="0"/>
    </xf>
    <xf numFmtId="0" fontId="93" fillId="0" borderId="150" xfId="4" applyFont="1" applyFill="1" applyBorder="1" applyAlignment="1" applyProtection="1">
      <alignment horizontal="center" vertical="center" shrinkToFit="1"/>
      <protection locked="0"/>
    </xf>
    <xf numFmtId="0" fontId="93" fillId="0" borderId="38" xfId="4" applyFont="1" applyFill="1" applyBorder="1" applyAlignment="1" applyProtection="1">
      <alignment horizontal="center" vertical="center" shrinkToFit="1"/>
      <protection locked="0"/>
    </xf>
    <xf numFmtId="0" fontId="93" fillId="0" borderId="48" xfId="4" applyFont="1" applyFill="1" applyBorder="1" applyAlignment="1" applyProtection="1">
      <alignment horizontal="center" vertical="center" shrinkToFit="1"/>
      <protection locked="0"/>
    </xf>
    <xf numFmtId="0" fontId="93" fillId="0" borderId="155" xfId="4" applyFont="1" applyFill="1" applyBorder="1" applyAlignment="1" applyProtection="1">
      <alignment horizontal="center" vertical="center" shrinkToFit="1"/>
      <protection locked="0"/>
    </xf>
    <xf numFmtId="0" fontId="56" fillId="0" borderId="0" xfId="4" applyFill="1" applyBorder="1" applyAlignment="1" applyProtection="1">
      <alignment horizontal="center" vertical="center"/>
    </xf>
    <xf numFmtId="0" fontId="41" fillId="0" borderId="64" xfId="4" applyFont="1" applyBorder="1" applyAlignment="1" applyProtection="1">
      <alignment horizontal="center" vertical="center" wrapText="1"/>
    </xf>
    <xf numFmtId="0" fontId="41" fillId="0" borderId="32" xfId="4" applyFont="1" applyBorder="1" applyAlignment="1" applyProtection="1">
      <alignment horizontal="center" vertical="center" wrapText="1"/>
    </xf>
    <xf numFmtId="0" fontId="41" fillId="0" borderId="149" xfId="4" applyFont="1" applyBorder="1" applyAlignment="1" applyProtection="1">
      <alignment horizontal="center" vertical="center" wrapText="1"/>
    </xf>
    <xf numFmtId="0" fontId="41" fillId="0" borderId="17" xfId="4" applyFont="1" applyBorder="1" applyAlignment="1" applyProtection="1">
      <alignment horizontal="center" vertical="center" wrapText="1"/>
    </xf>
    <xf numFmtId="0" fontId="41" fillId="0" borderId="0" xfId="4" applyFont="1" applyBorder="1" applyAlignment="1" applyProtection="1">
      <alignment horizontal="center" vertical="center" wrapText="1"/>
    </xf>
    <xf numFmtId="0" fontId="41" fillId="0" borderId="150" xfId="4" applyFont="1" applyBorder="1" applyAlignment="1" applyProtection="1">
      <alignment horizontal="center" vertical="center" wrapText="1"/>
    </xf>
    <xf numFmtId="0" fontId="41" fillId="0" borderId="25" xfId="4" applyFont="1" applyBorder="1" applyAlignment="1" applyProtection="1">
      <alignment horizontal="center" vertical="center" wrapText="1"/>
    </xf>
    <xf numFmtId="0" fontId="41" fillId="0" borderId="28" xfId="4" applyFont="1" applyBorder="1" applyAlignment="1" applyProtection="1">
      <alignment horizontal="center" vertical="center" wrapText="1"/>
    </xf>
    <xf numFmtId="0" fontId="41" fillId="0" borderId="151" xfId="4" applyFont="1" applyBorder="1" applyAlignment="1" applyProtection="1">
      <alignment horizontal="center" vertical="center" wrapText="1"/>
    </xf>
    <xf numFmtId="0" fontId="56" fillId="0" borderId="230" xfId="4" applyFill="1" applyBorder="1" applyAlignment="1" applyProtection="1">
      <alignment horizontal="center" vertical="center"/>
    </xf>
    <xf numFmtId="0" fontId="56" fillId="0" borderId="231" xfId="4" applyFill="1" applyBorder="1" applyAlignment="1" applyProtection="1">
      <alignment horizontal="center" vertical="center"/>
    </xf>
    <xf numFmtId="0" fontId="56" fillId="0" borderId="183" xfId="4" applyFill="1" applyBorder="1" applyAlignment="1" applyProtection="1">
      <alignment horizontal="center" vertical="center"/>
    </xf>
    <xf numFmtId="0" fontId="56" fillId="0" borderId="232" xfId="4" applyFill="1" applyBorder="1" applyAlignment="1" applyProtection="1">
      <alignment horizontal="center" vertical="center"/>
    </xf>
    <xf numFmtId="0" fontId="56" fillId="0" borderId="221" xfId="4" applyFill="1" applyBorder="1" applyAlignment="1" applyProtection="1">
      <alignment horizontal="center" vertical="center"/>
    </xf>
    <xf numFmtId="0" fontId="56" fillId="0" borderId="229" xfId="4" applyFill="1" applyBorder="1" applyAlignment="1" applyProtection="1">
      <alignment horizontal="center" vertical="center"/>
    </xf>
    <xf numFmtId="176" fontId="88" fillId="0" borderId="41" xfId="4" applyNumberFormat="1" applyFont="1" applyFill="1" applyBorder="1" applyAlignment="1" applyProtection="1">
      <alignment horizontal="right" vertical="center" shrinkToFit="1"/>
      <protection locked="0"/>
    </xf>
    <xf numFmtId="176" fontId="88" fillId="0" borderId="50" xfId="4" applyNumberFormat="1" applyFont="1" applyFill="1" applyBorder="1" applyAlignment="1" applyProtection="1">
      <alignment horizontal="right" vertical="center" shrinkToFit="1"/>
      <protection locked="0"/>
    </xf>
    <xf numFmtId="176" fontId="88" fillId="0" borderId="154" xfId="4" applyNumberFormat="1" applyFont="1" applyFill="1" applyBorder="1" applyAlignment="1" applyProtection="1">
      <alignment horizontal="right" vertical="center" shrinkToFit="1"/>
      <protection locked="0"/>
    </xf>
    <xf numFmtId="176" fontId="88" fillId="0" borderId="37" xfId="4" applyNumberFormat="1" applyFont="1" applyFill="1" applyBorder="1" applyAlignment="1" applyProtection="1">
      <alignment horizontal="right" vertical="center" shrinkToFit="1"/>
      <protection locked="0"/>
    </xf>
    <xf numFmtId="176" fontId="88" fillId="0" borderId="0" xfId="4" applyNumberFormat="1" applyFont="1" applyFill="1" applyBorder="1" applyAlignment="1" applyProtection="1">
      <alignment horizontal="right" vertical="center" shrinkToFit="1"/>
      <protection locked="0"/>
    </xf>
    <xf numFmtId="176" fontId="88" fillId="0" borderId="150" xfId="4" applyNumberFormat="1" applyFont="1" applyFill="1" applyBorder="1" applyAlignment="1" applyProtection="1">
      <alignment horizontal="right" vertical="center" shrinkToFit="1"/>
      <protection locked="0"/>
    </xf>
    <xf numFmtId="176" fontId="88" fillId="0" borderId="38" xfId="4" applyNumberFormat="1" applyFont="1" applyFill="1" applyBorder="1" applyAlignment="1" applyProtection="1">
      <alignment horizontal="right" vertical="center" shrinkToFit="1"/>
      <protection locked="0"/>
    </xf>
    <xf numFmtId="176" fontId="88" fillId="0" borderId="48" xfId="4" applyNumberFormat="1" applyFont="1" applyFill="1" applyBorder="1" applyAlignment="1" applyProtection="1">
      <alignment horizontal="right" vertical="center" shrinkToFit="1"/>
      <protection locked="0"/>
    </xf>
    <xf numFmtId="176" fontId="88" fillId="0" borderId="155" xfId="4" applyNumberFormat="1" applyFont="1" applyFill="1" applyBorder="1" applyAlignment="1" applyProtection="1">
      <alignment horizontal="right" vertical="center" shrinkToFit="1"/>
      <protection locked="0"/>
    </xf>
    <xf numFmtId="0" fontId="109" fillId="0" borderId="239" xfId="4" applyFont="1" applyBorder="1" applyAlignment="1" applyProtection="1">
      <alignment vertical="center"/>
    </xf>
    <xf numFmtId="0" fontId="109" fillId="0" borderId="240" xfId="4" applyFont="1" applyBorder="1" applyAlignment="1" applyProtection="1">
      <alignment vertical="center"/>
    </xf>
    <xf numFmtId="0" fontId="109" fillId="0" borderId="0" xfId="4" applyFont="1" applyBorder="1" applyAlignment="1" applyProtection="1">
      <alignment vertical="center"/>
    </xf>
    <xf numFmtId="0" fontId="109" fillId="0" borderId="242" xfId="4" applyFont="1" applyBorder="1" applyAlignment="1" applyProtection="1">
      <alignment vertical="center"/>
    </xf>
    <xf numFmtId="0" fontId="100" fillId="0" borderId="0" xfId="4" applyFont="1" applyBorder="1" applyAlignment="1" applyProtection="1">
      <alignment vertical="center"/>
    </xf>
    <xf numFmtId="0" fontId="100" fillId="0" borderId="242" xfId="4" applyFont="1" applyBorder="1" applyAlignment="1" applyProtection="1">
      <alignment vertical="center"/>
    </xf>
    <xf numFmtId="0" fontId="80" fillId="0" borderId="32" xfId="4" applyFont="1" applyFill="1" applyBorder="1" applyAlignment="1" applyProtection="1">
      <alignment horizontal="center" vertical="center" wrapText="1"/>
    </xf>
    <xf numFmtId="0" fontId="80" fillId="0" borderId="33" xfId="4" applyFont="1" applyFill="1" applyBorder="1" applyAlignment="1" applyProtection="1">
      <alignment horizontal="center" vertical="center" wrapText="1"/>
    </xf>
    <xf numFmtId="0" fontId="80" fillId="0" borderId="0" xfId="4" applyFont="1" applyFill="1" applyBorder="1" applyAlignment="1" applyProtection="1">
      <alignment horizontal="center" vertical="center" wrapText="1"/>
    </xf>
    <xf numFmtId="0" fontId="80" fillId="0" borderId="11" xfId="4" applyFont="1" applyFill="1" applyBorder="1" applyAlignment="1" applyProtection="1">
      <alignment horizontal="center" vertical="center" wrapText="1"/>
    </xf>
    <xf numFmtId="0" fontId="80" fillId="0" borderId="28" xfId="4" applyFont="1" applyFill="1" applyBorder="1" applyAlignment="1" applyProtection="1">
      <alignment horizontal="center" vertical="center" wrapText="1"/>
    </xf>
    <xf numFmtId="0" fontId="80" fillId="0" borderId="29" xfId="4" applyFont="1" applyFill="1" applyBorder="1" applyAlignment="1" applyProtection="1">
      <alignment horizontal="center" vertical="center" wrapText="1"/>
    </xf>
    <xf numFmtId="0" fontId="97" fillId="0" borderId="37" xfId="4" applyFont="1" applyFill="1" applyBorder="1" applyAlignment="1" applyProtection="1">
      <alignment horizontal="left" vertical="center" wrapText="1"/>
      <protection locked="0"/>
    </xf>
    <xf numFmtId="0" fontId="97" fillId="0" borderId="0" xfId="4" applyFont="1" applyFill="1" applyBorder="1" applyAlignment="1" applyProtection="1">
      <alignment horizontal="left" vertical="center" wrapText="1"/>
      <protection locked="0"/>
    </xf>
    <xf numFmtId="0" fontId="97" fillId="0" borderId="150" xfId="4" applyFont="1" applyFill="1" applyBorder="1" applyAlignment="1" applyProtection="1">
      <alignment horizontal="left" vertical="center" wrapText="1"/>
      <protection locked="0"/>
    </xf>
    <xf numFmtId="0" fontId="97" fillId="0" borderId="38" xfId="4" applyFont="1" applyFill="1" applyBorder="1" applyAlignment="1" applyProtection="1">
      <alignment horizontal="left" vertical="center" wrapText="1"/>
      <protection locked="0"/>
    </xf>
    <xf numFmtId="0" fontId="97" fillId="0" borderId="48" xfId="4" applyFont="1" applyFill="1" applyBorder="1" applyAlignment="1" applyProtection="1">
      <alignment horizontal="left" vertical="center" wrapText="1"/>
      <protection locked="0"/>
    </xf>
    <xf numFmtId="0" fontId="97" fillId="0" borderId="155" xfId="4" applyFont="1" applyFill="1" applyBorder="1" applyAlignment="1" applyProtection="1">
      <alignment horizontal="left" vertical="center" wrapText="1"/>
      <protection locked="0"/>
    </xf>
    <xf numFmtId="0" fontId="44" fillId="0" borderId="37" xfId="4" applyFont="1" applyFill="1" applyBorder="1" applyAlignment="1" applyProtection="1">
      <alignment horizontal="left" vertical="center" wrapText="1"/>
      <protection locked="0"/>
    </xf>
    <xf numFmtId="0" fontId="44" fillId="0" borderId="0" xfId="4" applyFont="1" applyFill="1" applyBorder="1" applyAlignment="1" applyProtection="1">
      <alignment horizontal="left" vertical="center" wrapText="1"/>
      <protection locked="0"/>
    </xf>
    <xf numFmtId="0" fontId="44" fillId="0" borderId="150" xfId="4" applyFont="1" applyFill="1" applyBorder="1" applyAlignment="1" applyProtection="1">
      <alignment horizontal="left" vertical="center" wrapText="1"/>
      <protection locked="0"/>
    </xf>
    <xf numFmtId="0" fontId="44" fillId="0" borderId="38" xfId="4" applyFont="1" applyFill="1" applyBorder="1" applyAlignment="1" applyProtection="1">
      <alignment horizontal="left" vertical="center" wrapText="1"/>
      <protection locked="0"/>
    </xf>
    <xf numFmtId="0" fontId="44" fillId="0" borderId="48" xfId="4" applyFont="1" applyFill="1" applyBorder="1" applyAlignment="1" applyProtection="1">
      <alignment horizontal="left" vertical="center" wrapText="1"/>
      <protection locked="0"/>
    </xf>
    <xf numFmtId="0" fontId="44" fillId="0" borderId="155" xfId="4" applyFont="1" applyFill="1" applyBorder="1" applyAlignment="1" applyProtection="1">
      <alignment horizontal="left" vertical="center" wrapText="1"/>
      <protection locked="0"/>
    </xf>
    <xf numFmtId="0" fontId="44" fillId="0" borderId="41" xfId="4" applyFont="1" applyFill="1" applyBorder="1" applyAlignment="1" applyProtection="1">
      <alignment horizontal="center" vertical="center" shrinkToFit="1"/>
      <protection locked="0"/>
    </xf>
    <xf numFmtId="0" fontId="44" fillId="0" borderId="50" xfId="4" applyFont="1" applyFill="1" applyBorder="1" applyAlignment="1" applyProtection="1">
      <alignment horizontal="center" vertical="center" shrinkToFit="1"/>
      <protection locked="0"/>
    </xf>
    <xf numFmtId="0" fontId="44" fillId="0" borderId="154" xfId="4" applyFont="1" applyFill="1" applyBorder="1" applyAlignment="1" applyProtection="1">
      <alignment horizontal="center" vertical="center" shrinkToFit="1"/>
      <protection locked="0"/>
    </xf>
    <xf numFmtId="0" fontId="44" fillId="0" borderId="37" xfId="4" applyFont="1" applyFill="1" applyBorder="1" applyAlignment="1" applyProtection="1">
      <alignment horizontal="center" vertical="center" shrinkToFit="1"/>
      <protection locked="0"/>
    </xf>
    <xf numFmtId="0" fontId="44" fillId="0" borderId="0" xfId="4" applyFont="1" applyFill="1" applyBorder="1" applyAlignment="1" applyProtection="1">
      <alignment horizontal="center" vertical="center" shrinkToFit="1"/>
      <protection locked="0"/>
    </xf>
    <xf numFmtId="0" fontId="44" fillId="0" borderId="150" xfId="4" applyFont="1" applyFill="1" applyBorder="1" applyAlignment="1" applyProtection="1">
      <alignment horizontal="center" vertical="center" shrinkToFit="1"/>
      <protection locked="0"/>
    </xf>
    <xf numFmtId="0" fontId="44" fillId="0" borderId="38" xfId="4" applyFont="1" applyFill="1" applyBorder="1" applyAlignment="1" applyProtection="1">
      <alignment horizontal="center" vertical="center" shrinkToFit="1"/>
      <protection locked="0"/>
    </xf>
    <xf numFmtId="0" fontId="44" fillId="0" borderId="48" xfId="4" applyFont="1" applyFill="1" applyBorder="1" applyAlignment="1" applyProtection="1">
      <alignment horizontal="center" vertical="center" shrinkToFit="1"/>
      <protection locked="0"/>
    </xf>
    <xf numFmtId="0" fontId="44" fillId="0" borderId="155" xfId="4" applyFont="1" applyFill="1" applyBorder="1" applyAlignment="1" applyProtection="1">
      <alignment horizontal="center" vertical="center" shrinkToFit="1"/>
      <protection locked="0"/>
    </xf>
    <xf numFmtId="176" fontId="88" fillId="0" borderId="41" xfId="4" applyNumberFormat="1" applyFont="1" applyFill="1" applyBorder="1" applyAlignment="1" applyProtection="1">
      <alignment horizontal="right" vertical="center" shrinkToFit="1"/>
    </xf>
    <xf numFmtId="176" fontId="88" fillId="0" borderId="50" xfId="4" applyNumberFormat="1" applyFont="1" applyFill="1" applyBorder="1" applyAlignment="1" applyProtection="1">
      <alignment horizontal="right" vertical="center" shrinkToFit="1"/>
    </xf>
    <xf numFmtId="176" fontId="88" fillId="0" borderId="154" xfId="4" applyNumberFormat="1" applyFont="1" applyFill="1" applyBorder="1" applyAlignment="1" applyProtection="1">
      <alignment horizontal="right" vertical="center" shrinkToFit="1"/>
    </xf>
    <xf numFmtId="176" fontId="88" fillId="0" borderId="37" xfId="4" applyNumberFormat="1" applyFont="1" applyFill="1" applyBorder="1" applyAlignment="1" applyProtection="1">
      <alignment horizontal="right" vertical="center" shrinkToFit="1"/>
    </xf>
    <xf numFmtId="176" fontId="88" fillId="0" borderId="0" xfId="4" applyNumberFormat="1" applyFont="1" applyFill="1" applyBorder="1" applyAlignment="1" applyProtection="1">
      <alignment horizontal="right" vertical="center" shrinkToFit="1"/>
    </xf>
    <xf numFmtId="176" fontId="88" fillId="0" borderId="150" xfId="4" applyNumberFormat="1" applyFont="1" applyFill="1" applyBorder="1" applyAlignment="1" applyProtection="1">
      <alignment horizontal="right" vertical="center" shrinkToFit="1"/>
    </xf>
    <xf numFmtId="176" fontId="88" fillId="0" borderId="38" xfId="4" applyNumberFormat="1" applyFont="1" applyFill="1" applyBorder="1" applyAlignment="1" applyProtection="1">
      <alignment horizontal="right" vertical="center" shrinkToFit="1"/>
    </xf>
    <xf numFmtId="176" fontId="88" fillId="0" borderId="48" xfId="4" applyNumberFormat="1" applyFont="1" applyFill="1" applyBorder="1" applyAlignment="1" applyProtection="1">
      <alignment horizontal="right" vertical="center" shrinkToFit="1"/>
    </xf>
    <xf numFmtId="176" fontId="88" fillId="0" borderId="155" xfId="4" applyNumberFormat="1" applyFont="1" applyFill="1" applyBorder="1" applyAlignment="1" applyProtection="1">
      <alignment horizontal="right" vertical="center" shrinkToFit="1"/>
    </xf>
    <xf numFmtId="0" fontId="104" fillId="0" borderId="0" xfId="4" applyFont="1" applyBorder="1" applyAlignment="1" applyProtection="1">
      <alignment horizontal="left" vertical="top"/>
    </xf>
    <xf numFmtId="0" fontId="85" fillId="0" borderId="0" xfId="4" applyFont="1" applyAlignment="1" applyProtection="1">
      <alignment vertical="center" wrapText="1"/>
    </xf>
    <xf numFmtId="0" fontId="41" fillId="0" borderId="64" xfId="4" applyFont="1" applyBorder="1" applyAlignment="1" applyProtection="1">
      <alignment horizontal="distributed" vertical="center" wrapText="1"/>
    </xf>
    <xf numFmtId="0" fontId="41" fillId="0" borderId="32" xfId="4" applyFont="1" applyBorder="1" applyAlignment="1" applyProtection="1">
      <alignment horizontal="distributed" vertical="center" wrapText="1"/>
    </xf>
    <xf numFmtId="0" fontId="41" fillId="0" borderId="33" xfId="4" applyFont="1" applyBorder="1" applyAlignment="1" applyProtection="1">
      <alignment horizontal="distributed" vertical="center" wrapText="1"/>
    </xf>
    <xf numFmtId="0" fontId="41" fillId="0" borderId="17" xfId="4" applyFont="1" applyBorder="1" applyAlignment="1" applyProtection="1">
      <alignment horizontal="distributed" vertical="center" wrapText="1"/>
    </xf>
    <xf numFmtId="0" fontId="41" fillId="0" borderId="0" xfId="4" applyFont="1" applyBorder="1" applyAlignment="1" applyProtection="1">
      <alignment horizontal="distributed" vertical="center" wrapText="1"/>
    </xf>
    <xf numFmtId="0" fontId="41" fillId="0" borderId="11" xfId="4" applyFont="1" applyBorder="1" applyAlignment="1" applyProtection="1">
      <alignment horizontal="distributed" vertical="center" wrapText="1"/>
    </xf>
    <xf numFmtId="0" fontId="41" fillId="0" borderId="25" xfId="4" applyFont="1" applyBorder="1" applyAlignment="1" applyProtection="1">
      <alignment horizontal="distributed" vertical="center" wrapText="1"/>
    </xf>
    <xf numFmtId="0" fontId="41" fillId="0" borderId="28" xfId="4" applyFont="1" applyBorder="1" applyAlignment="1" applyProtection="1">
      <alignment horizontal="distributed" vertical="center" wrapText="1"/>
    </xf>
    <xf numFmtId="0" fontId="41" fillId="0" borderId="29" xfId="4" applyFont="1" applyBorder="1" applyAlignment="1" applyProtection="1">
      <alignment horizontal="distributed" vertical="center" wrapText="1"/>
    </xf>
    <xf numFmtId="0" fontId="94" fillId="0" borderId="41" xfId="4" applyFont="1" applyFill="1" applyBorder="1" applyAlignment="1" applyProtection="1">
      <alignment horizontal="center" vertical="center" shrinkToFit="1"/>
      <protection locked="0"/>
    </xf>
    <xf numFmtId="0" fontId="94" fillId="0" borderId="50" xfId="4" applyFont="1" applyFill="1" applyBorder="1" applyAlignment="1" applyProtection="1">
      <alignment horizontal="center" vertical="center" shrinkToFit="1"/>
      <protection locked="0"/>
    </xf>
    <xf numFmtId="0" fontId="94" fillId="0" borderId="154" xfId="4" applyFont="1" applyFill="1" applyBorder="1" applyAlignment="1" applyProtection="1">
      <alignment horizontal="center" vertical="center" shrinkToFit="1"/>
      <protection locked="0"/>
    </xf>
    <xf numFmtId="0" fontId="94" fillId="0" borderId="37" xfId="4" applyFont="1" applyFill="1" applyBorder="1" applyAlignment="1" applyProtection="1">
      <alignment horizontal="center" vertical="center" shrinkToFit="1"/>
      <protection locked="0"/>
    </xf>
    <xf numFmtId="0" fontId="94" fillId="0" borderId="0" xfId="4" applyFont="1" applyFill="1" applyBorder="1" applyAlignment="1" applyProtection="1">
      <alignment horizontal="center" vertical="center" shrinkToFit="1"/>
      <protection locked="0"/>
    </xf>
    <xf numFmtId="0" fontId="94" fillId="0" borderId="150" xfId="4" applyFont="1" applyFill="1" applyBorder="1" applyAlignment="1" applyProtection="1">
      <alignment horizontal="center" vertical="center" shrinkToFit="1"/>
      <protection locked="0"/>
    </xf>
    <xf numFmtId="0" fontId="94" fillId="0" borderId="38" xfId="4" applyFont="1" applyFill="1" applyBorder="1" applyAlignment="1" applyProtection="1">
      <alignment horizontal="center" vertical="center" shrinkToFit="1"/>
      <protection locked="0"/>
    </xf>
    <xf numFmtId="0" fontId="94" fillId="0" borderId="48" xfId="4" applyFont="1" applyFill="1" applyBorder="1" applyAlignment="1" applyProtection="1">
      <alignment horizontal="center" vertical="center" shrinkToFit="1"/>
      <protection locked="0"/>
    </xf>
    <xf numFmtId="0" fontId="94" fillId="0" borderId="155" xfId="4" applyFont="1" applyFill="1" applyBorder="1" applyAlignment="1" applyProtection="1">
      <alignment horizontal="center" vertical="center" shrinkToFit="1"/>
      <protection locked="0"/>
    </xf>
    <xf numFmtId="0" fontId="87" fillId="0" borderId="152" xfId="4" applyFont="1" applyBorder="1" applyAlignment="1" applyProtection="1">
      <alignment horizontal="distributed" vertical="center" wrapText="1"/>
    </xf>
    <xf numFmtId="0" fontId="87" fillId="0" borderId="32" xfId="4" applyFont="1" applyBorder="1" applyAlignment="1" applyProtection="1">
      <alignment horizontal="distributed" vertical="center" wrapText="1"/>
    </xf>
    <xf numFmtId="0" fontId="87" fillId="0" borderId="33" xfId="4" applyFont="1" applyBorder="1" applyAlignment="1" applyProtection="1">
      <alignment horizontal="distributed" vertical="center" wrapText="1"/>
    </xf>
    <xf numFmtId="0" fontId="87" fillId="0" borderId="37" xfId="4" applyFont="1" applyBorder="1" applyAlignment="1" applyProtection="1">
      <alignment horizontal="distributed" vertical="center" wrapText="1"/>
    </xf>
    <xf numFmtId="0" fontId="87" fillId="0" borderId="11" xfId="4" applyFont="1" applyBorder="1" applyAlignment="1" applyProtection="1">
      <alignment horizontal="distributed" vertical="center" wrapText="1"/>
    </xf>
    <xf numFmtId="0" fontId="87" fillId="0" borderId="153" xfId="4" applyFont="1" applyBorder="1" applyAlignment="1" applyProtection="1">
      <alignment horizontal="distributed" vertical="center" wrapText="1"/>
    </xf>
    <xf numFmtId="0" fontId="87" fillId="0" borderId="29" xfId="4" applyFont="1" applyBorder="1" applyAlignment="1" applyProtection="1">
      <alignment horizontal="distributed" vertical="center" wrapText="1"/>
    </xf>
    <xf numFmtId="0" fontId="39" fillId="0" borderId="50" xfId="4" applyFont="1" applyFill="1" applyBorder="1" applyAlignment="1" applyProtection="1">
      <alignment horizontal="center" vertical="center" wrapText="1"/>
    </xf>
    <xf numFmtId="0" fontId="39" fillId="0" borderId="0" xfId="4" applyFont="1" applyFill="1" applyBorder="1" applyAlignment="1" applyProtection="1">
      <alignment horizontal="center" vertical="center" wrapText="1"/>
    </xf>
    <xf numFmtId="0" fontId="39" fillId="0" borderId="28" xfId="4" applyFont="1" applyFill="1" applyBorder="1" applyAlignment="1" applyProtection="1">
      <alignment horizontal="center" vertical="center" wrapText="1"/>
    </xf>
    <xf numFmtId="0" fontId="39" fillId="0" borderId="207" xfId="4" applyFont="1" applyFill="1" applyBorder="1" applyAlignment="1" applyProtection="1">
      <alignment horizontal="center" vertical="center" wrapText="1"/>
    </xf>
    <xf numFmtId="0" fontId="39" fillId="0" borderId="11" xfId="4" applyFont="1" applyFill="1" applyBorder="1" applyAlignment="1" applyProtection="1">
      <alignment horizontal="center" vertical="center" wrapText="1"/>
    </xf>
    <xf numFmtId="0" fontId="39" fillId="0" borderId="29" xfId="4" applyFont="1" applyFill="1" applyBorder="1" applyAlignment="1" applyProtection="1">
      <alignment horizontal="center" vertical="center" wrapText="1"/>
    </xf>
    <xf numFmtId="0" fontId="39" fillId="0" borderId="32" xfId="4" applyFont="1" applyFill="1" applyBorder="1" applyAlignment="1" applyProtection="1">
      <alignment horizontal="center" vertical="center" wrapText="1"/>
    </xf>
    <xf numFmtId="0" fontId="86" fillId="0" borderId="64" xfId="4" applyFont="1" applyBorder="1" applyAlignment="1" applyProtection="1">
      <alignment horizontal="distributed" vertical="center" wrapText="1"/>
    </xf>
    <xf numFmtId="0" fontId="86" fillId="0" borderId="32" xfId="4" applyFont="1" applyBorder="1" applyAlignment="1" applyProtection="1">
      <alignment horizontal="distributed" vertical="center" wrapText="1"/>
    </xf>
    <xf numFmtId="0" fontId="86" fillId="0" borderId="33" xfId="4" applyFont="1" applyBorder="1" applyAlignment="1" applyProtection="1">
      <alignment horizontal="distributed" vertical="center" wrapText="1"/>
    </xf>
    <xf numFmtId="0" fontId="86" fillId="0" borderId="17" xfId="4" applyFont="1" applyBorder="1" applyAlignment="1" applyProtection="1">
      <alignment horizontal="distributed" vertical="center" wrapText="1"/>
    </xf>
    <xf numFmtId="0" fontId="86" fillId="0" borderId="0" xfId="4" applyFont="1" applyBorder="1" applyAlignment="1" applyProtection="1">
      <alignment horizontal="distributed" vertical="center" wrapText="1"/>
    </xf>
    <xf numFmtId="0" fontId="86" fillId="0" borderId="11" xfId="4" applyFont="1" applyBorder="1" applyAlignment="1" applyProtection="1">
      <alignment horizontal="distributed" vertical="center" wrapText="1"/>
    </xf>
    <xf numFmtId="0" fontId="86" fillId="0" borderId="25" xfId="4" applyFont="1" applyBorder="1" applyAlignment="1" applyProtection="1">
      <alignment horizontal="distributed" vertical="center" wrapText="1"/>
    </xf>
    <xf numFmtId="0" fontId="86" fillId="0" borderId="28" xfId="4" applyFont="1" applyBorder="1" applyAlignment="1" applyProtection="1">
      <alignment horizontal="distributed" vertical="center" wrapText="1"/>
    </xf>
    <xf numFmtId="0" fontId="86" fillId="0" borderId="29" xfId="4" applyFont="1" applyBorder="1" applyAlignment="1" applyProtection="1">
      <alignment horizontal="distributed" vertical="center" wrapText="1"/>
    </xf>
    <xf numFmtId="0" fontId="39" fillId="0" borderId="17" xfId="4" applyFont="1" applyBorder="1" applyAlignment="1" applyProtection="1">
      <alignment horizontal="left" vertical="center" wrapText="1"/>
    </xf>
    <xf numFmtId="0" fontId="39" fillId="0" borderId="150" xfId="4" applyFont="1" applyBorder="1" applyAlignment="1" applyProtection="1">
      <alignment horizontal="left" vertical="center" wrapText="1"/>
    </xf>
    <xf numFmtId="0" fontId="39" fillId="0" borderId="152" xfId="4" applyFont="1" applyBorder="1" applyAlignment="1" applyProtection="1">
      <alignment horizontal="distributed" vertical="center" wrapText="1"/>
    </xf>
    <xf numFmtId="0" fontId="39" fillId="0" borderId="37" xfId="4" applyFont="1" applyBorder="1" applyAlignment="1" applyProtection="1">
      <alignment horizontal="distributed" vertical="center" wrapText="1"/>
    </xf>
    <xf numFmtId="0" fontId="82" fillId="0" borderId="64" xfId="4" applyFont="1" applyBorder="1" applyAlignment="1" applyProtection="1">
      <alignment horizontal="distributed" vertical="center"/>
    </xf>
    <xf numFmtId="0" fontId="82" fillId="0" borderId="32" xfId="4" applyFont="1" applyBorder="1" applyAlignment="1" applyProtection="1">
      <alignment horizontal="distributed" vertical="center"/>
    </xf>
    <xf numFmtId="0" fontId="82" fillId="0" borderId="149" xfId="4" applyFont="1" applyBorder="1" applyAlignment="1" applyProtection="1">
      <alignment horizontal="distributed" vertical="center"/>
    </xf>
    <xf numFmtId="0" fontId="82" fillId="0" borderId="17" xfId="4" applyFont="1" applyBorder="1" applyAlignment="1" applyProtection="1">
      <alignment horizontal="distributed" vertical="center"/>
    </xf>
    <xf numFmtId="0" fontId="82" fillId="0" borderId="0" xfId="4" applyFont="1" applyBorder="1" applyAlignment="1" applyProtection="1">
      <alignment horizontal="distributed" vertical="center"/>
    </xf>
    <xf numFmtId="0" fontId="82" fillId="0" borderId="150" xfId="4" applyFont="1" applyBorder="1" applyAlignment="1" applyProtection="1">
      <alignment horizontal="distributed" vertical="center"/>
    </xf>
    <xf numFmtId="0" fontId="82" fillId="0" borderId="25" xfId="4" applyFont="1" applyBorder="1" applyAlignment="1" applyProtection="1">
      <alignment horizontal="distributed" vertical="center"/>
    </xf>
    <xf numFmtId="0" fontId="82" fillId="0" borderId="28" xfId="4" applyFont="1" applyBorder="1" applyAlignment="1" applyProtection="1">
      <alignment horizontal="distributed" vertical="center"/>
    </xf>
    <xf numFmtId="0" fontId="82" fillId="0" borderId="151" xfId="4" applyFont="1" applyBorder="1" applyAlignment="1" applyProtection="1">
      <alignment horizontal="distributed" vertical="center"/>
    </xf>
    <xf numFmtId="0" fontId="86" fillId="0" borderId="37" xfId="4" applyFont="1" applyFill="1" applyBorder="1" applyAlignment="1" applyProtection="1">
      <alignment horizontal="left" vertical="center" shrinkToFit="1"/>
      <protection locked="0"/>
    </xf>
    <xf numFmtId="0" fontId="86" fillId="0" borderId="0" xfId="4" applyFont="1" applyFill="1" applyBorder="1" applyAlignment="1" applyProtection="1">
      <alignment horizontal="left" vertical="center" shrinkToFit="1"/>
      <protection locked="0"/>
    </xf>
    <xf numFmtId="0" fontId="86" fillId="0" borderId="150" xfId="4" applyFont="1" applyFill="1" applyBorder="1" applyAlignment="1" applyProtection="1">
      <alignment horizontal="left" vertical="center" shrinkToFit="1"/>
      <protection locked="0"/>
    </xf>
    <xf numFmtId="0" fontId="90" fillId="0" borderId="41" xfId="4" applyFont="1" applyFill="1" applyBorder="1" applyAlignment="1" applyProtection="1">
      <alignment horizontal="left" vertical="center" shrinkToFit="1"/>
      <protection locked="0"/>
    </xf>
    <xf numFmtId="0" fontId="90" fillId="0" borderId="50" xfId="4" applyFont="1" applyFill="1" applyBorder="1" applyAlignment="1" applyProtection="1">
      <alignment horizontal="left" vertical="center" shrinkToFit="1"/>
      <protection locked="0"/>
    </xf>
    <xf numFmtId="0" fontId="90" fillId="0" borderId="154" xfId="4" applyFont="1" applyFill="1" applyBorder="1" applyAlignment="1" applyProtection="1">
      <alignment horizontal="left" vertical="center" shrinkToFit="1"/>
      <protection locked="0"/>
    </xf>
    <xf numFmtId="0" fontId="90" fillId="0" borderId="37" xfId="4" applyFont="1" applyFill="1" applyBorder="1" applyAlignment="1" applyProtection="1">
      <alignment horizontal="left" vertical="center" shrinkToFit="1"/>
      <protection locked="0"/>
    </xf>
    <xf numFmtId="0" fontId="90" fillId="0" borderId="0" xfId="4" applyFont="1" applyFill="1" applyBorder="1" applyAlignment="1" applyProtection="1">
      <alignment horizontal="left" vertical="center" shrinkToFit="1"/>
      <protection locked="0"/>
    </xf>
    <xf numFmtId="0" fontId="90" fillId="0" borderId="150" xfId="4" applyFont="1" applyFill="1" applyBorder="1" applyAlignment="1" applyProtection="1">
      <alignment horizontal="left" vertical="center" shrinkToFit="1"/>
      <protection locked="0"/>
    </xf>
    <xf numFmtId="0" fontId="90" fillId="0" borderId="38" xfId="4" applyFont="1" applyFill="1" applyBorder="1" applyAlignment="1" applyProtection="1">
      <alignment horizontal="left" vertical="center" shrinkToFit="1"/>
      <protection locked="0"/>
    </xf>
    <xf numFmtId="0" fontId="90" fillId="0" borderId="48" xfId="4" applyFont="1" applyFill="1" applyBorder="1" applyAlignment="1" applyProtection="1">
      <alignment horizontal="left" vertical="center" shrinkToFit="1"/>
      <protection locked="0"/>
    </xf>
    <xf numFmtId="0" fontId="90" fillId="0" borderId="155" xfId="4" applyFont="1" applyFill="1" applyBorder="1" applyAlignment="1" applyProtection="1">
      <alignment horizontal="left" vertical="center" shrinkToFit="1"/>
      <protection locked="0"/>
    </xf>
    <xf numFmtId="0" fontId="98" fillId="0" borderId="41" xfId="4" applyFont="1" applyFill="1" applyBorder="1" applyAlignment="1" applyProtection="1">
      <alignment horizontal="left" vertical="center" shrinkToFit="1"/>
      <protection locked="0"/>
    </xf>
    <xf numFmtId="0" fontId="98" fillId="0" borderId="50" xfId="4" applyFont="1" applyFill="1" applyBorder="1" applyAlignment="1" applyProtection="1">
      <alignment horizontal="left" vertical="center" shrinkToFit="1"/>
      <protection locked="0"/>
    </xf>
    <xf numFmtId="0" fontId="98" fillId="0" borderId="154" xfId="4" applyFont="1" applyFill="1" applyBorder="1" applyAlignment="1" applyProtection="1">
      <alignment horizontal="left" vertical="center" shrinkToFit="1"/>
      <protection locked="0"/>
    </xf>
    <xf numFmtId="0" fontId="98" fillId="0" borderId="37" xfId="4" applyFont="1" applyFill="1" applyBorder="1" applyAlignment="1" applyProtection="1">
      <alignment horizontal="left" vertical="center" shrinkToFit="1"/>
      <protection locked="0"/>
    </xf>
    <xf numFmtId="0" fontId="98" fillId="0" borderId="0" xfId="4" applyFont="1" applyFill="1" applyBorder="1" applyAlignment="1" applyProtection="1">
      <alignment horizontal="left" vertical="center" shrinkToFit="1"/>
      <protection locked="0"/>
    </xf>
    <xf numFmtId="0" fontId="98" fillId="0" borderId="150" xfId="4" applyFont="1" applyFill="1" applyBorder="1" applyAlignment="1" applyProtection="1">
      <alignment horizontal="left" vertical="center" shrinkToFit="1"/>
      <protection locked="0"/>
    </xf>
    <xf numFmtId="0" fontId="98" fillId="0" borderId="38" xfId="4" applyFont="1" applyFill="1" applyBorder="1" applyAlignment="1" applyProtection="1">
      <alignment horizontal="left" vertical="center" shrinkToFit="1"/>
      <protection locked="0"/>
    </xf>
    <xf numFmtId="0" fontId="98" fillId="0" borderId="48" xfId="4" applyFont="1" applyFill="1" applyBorder="1" applyAlignment="1" applyProtection="1">
      <alignment horizontal="left" vertical="center" shrinkToFit="1"/>
      <protection locked="0"/>
    </xf>
    <xf numFmtId="0" fontId="98" fillId="0" borderId="155" xfId="4" applyFont="1" applyFill="1" applyBorder="1" applyAlignment="1" applyProtection="1">
      <alignment horizontal="left" vertical="center" shrinkToFit="1"/>
      <protection locked="0"/>
    </xf>
    <xf numFmtId="0" fontId="96" fillId="0" borderId="41" xfId="4" applyFont="1" applyFill="1" applyBorder="1" applyAlignment="1" applyProtection="1">
      <alignment horizontal="left" vertical="center" shrinkToFit="1"/>
      <protection locked="0"/>
    </xf>
    <xf numFmtId="0" fontId="96" fillId="0" borderId="50" xfId="4" applyFont="1" applyFill="1" applyBorder="1" applyAlignment="1" applyProtection="1">
      <alignment horizontal="left" vertical="center" shrinkToFit="1"/>
      <protection locked="0"/>
    </xf>
    <xf numFmtId="0" fontId="96" fillId="0" borderId="154" xfId="4" applyFont="1" applyFill="1" applyBorder="1" applyAlignment="1" applyProtection="1">
      <alignment horizontal="left" vertical="center" shrinkToFit="1"/>
      <protection locked="0"/>
    </xf>
    <xf numFmtId="0" fontId="96" fillId="0" borderId="37" xfId="4" applyFont="1" applyFill="1" applyBorder="1" applyAlignment="1" applyProtection="1">
      <alignment horizontal="left" vertical="center" shrinkToFit="1"/>
      <protection locked="0"/>
    </xf>
    <xf numFmtId="0" fontId="96" fillId="0" borderId="0" xfId="4" applyFont="1" applyFill="1" applyBorder="1" applyAlignment="1" applyProtection="1">
      <alignment horizontal="left" vertical="center" shrinkToFit="1"/>
      <protection locked="0"/>
    </xf>
    <xf numFmtId="0" fontId="96" fillId="0" borderId="150" xfId="4" applyFont="1" applyFill="1" applyBorder="1" applyAlignment="1" applyProtection="1">
      <alignment horizontal="left" vertical="center" shrinkToFit="1"/>
      <protection locked="0"/>
    </xf>
    <xf numFmtId="0" fontId="96" fillId="0" borderId="38" xfId="4" applyFont="1" applyFill="1" applyBorder="1" applyAlignment="1" applyProtection="1">
      <alignment horizontal="left" vertical="center" shrinkToFit="1"/>
      <protection locked="0"/>
    </xf>
    <xf numFmtId="0" fontId="96" fillId="0" borderId="48" xfId="4" applyFont="1" applyFill="1" applyBorder="1" applyAlignment="1" applyProtection="1">
      <alignment horizontal="left" vertical="center" shrinkToFit="1"/>
      <protection locked="0"/>
    </xf>
    <xf numFmtId="0" fontId="96" fillId="0" borderId="155" xfId="4" applyFont="1" applyFill="1" applyBorder="1" applyAlignment="1" applyProtection="1">
      <alignment horizontal="left" vertical="center" shrinkToFit="1"/>
      <protection locked="0"/>
    </xf>
    <xf numFmtId="0" fontId="38" fillId="0" borderId="64" xfId="4" applyFont="1" applyBorder="1" applyAlignment="1" applyProtection="1">
      <alignment horizontal="distributed" vertical="center" shrinkToFit="1"/>
    </xf>
    <xf numFmtId="0" fontId="38" fillId="0" borderId="32" xfId="4" applyFont="1" applyBorder="1" applyAlignment="1" applyProtection="1">
      <alignment horizontal="distributed" vertical="center" shrinkToFit="1"/>
    </xf>
    <xf numFmtId="0" fontId="38" fillId="0" borderId="33" xfId="4" applyFont="1" applyBorder="1" applyAlignment="1" applyProtection="1">
      <alignment horizontal="distributed" vertical="center" shrinkToFit="1"/>
    </xf>
    <xf numFmtId="0" fontId="38" fillId="0" borderId="17" xfId="4" applyFont="1" applyBorder="1" applyAlignment="1" applyProtection="1">
      <alignment horizontal="distributed" vertical="center" shrinkToFit="1"/>
    </xf>
    <xf numFmtId="0" fontId="38" fillId="0" borderId="0" xfId="4" applyFont="1" applyBorder="1" applyAlignment="1" applyProtection="1">
      <alignment horizontal="distributed" vertical="center" shrinkToFit="1"/>
    </xf>
    <xf numFmtId="0" fontId="38" fillId="0" borderId="11" xfId="4" applyFont="1" applyBorder="1" applyAlignment="1" applyProtection="1">
      <alignment horizontal="distributed" vertical="center" shrinkToFit="1"/>
    </xf>
    <xf numFmtId="0" fontId="89" fillId="0" borderId="225" xfId="4" applyFont="1" applyBorder="1" applyAlignment="1" applyProtection="1">
      <alignment horizontal="center" vertical="center" shrinkToFit="1"/>
      <protection locked="0"/>
    </xf>
    <xf numFmtId="0" fontId="89" fillId="0" borderId="50" xfId="4" applyFont="1" applyBorder="1" applyAlignment="1" applyProtection="1">
      <alignment horizontal="center" vertical="center" shrinkToFit="1"/>
      <protection locked="0"/>
    </xf>
    <xf numFmtId="0" fontId="89" fillId="0" borderId="208" xfId="4" applyFont="1" applyBorder="1" applyAlignment="1" applyProtection="1">
      <alignment horizontal="center" vertical="center" shrinkToFit="1"/>
      <protection locked="0"/>
    </xf>
    <xf numFmtId="0" fontId="89" fillId="0" borderId="226" xfId="4" applyFont="1" applyBorder="1" applyAlignment="1" applyProtection="1">
      <alignment horizontal="center" vertical="center" shrinkToFit="1"/>
      <protection locked="0"/>
    </xf>
    <xf numFmtId="0" fontId="89" fillId="0" borderId="0" xfId="4" applyFont="1" applyBorder="1" applyAlignment="1" applyProtection="1">
      <alignment horizontal="center" vertical="center" shrinkToFit="1"/>
      <protection locked="0"/>
    </xf>
    <xf numFmtId="0" fontId="89" fillId="0" borderId="34" xfId="4" applyFont="1" applyBorder="1" applyAlignment="1" applyProtection="1">
      <alignment horizontal="center" vertical="center" shrinkToFit="1"/>
      <protection locked="0"/>
    </xf>
    <xf numFmtId="0" fontId="89" fillId="0" borderId="227" xfId="4" applyFont="1" applyBorder="1" applyAlignment="1" applyProtection="1">
      <alignment horizontal="center" vertical="center" shrinkToFit="1"/>
      <protection locked="0"/>
    </xf>
    <xf numFmtId="0" fontId="89" fillId="0" borderId="48" xfId="4" applyFont="1" applyBorder="1" applyAlignment="1" applyProtection="1">
      <alignment horizontal="center" vertical="center" shrinkToFit="1"/>
      <protection locked="0"/>
    </xf>
    <xf numFmtId="0" fontId="89" fillId="0" borderId="190" xfId="4" applyFont="1" applyBorder="1" applyAlignment="1" applyProtection="1">
      <alignment horizontal="center" vertical="center" shrinkToFit="1"/>
      <protection locked="0"/>
    </xf>
    <xf numFmtId="0" fontId="39" fillId="0" borderId="64" xfId="4" applyFont="1" applyBorder="1" applyAlignment="1" applyProtection="1">
      <alignment horizontal="center" vertical="center" wrapText="1" shrinkToFit="1"/>
    </xf>
    <xf numFmtId="0" fontId="39" fillId="0" borderId="32" xfId="4" applyFont="1" applyBorder="1" applyAlignment="1" applyProtection="1">
      <alignment horizontal="center" vertical="center" wrapText="1" shrinkToFit="1"/>
    </xf>
    <xf numFmtId="0" fontId="39" fillId="0" borderId="17" xfId="4" applyFont="1" applyBorder="1" applyAlignment="1" applyProtection="1">
      <alignment horizontal="center" vertical="center" wrapText="1" shrinkToFit="1"/>
    </xf>
    <xf numFmtId="0" fontId="39" fillId="0" borderId="0" xfId="4" applyFont="1" applyBorder="1" applyAlignment="1" applyProtection="1">
      <alignment horizontal="center" vertical="center" wrapText="1" shrinkToFit="1"/>
    </xf>
    <xf numFmtId="0" fontId="39" fillId="0" borderId="25" xfId="4" applyFont="1" applyBorder="1" applyAlignment="1" applyProtection="1">
      <alignment horizontal="center" vertical="center" wrapText="1" shrinkToFit="1"/>
    </xf>
    <xf numFmtId="0" fontId="39" fillId="0" borderId="28" xfId="4" applyFont="1" applyBorder="1" applyAlignment="1" applyProtection="1">
      <alignment horizontal="center" vertical="center" wrapText="1" shrinkToFit="1"/>
    </xf>
    <xf numFmtId="0" fontId="88" fillId="0" borderId="41" xfId="4" applyFont="1" applyFill="1" applyBorder="1" applyAlignment="1" applyProtection="1">
      <alignment horizontal="center" vertical="center" shrinkToFit="1"/>
      <protection locked="0"/>
    </xf>
    <xf numFmtId="0" fontId="88" fillId="0" borderId="50" xfId="4" applyFont="1" applyFill="1" applyBorder="1" applyAlignment="1" applyProtection="1">
      <alignment horizontal="center" vertical="center" shrinkToFit="1"/>
      <protection locked="0"/>
    </xf>
    <xf numFmtId="0" fontId="88" fillId="0" borderId="154" xfId="4" applyFont="1" applyFill="1" applyBorder="1" applyAlignment="1" applyProtection="1">
      <alignment horizontal="center" vertical="center" shrinkToFit="1"/>
      <protection locked="0"/>
    </xf>
    <xf numFmtId="0" fontId="88" fillId="0" borderId="37" xfId="4" applyFont="1" applyFill="1" applyBorder="1" applyAlignment="1" applyProtection="1">
      <alignment horizontal="center" vertical="center" shrinkToFit="1"/>
      <protection locked="0"/>
    </xf>
    <xf numFmtId="0" fontId="88" fillId="0" borderId="0" xfId="4" applyFont="1" applyFill="1" applyBorder="1" applyAlignment="1" applyProtection="1">
      <alignment horizontal="center" vertical="center" shrinkToFit="1"/>
      <protection locked="0"/>
    </xf>
    <xf numFmtId="0" fontId="88" fillId="0" borderId="150" xfId="4" applyFont="1" applyFill="1" applyBorder="1" applyAlignment="1" applyProtection="1">
      <alignment horizontal="center" vertical="center" shrinkToFit="1"/>
      <protection locked="0"/>
    </xf>
    <xf numFmtId="0" fontId="88" fillId="0" borderId="38" xfId="4" applyFont="1" applyFill="1" applyBorder="1" applyAlignment="1" applyProtection="1">
      <alignment horizontal="center" vertical="center" shrinkToFit="1"/>
      <protection locked="0"/>
    </xf>
    <xf numFmtId="0" fontId="88" fillId="0" borderId="48" xfId="4" applyFont="1" applyFill="1" applyBorder="1" applyAlignment="1" applyProtection="1">
      <alignment horizontal="center" vertical="center" shrinkToFit="1"/>
      <protection locked="0"/>
    </xf>
    <xf numFmtId="0" fontId="88" fillId="0" borderId="155" xfId="4" applyFont="1" applyFill="1" applyBorder="1" applyAlignment="1" applyProtection="1">
      <alignment horizontal="center" vertical="center" shrinkToFit="1"/>
      <protection locked="0"/>
    </xf>
    <xf numFmtId="0" fontId="41" fillId="0" borderId="17" xfId="4" applyFont="1" applyBorder="1" applyAlignment="1" applyProtection="1">
      <alignment horizontal="center" shrinkToFit="1"/>
    </xf>
    <xf numFmtId="0" fontId="41" fillId="0" borderId="0" xfId="4" applyFont="1" applyBorder="1" applyAlignment="1" applyProtection="1">
      <alignment horizontal="center" shrinkToFit="1"/>
    </xf>
    <xf numFmtId="0" fontId="39" fillId="0" borderId="64" xfId="4" applyFont="1" applyFill="1" applyBorder="1" applyAlignment="1" applyProtection="1">
      <alignment horizontal="center" vertical="center"/>
    </xf>
    <xf numFmtId="0" fontId="39" fillId="0" borderId="32" xfId="4" applyFont="1" applyFill="1" applyBorder="1" applyAlignment="1" applyProtection="1">
      <alignment horizontal="center" vertical="center"/>
    </xf>
    <xf numFmtId="0" fontId="39" fillId="0" borderId="17" xfId="4" applyFont="1" applyFill="1" applyBorder="1" applyAlignment="1" applyProtection="1">
      <alignment horizontal="center" vertical="center"/>
    </xf>
    <xf numFmtId="0" fontId="39" fillId="0" borderId="0" xfId="4" applyFont="1" applyFill="1" applyBorder="1" applyAlignment="1" applyProtection="1">
      <alignment horizontal="center" vertical="center"/>
    </xf>
    <xf numFmtId="0" fontId="39" fillId="0" borderId="25" xfId="4" applyFont="1" applyFill="1" applyBorder="1" applyAlignment="1" applyProtection="1">
      <alignment horizontal="center" vertical="center"/>
    </xf>
    <xf numFmtId="0" fontId="39" fillId="0" borderId="28" xfId="4" applyFont="1" applyFill="1" applyBorder="1" applyAlignment="1" applyProtection="1">
      <alignment horizontal="center" vertical="center"/>
    </xf>
    <xf numFmtId="0" fontId="92" fillId="0" borderId="41" xfId="4" applyFont="1" applyFill="1" applyBorder="1" applyAlignment="1" applyProtection="1">
      <alignment horizontal="center" vertical="center" shrinkToFit="1"/>
      <protection locked="0"/>
    </xf>
    <xf numFmtId="0" fontId="46" fillId="0" borderId="37" xfId="4" applyFont="1" applyBorder="1" applyAlignment="1" applyProtection="1">
      <alignment vertical="center" shrinkToFit="1"/>
    </xf>
    <xf numFmtId="0" fontId="46" fillId="0" borderId="0" xfId="4" applyFont="1" applyBorder="1" applyAlignment="1" applyProtection="1">
      <alignment vertical="center" shrinkToFit="1"/>
    </xf>
    <xf numFmtId="0" fontId="41" fillId="0" borderId="37" xfId="4" applyFont="1" applyBorder="1" applyAlignment="1" applyProtection="1">
      <alignment shrinkToFit="1"/>
    </xf>
    <xf numFmtId="0" fontId="41" fillId="0" borderId="0" xfId="4" applyFont="1" applyBorder="1" applyAlignment="1" applyProtection="1">
      <alignment shrinkToFit="1"/>
    </xf>
    <xf numFmtId="0" fontId="41" fillId="0" borderId="11" xfId="4" applyFont="1" applyBorder="1" applyAlignment="1" applyProtection="1">
      <alignment shrinkToFit="1"/>
    </xf>
    <xf numFmtId="0" fontId="39" fillId="0" borderId="64" xfId="4" applyFont="1" applyBorder="1" applyAlignment="1" applyProtection="1">
      <alignment horizontal="distributed" vertical="center"/>
    </xf>
    <xf numFmtId="0" fontId="39" fillId="0" borderId="32" xfId="4" applyFont="1" applyBorder="1" applyAlignment="1" applyProtection="1">
      <alignment horizontal="distributed" vertical="center"/>
    </xf>
    <xf numFmtId="0" fontId="39" fillId="0" borderId="33" xfId="4" applyFont="1" applyBorder="1" applyAlignment="1" applyProtection="1">
      <alignment horizontal="distributed" vertical="center"/>
    </xf>
    <xf numFmtId="0" fontId="39" fillId="0" borderId="17" xfId="4" applyFont="1" applyBorder="1" applyAlignment="1" applyProtection="1">
      <alignment horizontal="distributed" vertical="center"/>
    </xf>
    <xf numFmtId="0" fontId="39" fillId="0" borderId="0" xfId="4" applyFont="1" applyBorder="1" applyAlignment="1" applyProtection="1">
      <alignment horizontal="distributed" vertical="center"/>
    </xf>
    <xf numFmtId="0" fontId="39" fillId="0" borderId="11" xfId="4" applyFont="1" applyBorder="1" applyAlignment="1" applyProtection="1">
      <alignment horizontal="distributed" vertical="center"/>
    </xf>
    <xf numFmtId="0" fontId="39" fillId="0" borderId="25" xfId="4" applyFont="1" applyBorder="1" applyAlignment="1" applyProtection="1">
      <alignment horizontal="distributed" vertical="center"/>
    </xf>
    <xf numFmtId="0" fontId="39" fillId="0" borderId="28" xfId="4" applyFont="1" applyBorder="1" applyAlignment="1" applyProtection="1">
      <alignment horizontal="distributed" vertical="center"/>
    </xf>
    <xf numFmtId="0" fontId="39" fillId="0" borderId="29" xfId="4" applyFont="1" applyBorder="1" applyAlignment="1" applyProtection="1">
      <alignment horizontal="distributed" vertical="center"/>
    </xf>
    <xf numFmtId="0" fontId="41" fillId="0" borderId="150" xfId="4" applyFont="1" applyBorder="1" applyAlignment="1" applyProtection="1">
      <alignment shrinkToFit="1"/>
    </xf>
    <xf numFmtId="0" fontId="41" fillId="0" borderId="37" xfId="4" applyFont="1" applyBorder="1" applyAlignment="1" applyProtection="1">
      <alignment wrapText="1" shrinkToFit="1"/>
    </xf>
    <xf numFmtId="0" fontId="41" fillId="0" borderId="0" xfId="4" applyFont="1" applyBorder="1" applyAlignment="1" applyProtection="1">
      <alignment wrapText="1" shrinkToFit="1"/>
    </xf>
    <xf numFmtId="0" fontId="41" fillId="0" borderId="11" xfId="4" applyFont="1" applyBorder="1" applyAlignment="1" applyProtection="1">
      <alignment wrapText="1" shrinkToFit="1"/>
    </xf>
    <xf numFmtId="0" fontId="89" fillId="0" borderId="41" xfId="4" applyFont="1" applyFill="1" applyBorder="1" applyAlignment="1" applyProtection="1">
      <alignment horizontal="center" vertical="center" shrinkToFit="1"/>
      <protection locked="0"/>
    </xf>
    <xf numFmtId="0" fontId="89" fillId="0" borderId="50" xfId="4" applyFont="1" applyFill="1" applyBorder="1" applyAlignment="1" applyProtection="1">
      <alignment horizontal="center" vertical="center" shrinkToFit="1"/>
      <protection locked="0"/>
    </xf>
    <xf numFmtId="0" fontId="89" fillId="0" borderId="154" xfId="4" applyFont="1" applyFill="1" applyBorder="1" applyAlignment="1" applyProtection="1">
      <alignment horizontal="center" vertical="center" shrinkToFit="1"/>
      <protection locked="0"/>
    </xf>
    <xf numFmtId="0" fontId="89" fillId="0" borderId="37" xfId="4" applyFont="1" applyFill="1" applyBorder="1" applyAlignment="1" applyProtection="1">
      <alignment horizontal="center" vertical="center" shrinkToFit="1"/>
      <protection locked="0"/>
    </xf>
    <xf numFmtId="0" fontId="89" fillId="0" borderId="0" xfId="4" applyFont="1" applyFill="1" applyBorder="1" applyAlignment="1" applyProtection="1">
      <alignment horizontal="center" vertical="center" shrinkToFit="1"/>
      <protection locked="0"/>
    </xf>
    <xf numFmtId="0" fontId="89" fillId="0" borderId="150" xfId="4" applyFont="1" applyFill="1" applyBorder="1" applyAlignment="1" applyProtection="1">
      <alignment horizontal="center" vertical="center" shrinkToFit="1"/>
      <protection locked="0"/>
    </xf>
    <xf numFmtId="0" fontId="89" fillId="0" borderId="38" xfId="4" applyFont="1" applyFill="1" applyBorder="1" applyAlignment="1" applyProtection="1">
      <alignment horizontal="center" vertical="center" shrinkToFit="1"/>
      <protection locked="0"/>
    </xf>
    <xf numFmtId="0" fontId="89" fillId="0" borderId="48" xfId="4" applyFont="1" applyFill="1" applyBorder="1" applyAlignment="1" applyProtection="1">
      <alignment horizontal="center" vertical="center" shrinkToFit="1"/>
      <protection locked="0"/>
    </xf>
    <xf numFmtId="0" fontId="89" fillId="0" borderId="155" xfId="4" applyFont="1" applyFill="1" applyBorder="1" applyAlignment="1" applyProtection="1">
      <alignment horizontal="center" vertical="center" shrinkToFit="1"/>
      <protection locked="0"/>
    </xf>
    <xf numFmtId="0" fontId="60" fillId="0" borderId="0" xfId="4" applyFont="1" applyAlignment="1" applyProtection="1">
      <alignment vertical="center"/>
    </xf>
    <xf numFmtId="0" fontId="61" fillId="0" borderId="3" xfId="4" applyFont="1" applyBorder="1" applyAlignment="1" applyProtection="1">
      <alignment vertical="center"/>
    </xf>
    <xf numFmtId="0" fontId="61" fillId="0" borderId="58" xfId="4" applyFont="1" applyBorder="1" applyAlignment="1" applyProtection="1">
      <alignment vertical="center"/>
    </xf>
    <xf numFmtId="0" fontId="59" fillId="0" borderId="64" xfId="4" applyFont="1" applyBorder="1" applyAlignment="1" applyProtection="1">
      <alignment horizontal="center" vertical="center" shrinkToFit="1"/>
    </xf>
    <xf numFmtId="0" fontId="59" fillId="0" borderId="32" xfId="4" applyFont="1" applyBorder="1" applyAlignment="1" applyProtection="1">
      <alignment horizontal="center" vertical="center" shrinkToFit="1"/>
    </xf>
    <xf numFmtId="0" fontId="59" fillId="0" borderId="33" xfId="4" applyFont="1" applyBorder="1" applyAlignment="1" applyProtection="1">
      <alignment horizontal="center" vertical="center" shrinkToFit="1"/>
    </xf>
    <xf numFmtId="0" fontId="59" fillId="0" borderId="25" xfId="4" applyFont="1" applyBorder="1" applyAlignment="1" applyProtection="1">
      <alignment horizontal="center" vertical="center" shrinkToFit="1"/>
    </xf>
    <xf numFmtId="0" fontId="59" fillId="0" borderId="28" xfId="4" applyFont="1" applyBorder="1" applyAlignment="1" applyProtection="1">
      <alignment horizontal="center" vertical="center" shrinkToFit="1"/>
    </xf>
    <xf numFmtId="0" fontId="59" fillId="0" borderId="29" xfId="4" applyFont="1" applyBorder="1" applyAlignment="1" applyProtection="1">
      <alignment horizontal="center" vertical="center" shrinkToFit="1"/>
    </xf>
    <xf numFmtId="0" fontId="89" fillId="0" borderId="209" xfId="4" applyFont="1" applyBorder="1" applyAlignment="1" applyProtection="1">
      <alignment horizontal="center" vertical="center" shrinkToFit="1"/>
      <protection locked="0"/>
    </xf>
    <xf numFmtId="0" fontId="89" fillId="0" borderId="51" xfId="4" applyFont="1" applyBorder="1" applyAlignment="1" applyProtection="1">
      <alignment horizontal="center" vertical="center" shrinkToFit="1"/>
      <protection locked="0"/>
    </xf>
    <xf numFmtId="0" fontId="89" fillId="0" borderId="191" xfId="4" applyFont="1" applyBorder="1" applyAlignment="1" applyProtection="1">
      <alignment horizontal="center" vertical="center" shrinkToFit="1"/>
      <protection locked="0"/>
    </xf>
    <xf numFmtId="49" fontId="95" fillId="0" borderId="41" xfId="4" applyNumberFormat="1" applyFont="1" applyFill="1" applyBorder="1" applyAlignment="1" applyProtection="1">
      <alignment horizontal="center" vertical="center" shrinkToFit="1"/>
      <protection locked="0"/>
    </xf>
    <xf numFmtId="49" fontId="95" fillId="0" borderId="50" xfId="4" applyNumberFormat="1" applyFont="1" applyFill="1" applyBorder="1" applyAlignment="1" applyProtection="1">
      <alignment horizontal="center" vertical="center" shrinkToFit="1"/>
      <protection locked="0"/>
    </xf>
    <xf numFmtId="49" fontId="95" fillId="0" borderId="154" xfId="4" applyNumberFormat="1" applyFont="1" applyFill="1" applyBorder="1" applyAlignment="1" applyProtection="1">
      <alignment horizontal="center" vertical="center" shrinkToFit="1"/>
      <protection locked="0"/>
    </xf>
    <xf numFmtId="49" fontId="95" fillId="0" borderId="38" xfId="4" applyNumberFormat="1" applyFont="1" applyFill="1" applyBorder="1" applyAlignment="1" applyProtection="1">
      <alignment horizontal="center" vertical="center" shrinkToFit="1"/>
      <protection locked="0"/>
    </xf>
    <xf numFmtId="49" fontId="95" fillId="0" borderId="48" xfId="4" applyNumberFormat="1" applyFont="1" applyFill="1" applyBorder="1" applyAlignment="1" applyProtection="1">
      <alignment horizontal="center" vertical="center" shrinkToFit="1"/>
      <protection locked="0"/>
    </xf>
    <xf numFmtId="49" fontId="95" fillId="0" borderId="155" xfId="4" applyNumberFormat="1" applyFont="1" applyFill="1" applyBorder="1" applyAlignment="1" applyProtection="1">
      <alignment horizontal="center" vertical="center" shrinkToFit="1"/>
      <protection locked="0"/>
    </xf>
    <xf numFmtId="0" fontId="38" fillId="0" borderId="64" xfId="4" applyFont="1" applyBorder="1" applyAlignment="1" applyProtection="1">
      <alignment horizontal="left" vertical="center" shrinkToFit="1"/>
    </xf>
    <xf numFmtId="0" fontId="38" fillId="0" borderId="32" xfId="4" applyFont="1" applyBorder="1" applyAlignment="1" applyProtection="1">
      <alignment horizontal="left" vertical="center" shrinkToFit="1"/>
    </xf>
    <xf numFmtId="0" fontId="38" fillId="0" borderId="149" xfId="4" applyFont="1" applyBorder="1" applyAlignment="1" applyProtection="1">
      <alignment horizontal="left" vertical="center" shrinkToFit="1"/>
    </xf>
    <xf numFmtId="0" fontId="38" fillId="0" borderId="25" xfId="4" applyFont="1" applyBorder="1" applyAlignment="1" applyProtection="1">
      <alignment horizontal="left" vertical="center" shrinkToFit="1"/>
    </xf>
    <xf numFmtId="0" fontId="38" fillId="0" borderId="28" xfId="4" applyFont="1" applyBorder="1" applyAlignment="1" applyProtection="1">
      <alignment horizontal="left" vertical="center" shrinkToFit="1"/>
    </xf>
    <xf numFmtId="0" fontId="38" fillId="0" borderId="151" xfId="4" applyFont="1" applyBorder="1" applyAlignment="1" applyProtection="1">
      <alignment horizontal="left" vertical="center" shrinkToFit="1"/>
    </xf>
    <xf numFmtId="0" fontId="91" fillId="0" borderId="41" xfId="4" applyFont="1" applyFill="1" applyBorder="1" applyAlignment="1" applyProtection="1">
      <alignment horizontal="center" vertical="center" shrinkToFit="1"/>
      <protection locked="0"/>
    </xf>
    <xf numFmtId="0" fontId="91" fillId="0" borderId="50" xfId="4" applyFont="1" applyFill="1" applyBorder="1" applyAlignment="1" applyProtection="1">
      <alignment horizontal="center" vertical="center" shrinkToFit="1"/>
      <protection locked="0"/>
    </xf>
    <xf numFmtId="0" fontId="91" fillId="0" borderId="154" xfId="4" applyFont="1" applyFill="1" applyBorder="1" applyAlignment="1" applyProtection="1">
      <alignment horizontal="center" vertical="center" shrinkToFit="1"/>
      <protection locked="0"/>
    </xf>
    <xf numFmtId="0" fontId="91" fillId="0" borderId="38" xfId="4" applyFont="1" applyFill="1" applyBorder="1" applyAlignment="1" applyProtection="1">
      <alignment horizontal="center" vertical="center" shrinkToFit="1"/>
      <protection locked="0"/>
    </xf>
    <xf numFmtId="0" fontId="91" fillId="0" borderId="48" xfId="4" applyFont="1" applyFill="1" applyBorder="1" applyAlignment="1" applyProtection="1">
      <alignment horizontal="center" vertical="center" shrinkToFit="1"/>
      <protection locked="0"/>
    </xf>
    <xf numFmtId="0" fontId="91" fillId="0" borderId="155" xfId="4" applyFont="1" applyFill="1" applyBorder="1" applyAlignment="1" applyProtection="1">
      <alignment horizontal="center" vertical="center" shrinkToFit="1"/>
      <protection locked="0"/>
    </xf>
    <xf numFmtId="0" fontId="45" fillId="0" borderId="0" xfId="4" applyFont="1" applyBorder="1" applyAlignment="1" applyProtection="1">
      <alignment horizontal="left" vertical="center"/>
    </xf>
    <xf numFmtId="0" fontId="38" fillId="0" borderId="64" xfId="4" applyFont="1" applyBorder="1" applyAlignment="1" applyProtection="1">
      <alignment horizontal="distributed" vertical="center" wrapText="1" indent="1"/>
    </xf>
    <xf numFmtId="0" fontId="38" fillId="0" borderId="32" xfId="4" applyFont="1" applyBorder="1" applyAlignment="1" applyProtection="1">
      <alignment horizontal="distributed" vertical="center" wrapText="1" indent="1"/>
    </xf>
    <xf numFmtId="0" fontId="38" fillId="0" borderId="149" xfId="4" applyFont="1" applyBorder="1" applyAlignment="1" applyProtection="1">
      <alignment horizontal="distributed" vertical="center" wrapText="1" indent="1"/>
    </xf>
    <xf numFmtId="0" fontId="38" fillId="0" borderId="17" xfId="4" applyFont="1" applyBorder="1" applyAlignment="1" applyProtection="1">
      <alignment horizontal="distributed" vertical="center" wrapText="1" indent="1"/>
    </xf>
    <xf numFmtId="0" fontId="38" fillId="0" borderId="0" xfId="4" applyFont="1" applyBorder="1" applyAlignment="1" applyProtection="1">
      <alignment horizontal="distributed" vertical="center" wrapText="1" indent="1"/>
    </xf>
    <xf numFmtId="0" fontId="38" fillId="0" borderId="150" xfId="4" applyFont="1" applyBorder="1" applyAlignment="1" applyProtection="1">
      <alignment horizontal="distributed" vertical="center" wrapText="1" indent="1"/>
    </xf>
    <xf numFmtId="0" fontId="38" fillId="0" borderId="25" xfId="4" applyFont="1" applyBorder="1" applyAlignment="1" applyProtection="1">
      <alignment horizontal="distributed" vertical="center" wrapText="1" indent="1"/>
    </xf>
    <xf numFmtId="0" fontId="38" fillId="0" borderId="28" xfId="4" applyFont="1" applyBorder="1" applyAlignment="1" applyProtection="1">
      <alignment horizontal="distributed" vertical="center" wrapText="1" indent="1"/>
    </xf>
    <xf numFmtId="0" fontId="38" fillId="0" borderId="151" xfId="4" applyFont="1" applyBorder="1" applyAlignment="1" applyProtection="1">
      <alignment horizontal="distributed" vertical="center" wrapText="1" indent="1"/>
    </xf>
    <xf numFmtId="0" fontId="38" fillId="0" borderId="64" xfId="4" applyFont="1" applyBorder="1" applyAlignment="1" applyProtection="1">
      <alignment horizontal="distributed" vertical="center" wrapText="1"/>
    </xf>
    <xf numFmtId="0" fontId="38" fillId="0" borderId="32" xfId="4" applyFont="1" applyBorder="1" applyAlignment="1" applyProtection="1">
      <alignment horizontal="distributed" vertical="center" wrapText="1"/>
    </xf>
    <xf numFmtId="0" fontId="38" fillId="0" borderId="149" xfId="4" applyFont="1" applyBorder="1" applyAlignment="1" applyProtection="1">
      <alignment horizontal="distributed" vertical="center" wrapText="1"/>
    </xf>
    <xf numFmtId="0" fontId="38" fillId="0" borderId="17" xfId="4" applyFont="1" applyBorder="1" applyAlignment="1" applyProtection="1">
      <alignment horizontal="distributed" vertical="center" wrapText="1"/>
    </xf>
    <xf numFmtId="0" fontId="38" fillId="0" borderId="0" xfId="4" applyFont="1" applyBorder="1" applyAlignment="1" applyProtection="1">
      <alignment horizontal="distributed" vertical="center" wrapText="1"/>
    </xf>
    <xf numFmtId="0" fontId="38" fillId="0" borderId="150" xfId="4" applyFont="1" applyBorder="1" applyAlignment="1" applyProtection="1">
      <alignment horizontal="distributed" vertical="center" wrapText="1"/>
    </xf>
    <xf numFmtId="0" fontId="38" fillId="0" borderId="25" xfId="4" applyFont="1" applyBorder="1" applyAlignment="1" applyProtection="1">
      <alignment horizontal="distributed" vertical="center" wrapText="1"/>
    </xf>
    <xf numFmtId="0" fontId="38" fillId="0" borderId="28" xfId="4" applyFont="1" applyBorder="1" applyAlignment="1" applyProtection="1">
      <alignment horizontal="distributed" vertical="center" wrapText="1"/>
    </xf>
    <xf numFmtId="0" fontId="38" fillId="0" borderId="151" xfId="4" applyFont="1" applyBorder="1" applyAlignment="1" applyProtection="1">
      <alignment horizontal="distributed" vertical="center" wrapText="1"/>
    </xf>
    <xf numFmtId="0" fontId="82" fillId="0" borderId="64" xfId="4" applyFont="1" applyBorder="1" applyAlignment="1" applyProtection="1">
      <alignment horizontal="distributed" vertical="center" wrapText="1"/>
    </xf>
    <xf numFmtId="0" fontId="82" fillId="0" borderId="32" xfId="4" applyFont="1" applyBorder="1" applyAlignment="1" applyProtection="1">
      <alignment horizontal="distributed" vertical="center" wrapText="1"/>
    </xf>
    <xf numFmtId="0" fontId="82" fillId="0" borderId="149" xfId="4" applyFont="1" applyBorder="1" applyAlignment="1" applyProtection="1">
      <alignment horizontal="distributed" vertical="center" wrapText="1"/>
    </xf>
    <xf numFmtId="0" fontId="82" fillId="0" borderId="17" xfId="4" applyFont="1" applyBorder="1" applyAlignment="1" applyProtection="1">
      <alignment horizontal="distributed" vertical="center" wrapText="1"/>
    </xf>
    <xf numFmtId="0" fontId="82" fillId="0" borderId="0" xfId="4" applyFont="1" applyBorder="1" applyAlignment="1" applyProtection="1">
      <alignment horizontal="distributed" vertical="center" wrapText="1"/>
    </xf>
    <xf numFmtId="0" fontId="82" fillId="0" borderId="150" xfId="4" applyFont="1" applyBorder="1" applyAlignment="1" applyProtection="1">
      <alignment horizontal="distributed" vertical="center" wrapText="1"/>
    </xf>
    <xf numFmtId="0" fontId="82" fillId="0" borderId="25" xfId="4" applyFont="1" applyBorder="1" applyAlignment="1" applyProtection="1">
      <alignment horizontal="distributed" vertical="center" wrapText="1"/>
    </xf>
    <xf numFmtId="0" fontId="82" fillId="0" borderId="28" xfId="4" applyFont="1" applyBorder="1" applyAlignment="1" applyProtection="1">
      <alignment horizontal="distributed" vertical="center" wrapText="1"/>
    </xf>
    <xf numFmtId="0" fontId="82" fillId="0" borderId="151" xfId="4" applyFont="1" applyBorder="1" applyAlignment="1" applyProtection="1">
      <alignment horizontal="distributed" vertical="center" wrapText="1"/>
    </xf>
    <xf numFmtId="0" fontId="41" fillId="0" borderId="33" xfId="4" applyFont="1" applyBorder="1" applyAlignment="1" applyProtection="1">
      <alignment horizontal="center" vertical="center" wrapText="1"/>
    </xf>
    <xf numFmtId="0" fontId="41" fillId="0" borderId="11" xfId="4" applyFont="1" applyBorder="1" applyAlignment="1" applyProtection="1">
      <alignment horizontal="center" vertical="center" wrapText="1"/>
    </xf>
    <xf numFmtId="0" fontId="41" fillId="0" borderId="29" xfId="4" applyFont="1" applyBorder="1" applyAlignment="1" applyProtection="1">
      <alignment horizontal="center" vertical="center" wrapText="1"/>
    </xf>
    <xf numFmtId="0" fontId="39" fillId="0" borderId="32" xfId="4" applyFont="1" applyBorder="1" applyAlignment="1" applyProtection="1">
      <alignment horizontal="left" vertical="center" wrapText="1" shrinkToFit="1"/>
    </xf>
    <xf numFmtId="0" fontId="39" fillId="0" borderId="0" xfId="4" applyFont="1" applyBorder="1" applyAlignment="1" applyProtection="1">
      <alignment horizontal="left" vertical="center" wrapText="1" shrinkToFit="1"/>
    </xf>
    <xf numFmtId="0" fontId="39" fillId="0" borderId="28" xfId="4" applyFont="1" applyBorder="1" applyAlignment="1" applyProtection="1">
      <alignment horizontal="left" vertical="center" wrapText="1" shrinkToFit="1"/>
    </xf>
    <xf numFmtId="0" fontId="81" fillId="0" borderId="152" xfId="4" applyFont="1" applyBorder="1" applyAlignment="1" applyProtection="1">
      <alignment horizontal="center" vertical="center"/>
    </xf>
    <xf numFmtId="0" fontId="81" fillId="0" borderId="32" xfId="4" applyFont="1" applyBorder="1" applyAlignment="1" applyProtection="1">
      <alignment horizontal="center" vertical="center"/>
    </xf>
    <xf numFmtId="0" fontId="81" fillId="0" borderId="33" xfId="4" applyFont="1" applyBorder="1" applyAlignment="1" applyProtection="1">
      <alignment horizontal="center" vertical="center"/>
    </xf>
    <xf numFmtId="0" fontId="81" fillId="0" borderId="37" xfId="4" applyFont="1" applyBorder="1" applyAlignment="1" applyProtection="1">
      <alignment horizontal="center" vertical="center"/>
    </xf>
    <xf numFmtId="0" fontId="81" fillId="0" borderId="0" xfId="4" applyFont="1" applyBorder="1" applyAlignment="1" applyProtection="1">
      <alignment horizontal="center" vertical="center"/>
    </xf>
    <xf numFmtId="0" fontId="81" fillId="0" borderId="11" xfId="4" applyFont="1" applyBorder="1" applyAlignment="1" applyProtection="1">
      <alignment horizontal="center" vertical="center"/>
    </xf>
    <xf numFmtId="0" fontId="69" fillId="0" borderId="0" xfId="4" applyFont="1" applyAlignment="1" applyProtection="1">
      <alignment horizontal="center" vertical="center"/>
    </xf>
    <xf numFmtId="192" fontId="95" fillId="0" borderId="41" xfId="4" applyNumberFormat="1" applyFont="1" applyBorder="1" applyAlignment="1" applyProtection="1">
      <alignment horizontal="right" shrinkToFit="1"/>
      <protection locked="0"/>
    </xf>
    <xf numFmtId="192" fontId="95" fillId="0" borderId="50" xfId="4" applyNumberFormat="1" applyFont="1" applyBorder="1" applyAlignment="1" applyProtection="1">
      <alignment horizontal="right" shrinkToFit="1"/>
      <protection locked="0"/>
    </xf>
    <xf numFmtId="192" fontId="95" fillId="0" borderId="37" xfId="4" applyNumberFormat="1" applyFont="1" applyBorder="1" applyAlignment="1" applyProtection="1">
      <alignment horizontal="right" shrinkToFit="1"/>
      <protection locked="0"/>
    </xf>
    <xf numFmtId="192" fontId="95" fillId="0" borderId="0" xfId="4" applyNumberFormat="1" applyFont="1" applyBorder="1" applyAlignment="1" applyProtection="1">
      <alignment horizontal="right" shrinkToFit="1"/>
      <protection locked="0"/>
    </xf>
    <xf numFmtId="192" fontId="95" fillId="0" borderId="38" xfId="4" applyNumberFormat="1" applyFont="1" applyBorder="1" applyAlignment="1" applyProtection="1">
      <alignment horizontal="right" shrinkToFit="1"/>
      <protection locked="0"/>
    </xf>
    <xf numFmtId="192" fontId="95" fillId="0" borderId="48" xfId="4" applyNumberFormat="1" applyFont="1" applyBorder="1" applyAlignment="1" applyProtection="1">
      <alignment horizontal="right" shrinkToFit="1"/>
      <protection locked="0"/>
    </xf>
    <xf numFmtId="0" fontId="58" fillId="0" borderId="50" xfId="4" applyFont="1" applyBorder="1" applyAlignment="1" applyProtection="1">
      <alignment horizontal="center"/>
    </xf>
    <xf numFmtId="0" fontId="58" fillId="0" borderId="154" xfId="4" applyFont="1" applyBorder="1" applyAlignment="1" applyProtection="1">
      <alignment horizontal="center"/>
    </xf>
    <xf numFmtId="0" fontId="70" fillId="0" borderId="0" xfId="4" applyFont="1" applyAlignment="1" applyProtection="1">
      <alignment vertical="center"/>
    </xf>
    <xf numFmtId="0" fontId="60" fillId="0" borderId="3" xfId="4" applyFont="1" applyBorder="1" applyAlignment="1" applyProtection="1">
      <alignment horizontal="center" vertical="center"/>
    </xf>
    <xf numFmtId="0" fontId="60" fillId="0" borderId="116" xfId="4" applyFont="1" applyBorder="1" applyAlignment="1" applyProtection="1">
      <alignment horizontal="center" vertical="center"/>
    </xf>
    <xf numFmtId="189" fontId="77" fillId="0" borderId="32" xfId="4" applyNumberFormat="1" applyFont="1" applyBorder="1" applyAlignment="1" applyProtection="1">
      <alignment horizontal="center" vertical="center" shrinkToFit="1"/>
    </xf>
    <xf numFmtId="0" fontId="77" fillId="0" borderId="32" xfId="4" applyNumberFormat="1" applyFont="1" applyBorder="1" applyAlignment="1" applyProtection="1">
      <alignment horizontal="center" vertical="center" shrinkToFit="1"/>
    </xf>
    <xf numFmtId="0" fontId="77" fillId="0" borderId="33" xfId="4" applyNumberFormat="1" applyFont="1" applyBorder="1" applyAlignment="1" applyProtection="1">
      <alignment horizontal="center" vertical="center" shrinkToFit="1"/>
    </xf>
    <xf numFmtId="0" fontId="77" fillId="0" borderId="0" xfId="4" applyNumberFormat="1" applyFont="1" applyBorder="1" applyAlignment="1" applyProtection="1">
      <alignment horizontal="center" vertical="center" shrinkToFit="1"/>
    </xf>
    <xf numFmtId="0" fontId="77" fillId="0" borderId="11" xfId="4" applyNumberFormat="1" applyFont="1" applyBorder="1" applyAlignment="1" applyProtection="1">
      <alignment horizontal="center" vertical="center" shrinkToFit="1"/>
    </xf>
    <xf numFmtId="0" fontId="77" fillId="0" borderId="28" xfId="4" applyNumberFormat="1" applyFont="1" applyBorder="1" applyAlignment="1" applyProtection="1">
      <alignment horizontal="center" vertical="center" shrinkToFit="1"/>
    </xf>
    <xf numFmtId="0" fontId="77" fillId="0" borderId="29" xfId="4" applyNumberFormat="1" applyFont="1" applyBorder="1" applyAlignment="1" applyProtection="1">
      <alignment horizontal="center" vertical="center" shrinkToFit="1"/>
    </xf>
    <xf numFmtId="0" fontId="60" fillId="0" borderId="3" xfId="4" applyFont="1" applyBorder="1" applyAlignment="1" applyProtection="1">
      <alignment horizontal="center" vertical="center" wrapText="1"/>
    </xf>
    <xf numFmtId="0" fontId="60" fillId="0" borderId="58" xfId="4" applyFont="1" applyBorder="1" applyAlignment="1" applyProtection="1">
      <alignment horizontal="center" vertical="center"/>
    </xf>
    <xf numFmtId="0" fontId="56" fillId="0" borderId="32" xfId="4" applyBorder="1" applyAlignment="1" applyProtection="1">
      <alignment horizontal="left" vertical="center" wrapText="1"/>
    </xf>
    <xf numFmtId="0" fontId="56" fillId="0" borderId="33" xfId="4" applyBorder="1" applyAlignment="1" applyProtection="1">
      <alignment horizontal="left" vertical="center" wrapText="1"/>
    </xf>
    <xf numFmtId="0" fontId="56" fillId="0" borderId="0" xfId="4" applyBorder="1" applyAlignment="1" applyProtection="1">
      <alignment horizontal="left" vertical="center" wrapText="1"/>
    </xf>
    <xf numFmtId="0" fontId="56" fillId="0" borderId="11" xfId="4" applyBorder="1" applyAlignment="1" applyProtection="1">
      <alignment horizontal="left" vertical="center" wrapText="1"/>
    </xf>
    <xf numFmtId="0" fontId="56" fillId="0" borderId="28" xfId="4" applyBorder="1" applyAlignment="1" applyProtection="1">
      <alignment horizontal="left" vertical="center" wrapText="1"/>
    </xf>
    <xf numFmtId="0" fontId="56" fillId="0" borderId="29" xfId="4" applyBorder="1" applyAlignment="1" applyProtection="1">
      <alignment horizontal="left" vertical="center" wrapText="1"/>
    </xf>
    <xf numFmtId="0" fontId="58" fillId="0" borderId="103" xfId="4" applyFont="1" applyBorder="1" applyAlignment="1" applyProtection="1">
      <alignment horizontal="center"/>
    </xf>
    <xf numFmtId="0" fontId="58" fillId="0" borderId="119" xfId="4" applyFont="1" applyBorder="1" applyAlignment="1" applyProtection="1">
      <alignment horizontal="center"/>
    </xf>
    <xf numFmtId="0" fontId="58" fillId="0" borderId="31" xfId="4" applyFont="1" applyBorder="1" applyAlignment="1" applyProtection="1">
      <alignment horizontal="center"/>
    </xf>
    <xf numFmtId="0" fontId="58" fillId="0" borderId="71" xfId="4" applyFont="1" applyBorder="1" applyAlignment="1" applyProtection="1">
      <alignment horizontal="center"/>
    </xf>
    <xf numFmtId="0" fontId="58" fillId="0" borderId="248" xfId="4" applyFont="1" applyBorder="1" applyAlignment="1" applyProtection="1">
      <alignment horizontal="center"/>
    </xf>
    <xf numFmtId="0" fontId="58" fillId="0" borderId="74" xfId="4" applyFont="1" applyBorder="1" applyAlignment="1" applyProtection="1">
      <alignment horizontal="center"/>
    </xf>
    <xf numFmtId="192" fontId="77" fillId="0" borderId="117" xfId="4" applyNumberFormat="1" applyFont="1" applyBorder="1" applyAlignment="1" applyProtection="1">
      <alignment horizontal="right" shrinkToFit="1"/>
      <protection locked="0"/>
    </xf>
    <xf numFmtId="192" fontId="77" fillId="0" borderId="118" xfId="4" applyNumberFormat="1" applyFont="1" applyBorder="1" applyAlignment="1" applyProtection="1">
      <alignment horizontal="right" shrinkToFit="1"/>
      <protection locked="0"/>
    </xf>
    <xf numFmtId="192" fontId="77" fillId="0" borderId="246" xfId="4" applyNumberFormat="1" applyFont="1" applyBorder="1" applyAlignment="1" applyProtection="1">
      <alignment horizontal="right" shrinkToFit="1"/>
      <protection locked="0"/>
    </xf>
    <xf numFmtId="192" fontId="77" fillId="0" borderId="70" xfId="4" applyNumberFormat="1" applyFont="1" applyBorder="1" applyAlignment="1" applyProtection="1">
      <alignment horizontal="right" shrinkToFit="1"/>
      <protection locked="0"/>
    </xf>
    <xf numFmtId="192" fontId="77" fillId="0" borderId="3" xfId="4" applyNumberFormat="1" applyFont="1" applyBorder="1" applyAlignment="1" applyProtection="1">
      <alignment horizontal="right" shrinkToFit="1"/>
      <protection locked="0"/>
    </xf>
    <xf numFmtId="192" fontId="77" fillId="0" borderId="58" xfId="4" applyNumberFormat="1" applyFont="1" applyBorder="1" applyAlignment="1" applyProtection="1">
      <alignment horizontal="right" shrinkToFit="1"/>
      <protection locked="0"/>
    </xf>
    <xf numFmtId="192" fontId="77" fillId="0" borderId="72" xfId="4" applyNumberFormat="1" applyFont="1" applyBorder="1" applyAlignment="1" applyProtection="1">
      <alignment horizontal="right" shrinkToFit="1"/>
      <protection locked="0"/>
    </xf>
    <xf numFmtId="192" fontId="77" fillId="0" borderId="73" xfId="4" applyNumberFormat="1" applyFont="1" applyBorder="1" applyAlignment="1" applyProtection="1">
      <alignment horizontal="right" shrinkToFit="1"/>
      <protection locked="0"/>
    </xf>
    <xf numFmtId="192" fontId="77" fillId="0" borderId="247" xfId="4" applyNumberFormat="1" applyFont="1" applyBorder="1" applyAlignment="1" applyProtection="1">
      <alignment horizontal="right" shrinkToFit="1"/>
      <protection locked="0"/>
    </xf>
    <xf numFmtId="0" fontId="60" fillId="0" borderId="33" xfId="4" applyFont="1" applyBorder="1" applyAlignment="1" applyProtection="1">
      <alignment horizontal="center" vertical="center" wrapText="1"/>
    </xf>
    <xf numFmtId="0" fontId="60" fillId="0" borderId="11" xfId="4" applyFont="1" applyBorder="1" applyAlignment="1" applyProtection="1">
      <alignment horizontal="center" vertical="center" wrapText="1"/>
    </xf>
    <xf numFmtId="0" fontId="60" fillId="0" borderId="29" xfId="4" applyFont="1" applyBorder="1" applyAlignment="1" applyProtection="1">
      <alignment horizontal="center" vertical="center" wrapText="1"/>
    </xf>
    <xf numFmtId="0" fontId="108" fillId="0" borderId="0" xfId="4" applyFont="1" applyAlignment="1" applyProtection="1">
      <alignment vertical="center" wrapText="1"/>
    </xf>
    <xf numFmtId="0" fontId="96" fillId="0" borderId="41" xfId="4" applyFont="1" applyFill="1" applyBorder="1" applyAlignment="1" applyProtection="1">
      <alignment vertical="center" shrinkToFit="1"/>
      <protection locked="0"/>
    </xf>
    <xf numFmtId="0" fontId="96" fillId="0" borderId="50" xfId="4" applyFont="1" applyFill="1" applyBorder="1" applyAlignment="1" applyProtection="1">
      <alignment vertical="center" shrinkToFit="1"/>
      <protection locked="0"/>
    </xf>
    <xf numFmtId="0" fontId="96" fillId="0" borderId="154" xfId="4" applyFont="1" applyFill="1" applyBorder="1" applyAlignment="1" applyProtection="1">
      <alignment vertical="center" shrinkToFit="1"/>
      <protection locked="0"/>
    </xf>
    <xf numFmtId="0" fontId="96" fillId="0" borderId="37" xfId="4" applyFont="1" applyFill="1" applyBorder="1" applyAlignment="1" applyProtection="1">
      <alignment vertical="center" shrinkToFit="1"/>
      <protection locked="0"/>
    </xf>
    <xf numFmtId="0" fontId="96" fillId="0" borderId="0" xfId="4" applyFont="1" applyFill="1" applyBorder="1" applyAlignment="1" applyProtection="1">
      <alignment vertical="center" shrinkToFit="1"/>
      <protection locked="0"/>
    </xf>
    <xf numFmtId="0" fontId="96" fillId="0" borderId="150" xfId="4" applyFont="1" applyFill="1" applyBorder="1" applyAlignment="1" applyProtection="1">
      <alignment vertical="center" shrinkToFit="1"/>
      <protection locked="0"/>
    </xf>
    <xf numFmtId="0" fontId="96" fillId="0" borderId="38" xfId="4" applyFont="1" applyFill="1" applyBorder="1" applyAlignment="1" applyProtection="1">
      <alignment vertical="center" shrinkToFit="1"/>
      <protection locked="0"/>
    </xf>
    <xf numFmtId="0" fontId="96" fillId="0" borderId="48" xfId="4" applyFont="1" applyFill="1" applyBorder="1" applyAlignment="1" applyProtection="1">
      <alignment vertical="center" shrinkToFit="1"/>
      <protection locked="0"/>
    </xf>
    <xf numFmtId="0" fontId="96" fillId="0" borderId="155" xfId="4" applyFont="1" applyFill="1" applyBorder="1" applyAlignment="1" applyProtection="1">
      <alignment vertical="center" shrinkToFit="1"/>
      <protection locked="0"/>
    </xf>
    <xf numFmtId="0" fontId="89" fillId="0" borderId="154" xfId="4" applyFont="1" applyBorder="1" applyAlignment="1" applyProtection="1">
      <alignment horizontal="center" vertical="center" shrinkToFit="1"/>
      <protection locked="0"/>
    </xf>
    <xf numFmtId="0" fontId="89" fillId="0" borderId="150" xfId="4" applyFont="1" applyBorder="1" applyAlignment="1" applyProtection="1">
      <alignment horizontal="center" vertical="center" shrinkToFit="1"/>
      <protection locked="0"/>
    </xf>
    <xf numFmtId="0" fontId="89" fillId="0" borderId="155" xfId="4" applyFont="1" applyBorder="1" applyAlignment="1" applyProtection="1">
      <alignment horizontal="center" vertical="center" shrinkToFit="1"/>
      <protection locked="0"/>
    </xf>
    <xf numFmtId="0" fontId="89" fillId="0" borderId="223" xfId="4" applyFont="1" applyBorder="1" applyAlignment="1" applyProtection="1">
      <alignment horizontal="center" vertical="center" shrinkToFit="1"/>
      <protection locked="0"/>
    </xf>
    <xf numFmtId="0" fontId="89" fillId="0" borderId="222" xfId="4" applyFont="1" applyBorder="1" applyAlignment="1" applyProtection="1">
      <alignment horizontal="center" vertical="center" shrinkToFit="1"/>
      <protection locked="0"/>
    </xf>
    <xf numFmtId="0" fontId="89" fillId="0" borderId="224" xfId="4" applyFont="1" applyBorder="1" applyAlignment="1" applyProtection="1">
      <alignment horizontal="center" vertical="center" shrinkToFit="1"/>
      <protection locked="0"/>
    </xf>
    <xf numFmtId="0" fontId="38" fillId="0" borderId="152" xfId="4" applyFont="1" applyBorder="1" applyAlignment="1" applyProtection="1">
      <alignment horizontal="center" vertical="center" textRotation="255"/>
    </xf>
    <xf numFmtId="0" fontId="38" fillId="0" borderId="32" xfId="4" applyFont="1" applyBorder="1" applyAlignment="1" applyProtection="1">
      <alignment horizontal="center" vertical="center" textRotation="255"/>
    </xf>
    <xf numFmtId="0" fontId="38" fillId="0" borderId="33" xfId="4" applyFont="1" applyBorder="1" applyAlignment="1" applyProtection="1">
      <alignment horizontal="center" vertical="center" textRotation="255"/>
    </xf>
    <xf numFmtId="0" fontId="38" fillId="0" borderId="37" xfId="4" applyFont="1" applyBorder="1" applyAlignment="1" applyProtection="1">
      <alignment horizontal="center" vertical="center" textRotation="255"/>
    </xf>
    <xf numFmtId="0" fontId="38" fillId="0" borderId="0" xfId="4" applyFont="1" applyBorder="1" applyAlignment="1" applyProtection="1">
      <alignment horizontal="center" vertical="center" textRotation="255"/>
    </xf>
    <xf numFmtId="0" fontId="38" fillId="0" borderId="11" xfId="4" applyFont="1" applyBorder="1" applyAlignment="1" applyProtection="1">
      <alignment horizontal="center" vertical="center" textRotation="255"/>
    </xf>
    <xf numFmtId="0" fontId="38" fillId="0" borderId="153" xfId="4" applyFont="1" applyBorder="1" applyAlignment="1" applyProtection="1">
      <alignment horizontal="center" vertical="center" textRotation="255"/>
    </xf>
    <xf numFmtId="0" fontId="38" fillId="0" borderId="28" xfId="4" applyFont="1" applyBorder="1" applyAlignment="1" applyProtection="1">
      <alignment horizontal="center" vertical="center" textRotation="255"/>
    </xf>
    <xf numFmtId="0" fontId="38" fillId="0" borderId="29" xfId="4" applyFont="1" applyBorder="1" applyAlignment="1" applyProtection="1">
      <alignment horizontal="center" vertical="center" textRotation="255"/>
    </xf>
    <xf numFmtId="0" fontId="89" fillId="0" borderId="41" xfId="4" applyFont="1" applyBorder="1" applyAlignment="1" applyProtection="1">
      <alignment horizontal="center" vertical="center" shrinkToFit="1"/>
      <protection locked="0"/>
    </xf>
    <xf numFmtId="0" fontId="89" fillId="0" borderId="37" xfId="4" applyFont="1" applyBorder="1" applyAlignment="1" applyProtection="1">
      <alignment horizontal="center" vertical="center" shrinkToFit="1"/>
      <protection locked="0"/>
    </xf>
    <xf numFmtId="0" fontId="89" fillId="0" borderId="38" xfId="4" applyFont="1" applyBorder="1" applyAlignment="1" applyProtection="1">
      <alignment horizontal="center" vertical="center" shrinkToFit="1"/>
      <protection locked="0"/>
    </xf>
    <xf numFmtId="178" fontId="38" fillId="0" borderId="41" xfId="3" applyNumberFormat="1" applyFont="1" applyBorder="1" applyAlignment="1" applyProtection="1">
      <alignment horizontal="center"/>
      <protection locked="0"/>
    </xf>
    <xf numFmtId="178" fontId="38" fillId="0" borderId="154" xfId="3" applyNumberFormat="1" applyFont="1" applyBorder="1" applyAlignment="1" applyProtection="1">
      <alignment horizontal="center"/>
      <protection locked="0"/>
    </xf>
    <xf numFmtId="178" fontId="38" fillId="0" borderId="37" xfId="3" applyNumberFormat="1" applyFont="1" applyBorder="1" applyAlignment="1" applyProtection="1">
      <alignment horizontal="center"/>
      <protection locked="0"/>
    </xf>
    <xf numFmtId="178" fontId="38" fillId="0" borderId="150" xfId="3" applyNumberFormat="1" applyFont="1" applyBorder="1" applyAlignment="1" applyProtection="1">
      <alignment horizontal="center"/>
      <protection locked="0"/>
    </xf>
    <xf numFmtId="38" fontId="38" fillId="0" borderId="41" xfId="3" applyFont="1" applyBorder="1" applyAlignment="1" applyProtection="1">
      <alignment horizontal="center"/>
      <protection locked="0"/>
    </xf>
    <xf numFmtId="38" fontId="38" fillId="0" borderId="154" xfId="3" applyFont="1" applyBorder="1" applyAlignment="1" applyProtection="1">
      <alignment horizontal="center"/>
      <protection locked="0"/>
    </xf>
    <xf numFmtId="38" fontId="38" fillId="0" borderId="37" xfId="3" applyFont="1" applyBorder="1" applyAlignment="1" applyProtection="1">
      <alignment horizontal="center"/>
      <protection locked="0"/>
    </xf>
    <xf numFmtId="38" fontId="38" fillId="0" borderId="150" xfId="3" applyFont="1" applyBorder="1" applyAlignment="1" applyProtection="1">
      <alignment horizontal="center"/>
      <protection locked="0"/>
    </xf>
    <xf numFmtId="38" fontId="38" fillId="0" borderId="38" xfId="3" applyFont="1" applyBorder="1" applyAlignment="1" applyProtection="1">
      <alignment horizontal="center"/>
      <protection locked="0"/>
    </xf>
    <xf numFmtId="38" fontId="38" fillId="0" borderId="155" xfId="3" applyFont="1" applyBorder="1" applyAlignment="1" applyProtection="1">
      <alignment horizontal="center"/>
      <protection locked="0"/>
    </xf>
    <xf numFmtId="0" fontId="39" fillId="0" borderId="32" xfId="4" applyFont="1" applyBorder="1" applyAlignment="1" applyProtection="1">
      <alignment horizontal="center" vertical="center" wrapText="1"/>
    </xf>
    <xf numFmtId="0" fontId="39" fillId="0" borderId="149" xfId="4" applyFont="1" applyBorder="1" applyAlignment="1" applyProtection="1">
      <alignment horizontal="center" vertical="center" wrapText="1"/>
    </xf>
    <xf numFmtId="0" fontId="39" fillId="0" borderId="0" xfId="4" applyFont="1" applyBorder="1" applyAlignment="1" applyProtection="1">
      <alignment horizontal="center" vertical="center" wrapText="1"/>
    </xf>
    <xf numFmtId="0" fontId="39" fillId="0" borderId="150" xfId="4" applyFont="1" applyBorder="1" applyAlignment="1" applyProtection="1">
      <alignment horizontal="center" vertical="center" wrapText="1"/>
    </xf>
    <xf numFmtId="0" fontId="39" fillId="0" borderId="28" xfId="4" applyFont="1" applyBorder="1" applyAlignment="1" applyProtection="1">
      <alignment horizontal="center" vertical="center" wrapText="1"/>
    </xf>
    <xf numFmtId="0" fontId="39" fillId="0" borderId="151" xfId="4" applyFont="1" applyBorder="1" applyAlignment="1" applyProtection="1">
      <alignment horizontal="center" vertical="center" wrapText="1"/>
    </xf>
    <xf numFmtId="0" fontId="46" fillId="0" borderId="41" xfId="4" applyFont="1" applyFill="1" applyBorder="1" applyAlignment="1" applyProtection="1">
      <alignment horizontal="left" vertical="center" wrapText="1"/>
      <protection locked="0"/>
    </xf>
    <xf numFmtId="0" fontId="46" fillId="0" borderId="50" xfId="4" applyFont="1" applyFill="1" applyBorder="1" applyAlignment="1" applyProtection="1">
      <alignment horizontal="left" vertical="center" wrapText="1"/>
      <protection locked="0"/>
    </xf>
    <xf numFmtId="0" fontId="46" fillId="0" borderId="154" xfId="4" applyFont="1" applyFill="1" applyBorder="1" applyAlignment="1" applyProtection="1">
      <alignment horizontal="left" vertical="center" wrapText="1"/>
      <protection locked="0"/>
    </xf>
    <xf numFmtId="0" fontId="46" fillId="0" borderId="37" xfId="4" applyFont="1" applyFill="1" applyBorder="1" applyAlignment="1" applyProtection="1">
      <alignment horizontal="left" vertical="center" wrapText="1"/>
      <protection locked="0"/>
    </xf>
    <xf numFmtId="0" fontId="46" fillId="0" borderId="0" xfId="4" applyFont="1" applyFill="1" applyBorder="1" applyAlignment="1" applyProtection="1">
      <alignment horizontal="left" vertical="center" wrapText="1"/>
      <protection locked="0"/>
    </xf>
    <xf numFmtId="0" fontId="46" fillId="0" borderId="150" xfId="4" applyFont="1" applyFill="1" applyBorder="1" applyAlignment="1" applyProtection="1">
      <alignment horizontal="left" vertical="center" wrapText="1"/>
      <protection locked="0"/>
    </xf>
    <xf numFmtId="0" fontId="46" fillId="0" borderId="38" xfId="4" applyFont="1" applyFill="1" applyBorder="1" applyAlignment="1" applyProtection="1">
      <alignment horizontal="left" vertical="center" wrapText="1"/>
      <protection locked="0"/>
    </xf>
    <xf numFmtId="0" fontId="46" fillId="0" borderId="48" xfId="4" applyFont="1" applyFill="1" applyBorder="1" applyAlignment="1" applyProtection="1">
      <alignment horizontal="left" vertical="center" wrapText="1"/>
      <protection locked="0"/>
    </xf>
    <xf numFmtId="0" fontId="46" fillId="0" borderId="155" xfId="4" applyFont="1" applyFill="1" applyBorder="1" applyAlignment="1" applyProtection="1">
      <alignment horizontal="left" vertical="center" wrapText="1"/>
      <protection locked="0"/>
    </xf>
    <xf numFmtId="0" fontId="38" fillId="0" borderId="152" xfId="4" applyFont="1" applyBorder="1" applyAlignment="1" applyProtection="1">
      <alignment horizontal="center" vertical="center"/>
    </xf>
    <xf numFmtId="0" fontId="10" fillId="0" borderId="0" xfId="0" applyFont="1" applyFill="1" applyBorder="1" applyAlignment="1" applyProtection="1">
      <alignment horizontal="center" vertical="center"/>
    </xf>
    <xf numFmtId="0" fontId="19" fillId="0" borderId="45" xfId="0" applyFont="1" applyBorder="1" applyAlignment="1" applyProtection="1">
      <alignment horizontal="center" vertical="center" wrapText="1"/>
    </xf>
    <xf numFmtId="0" fontId="19" fillId="0" borderId="43" xfId="0" applyFont="1" applyBorder="1" applyAlignment="1" applyProtection="1">
      <alignment horizontal="center" vertical="center"/>
    </xf>
    <xf numFmtId="0" fontId="19" fillId="0" borderId="44" xfId="0" applyFont="1" applyBorder="1" applyAlignment="1" applyProtection="1">
      <alignment horizontal="center" vertical="center"/>
    </xf>
    <xf numFmtId="0" fontId="19" fillId="0" borderId="36"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35" xfId="0" applyFont="1" applyBorder="1" applyAlignment="1" applyProtection="1">
      <alignment horizontal="center" vertical="center"/>
    </xf>
    <xf numFmtId="0" fontId="19" fillId="0" borderId="176" xfId="0" applyFont="1" applyBorder="1" applyAlignment="1" applyProtection="1">
      <alignment horizontal="center" vertical="center"/>
    </xf>
    <xf numFmtId="0" fontId="19" fillId="0" borderId="28" xfId="0" applyFont="1" applyBorder="1" applyAlignment="1" applyProtection="1">
      <alignment horizontal="center" vertical="center"/>
    </xf>
    <xf numFmtId="0" fontId="19" fillId="0" borderId="177" xfId="0" applyFont="1" applyBorder="1" applyAlignment="1" applyProtection="1">
      <alignment horizontal="center" vertical="center"/>
    </xf>
    <xf numFmtId="0" fontId="16" fillId="0" borderId="45" xfId="0" applyFont="1" applyBorder="1" applyAlignment="1" applyProtection="1">
      <alignment horizontal="center" vertical="center" shrinkToFit="1"/>
    </xf>
    <xf numFmtId="0" fontId="16" fillId="0" borderId="43" xfId="0" applyFont="1" applyBorder="1" applyAlignment="1" applyProtection="1">
      <alignment horizontal="center" vertical="center" shrinkToFit="1"/>
    </xf>
    <xf numFmtId="0" fontId="16" fillId="0" borderId="90" xfId="0" applyFont="1" applyBorder="1" applyAlignment="1" applyProtection="1">
      <alignment horizontal="center" vertical="center" shrinkToFit="1"/>
    </xf>
    <xf numFmtId="0" fontId="16" fillId="0" borderId="36" xfId="0" applyFont="1" applyBorder="1" applyAlignment="1" applyProtection="1">
      <alignment horizontal="center" vertical="center" shrinkToFit="1"/>
    </xf>
    <xf numFmtId="0" fontId="16" fillId="0" borderId="0" xfId="0" applyFont="1" applyBorder="1" applyAlignment="1" applyProtection="1">
      <alignment horizontal="center" vertical="center" shrinkToFit="1"/>
    </xf>
    <xf numFmtId="0" fontId="16" fillId="0" borderId="11" xfId="0" applyFont="1" applyBorder="1" applyAlignment="1" applyProtection="1">
      <alignment horizontal="center" vertical="center" shrinkToFit="1"/>
    </xf>
    <xf numFmtId="0" fontId="16" fillId="0" borderId="176" xfId="0" applyFont="1" applyBorder="1" applyAlignment="1" applyProtection="1">
      <alignment horizontal="center" vertical="center" shrinkToFit="1"/>
    </xf>
    <xf numFmtId="0" fontId="16" fillId="0" borderId="28" xfId="0" applyFont="1" applyBorder="1" applyAlignment="1" applyProtection="1">
      <alignment horizontal="center" vertical="center" shrinkToFit="1"/>
    </xf>
    <xf numFmtId="0" fontId="16" fillId="0" borderId="29" xfId="0" applyFont="1" applyBorder="1" applyAlignment="1" applyProtection="1">
      <alignment horizontal="center" vertical="center" shrinkToFit="1"/>
    </xf>
    <xf numFmtId="0" fontId="10" fillId="0" borderId="17"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0" fillId="0" borderId="43" xfId="0" applyFont="1" applyBorder="1" applyAlignment="1" applyProtection="1">
      <alignment horizontal="center" vertical="center" wrapText="1"/>
    </xf>
    <xf numFmtId="0" fontId="10" fillId="0" borderId="44"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35" xfId="0" applyFont="1" applyBorder="1" applyAlignment="1" applyProtection="1">
      <alignment horizontal="center" vertical="center" wrapText="1"/>
    </xf>
    <xf numFmtId="0" fontId="12" fillId="0" borderId="45" xfId="0" applyFont="1" applyBorder="1" applyAlignment="1" applyProtection="1">
      <alignment horizontal="right" vertical="top"/>
    </xf>
    <xf numFmtId="0" fontId="12" fillId="0" borderId="43" xfId="0" applyFont="1" applyBorder="1" applyAlignment="1" applyProtection="1">
      <alignment horizontal="right" vertical="top"/>
    </xf>
    <xf numFmtId="0" fontId="12" fillId="0" borderId="44" xfId="0" applyFont="1" applyBorder="1" applyAlignment="1" applyProtection="1">
      <alignment horizontal="right" vertical="top"/>
    </xf>
    <xf numFmtId="0" fontId="12" fillId="0" borderId="36" xfId="0" applyFont="1" applyBorder="1" applyAlignment="1" applyProtection="1">
      <alignment horizontal="right" vertical="top"/>
    </xf>
    <xf numFmtId="0" fontId="12" fillId="0" borderId="0" xfId="0" applyFont="1" applyBorder="1" applyAlignment="1" applyProtection="1">
      <alignment horizontal="right" vertical="top"/>
    </xf>
    <xf numFmtId="0" fontId="12" fillId="0" borderId="35" xfId="0" applyFont="1" applyBorder="1" applyAlignment="1" applyProtection="1">
      <alignment horizontal="right" vertical="top"/>
    </xf>
    <xf numFmtId="0" fontId="10" fillId="0" borderId="45" xfId="0" applyFont="1" applyBorder="1" applyAlignment="1" applyProtection="1">
      <alignment horizontal="center" vertical="center" wrapText="1"/>
    </xf>
    <xf numFmtId="0" fontId="10" fillId="0" borderId="36" xfId="0" applyFont="1" applyBorder="1" applyAlignment="1" applyProtection="1">
      <alignment horizontal="center" vertical="center" wrapText="1"/>
    </xf>
    <xf numFmtId="0" fontId="12" fillId="0" borderId="90" xfId="0" applyFont="1" applyBorder="1" applyAlignment="1" applyProtection="1">
      <alignment horizontal="right" vertical="top"/>
    </xf>
    <xf numFmtId="0" fontId="12" fillId="0" borderId="11" xfId="0" applyFont="1" applyBorder="1" applyAlignment="1" applyProtection="1">
      <alignment horizontal="right" vertical="top"/>
    </xf>
    <xf numFmtId="193" fontId="75" fillId="0" borderId="36" xfId="0" applyNumberFormat="1" applyFont="1" applyBorder="1" applyAlignment="1" applyProtection="1">
      <alignment vertical="center" shrinkToFit="1"/>
    </xf>
    <xf numFmtId="193" fontId="75" fillId="0" borderId="0" xfId="0" applyNumberFormat="1" applyFont="1" applyBorder="1" applyAlignment="1" applyProtection="1">
      <alignment vertical="center" shrinkToFit="1"/>
    </xf>
    <xf numFmtId="193" fontId="75" fillId="0" borderId="35" xfId="0" applyNumberFormat="1" applyFont="1" applyBorder="1" applyAlignment="1" applyProtection="1">
      <alignment vertical="center" shrinkToFit="1"/>
    </xf>
    <xf numFmtId="193" fontId="75" fillId="0" borderId="46" xfId="0" applyNumberFormat="1" applyFont="1" applyBorder="1" applyAlignment="1" applyProtection="1">
      <alignment vertical="center" shrinkToFit="1"/>
    </xf>
    <xf numFmtId="193" fontId="75" fillId="0" borderId="39" xfId="0" applyNumberFormat="1" applyFont="1" applyBorder="1" applyAlignment="1" applyProtection="1">
      <alignment vertical="center" shrinkToFit="1"/>
    </xf>
    <xf numFmtId="0" fontId="12" fillId="0" borderId="45" xfId="0" applyNumberFormat="1" applyFont="1" applyFill="1" applyBorder="1" applyAlignment="1" applyProtection="1">
      <alignment horizontal="center" vertical="center" wrapText="1"/>
    </xf>
    <xf numFmtId="0" fontId="12" fillId="0" borderId="43" xfId="0" applyNumberFormat="1"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vertical="center" wrapText="1"/>
    </xf>
    <xf numFmtId="0" fontId="12" fillId="0" borderId="36" xfId="0" applyNumberFormat="1" applyFont="1" applyFill="1" applyBorder="1" applyAlignment="1" applyProtection="1">
      <alignment horizontal="center" vertical="center" wrapText="1"/>
    </xf>
    <xf numFmtId="0" fontId="12" fillId="0" borderId="0" xfId="0" applyNumberFormat="1" applyFont="1" applyFill="1" applyBorder="1" applyAlignment="1" applyProtection="1">
      <alignment horizontal="center" vertical="center" wrapText="1"/>
    </xf>
    <xf numFmtId="0" fontId="12" fillId="0" borderId="35" xfId="0" applyNumberFormat="1" applyFont="1" applyFill="1" applyBorder="1" applyAlignment="1" applyProtection="1">
      <alignment horizontal="center" vertical="center" wrapText="1"/>
    </xf>
    <xf numFmtId="0" fontId="12" fillId="0" borderId="46" xfId="0" applyNumberFormat="1" applyFont="1" applyFill="1" applyBorder="1" applyAlignment="1" applyProtection="1">
      <alignment horizontal="center" vertical="center" wrapText="1"/>
    </xf>
    <xf numFmtId="0" fontId="12" fillId="0" borderId="39" xfId="0" applyNumberFormat="1" applyFont="1" applyFill="1" applyBorder="1" applyAlignment="1" applyProtection="1">
      <alignment horizontal="center" vertical="center" wrapText="1"/>
    </xf>
    <xf numFmtId="0" fontId="12" fillId="0" borderId="40" xfId="0" applyNumberFormat="1" applyFont="1" applyFill="1" applyBorder="1" applyAlignment="1" applyProtection="1">
      <alignment horizontal="center" vertical="center" wrapText="1"/>
    </xf>
    <xf numFmtId="0" fontId="19" fillId="0" borderId="45" xfId="0" applyFont="1" applyBorder="1" applyAlignment="1" applyProtection="1">
      <alignment horizontal="center" vertical="center"/>
    </xf>
    <xf numFmtId="0" fontId="19" fillId="0" borderId="46" xfId="0" applyFont="1" applyBorder="1" applyAlignment="1" applyProtection="1">
      <alignment horizontal="center" vertical="center"/>
    </xf>
    <xf numFmtId="0" fontId="19" fillId="0" borderId="40" xfId="0" applyFont="1" applyBorder="1" applyAlignment="1" applyProtection="1">
      <alignment horizontal="center" vertical="center"/>
    </xf>
    <xf numFmtId="0" fontId="73" fillId="0" borderId="181" xfId="0" applyFont="1" applyBorder="1" applyAlignment="1" applyProtection="1">
      <alignment horizontal="center" vertical="center" shrinkToFit="1"/>
    </xf>
    <xf numFmtId="0" fontId="73" fillId="0" borderId="182" xfId="0" applyFont="1" applyBorder="1" applyAlignment="1" applyProtection="1">
      <alignment horizontal="center" vertical="center" shrinkToFit="1"/>
    </xf>
    <xf numFmtId="0" fontId="73" fillId="0" borderId="124" xfId="0" applyFont="1" applyBorder="1" applyAlignment="1" applyProtection="1">
      <alignment horizontal="center" vertical="center" shrinkToFit="1"/>
    </xf>
    <xf numFmtId="0" fontId="73" fillId="0" borderId="178" xfId="0" applyFont="1" applyBorder="1" applyAlignment="1" applyProtection="1">
      <alignment horizontal="center" vertical="center" shrinkToFit="1"/>
    </xf>
    <xf numFmtId="0" fontId="73" fillId="0" borderId="179" xfId="0" applyFont="1" applyBorder="1" applyAlignment="1" applyProtection="1">
      <alignment horizontal="center" vertical="center" shrinkToFit="1"/>
    </xf>
    <xf numFmtId="0" fontId="73" fillId="0" borderId="180" xfId="0" applyFont="1" applyBorder="1" applyAlignment="1" applyProtection="1">
      <alignment horizontal="center" vertical="center" shrinkToFit="1"/>
    </xf>
    <xf numFmtId="3" fontId="12" fillId="0" borderId="45" xfId="0" applyNumberFormat="1" applyFont="1" applyFill="1" applyBorder="1" applyAlignment="1" applyProtection="1">
      <alignment horizontal="right" vertical="center" shrinkToFit="1"/>
    </xf>
    <xf numFmtId="3" fontId="12" fillId="0" borderId="43" xfId="0" applyNumberFormat="1" applyFont="1" applyFill="1" applyBorder="1" applyAlignment="1" applyProtection="1">
      <alignment horizontal="right" vertical="center" shrinkToFit="1"/>
    </xf>
    <xf numFmtId="3" fontId="12" fillId="0" borderId="44" xfId="0" applyNumberFormat="1" applyFont="1" applyFill="1" applyBorder="1" applyAlignment="1" applyProtection="1">
      <alignment horizontal="right" vertical="center" shrinkToFit="1"/>
    </xf>
    <xf numFmtId="3" fontId="12" fillId="0" borderId="36" xfId="0" applyNumberFormat="1" applyFont="1" applyFill="1" applyBorder="1" applyAlignment="1" applyProtection="1">
      <alignment horizontal="right" vertical="center" shrinkToFit="1"/>
    </xf>
    <xf numFmtId="3" fontId="12" fillId="0" borderId="0" xfId="0" applyNumberFormat="1" applyFont="1" applyFill="1" applyBorder="1" applyAlignment="1" applyProtection="1">
      <alignment horizontal="right" vertical="center" shrinkToFit="1"/>
    </xf>
    <xf numFmtId="3" fontId="12" fillId="0" borderId="35" xfId="0" applyNumberFormat="1" applyFont="1" applyFill="1" applyBorder="1" applyAlignment="1" applyProtection="1">
      <alignment horizontal="right" vertical="center" shrinkToFit="1"/>
    </xf>
    <xf numFmtId="0" fontId="10" fillId="0" borderId="42" xfId="0" applyFont="1" applyFill="1" applyBorder="1" applyAlignment="1" applyProtection="1">
      <alignment horizontal="center" vertical="center" wrapText="1"/>
    </xf>
    <xf numFmtId="0" fontId="10" fillId="0" borderId="43" xfId="0" applyFont="1" applyFill="1" applyBorder="1" applyAlignment="1" applyProtection="1">
      <alignment horizontal="center" vertical="center" wrapText="1"/>
    </xf>
    <xf numFmtId="0" fontId="10" fillId="0" borderId="44" xfId="0" applyFont="1" applyFill="1" applyBorder="1" applyAlignment="1" applyProtection="1">
      <alignment horizontal="center" vertical="center" wrapText="1"/>
    </xf>
    <xf numFmtId="0" fontId="10" fillId="0" borderId="114" xfId="0"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10" fillId="0" borderId="40" xfId="0" applyFont="1" applyFill="1" applyBorder="1" applyAlignment="1" applyProtection="1">
      <alignment horizontal="center" vertical="center" wrapText="1"/>
    </xf>
    <xf numFmtId="0" fontId="10" fillId="0" borderId="45"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wrapText="1"/>
    </xf>
    <xf numFmtId="0" fontId="12" fillId="0" borderId="158" xfId="0" applyFont="1" applyFill="1" applyBorder="1" applyAlignment="1" applyProtection="1">
      <alignment horizontal="right" vertical="center"/>
    </xf>
    <xf numFmtId="0" fontId="12" fillId="0" borderId="50" xfId="0" applyFont="1" applyFill="1" applyBorder="1" applyAlignment="1" applyProtection="1">
      <alignment horizontal="right" vertical="center"/>
    </xf>
    <xf numFmtId="0" fontId="12" fillId="0" borderId="159" xfId="0" applyFont="1" applyFill="1" applyBorder="1" applyAlignment="1" applyProtection="1">
      <alignment horizontal="right" vertical="center"/>
    </xf>
    <xf numFmtId="0" fontId="12" fillId="0" borderId="36" xfId="0" applyFont="1" applyFill="1" applyBorder="1" applyAlignment="1" applyProtection="1">
      <alignment horizontal="right" vertical="center"/>
    </xf>
    <xf numFmtId="0" fontId="12" fillId="0" borderId="0" xfId="0" applyFont="1" applyFill="1" applyBorder="1" applyAlignment="1" applyProtection="1">
      <alignment horizontal="right" vertical="center"/>
    </xf>
    <xf numFmtId="0" fontId="12" fillId="0" borderId="35" xfId="0" applyFont="1" applyFill="1" applyBorder="1" applyAlignment="1" applyProtection="1">
      <alignment horizontal="right" vertical="center"/>
    </xf>
    <xf numFmtId="0" fontId="15" fillId="0" borderId="0" xfId="0" applyFont="1" applyBorder="1" applyAlignment="1" applyProtection="1">
      <alignment vertical="center" shrinkToFit="1"/>
    </xf>
    <xf numFmtId="0" fontId="32" fillId="0" borderId="0" xfId="0" applyFont="1" applyBorder="1" applyAlignment="1" applyProtection="1">
      <alignment vertical="center" shrinkToFit="1"/>
    </xf>
    <xf numFmtId="0" fontId="73" fillId="0" borderId="45" xfId="0" applyFont="1" applyBorder="1" applyAlignment="1" applyProtection="1">
      <alignment horizontal="center" vertical="center" shrinkToFit="1"/>
    </xf>
    <xf numFmtId="0" fontId="73" fillId="0" borderId="43" xfId="0" applyFont="1" applyBorder="1" applyAlignment="1" applyProtection="1">
      <alignment horizontal="center" vertical="center" shrinkToFit="1"/>
    </xf>
    <xf numFmtId="0" fontId="73" fillId="0" borderId="44" xfId="0" applyFont="1" applyBorder="1" applyAlignment="1" applyProtection="1">
      <alignment horizontal="center" vertical="center" shrinkToFit="1"/>
    </xf>
    <xf numFmtId="0" fontId="73" fillId="0" borderId="36" xfId="0" applyFont="1" applyBorder="1" applyAlignment="1" applyProtection="1">
      <alignment horizontal="center" vertical="center" shrinkToFit="1"/>
    </xf>
    <xf numFmtId="0" fontId="73" fillId="0" borderId="0" xfId="0" applyFont="1" applyBorder="1" applyAlignment="1" applyProtection="1">
      <alignment horizontal="center" vertical="center" shrinkToFit="1"/>
    </xf>
    <xf numFmtId="0" fontId="73" fillId="0" borderId="35" xfId="0" applyFont="1" applyBorder="1" applyAlignment="1" applyProtection="1">
      <alignment horizontal="center" vertical="center" shrinkToFit="1"/>
    </xf>
    <xf numFmtId="0" fontId="73" fillId="0" borderId="46" xfId="0" applyFont="1" applyBorder="1" applyAlignment="1" applyProtection="1">
      <alignment horizontal="center" vertical="center" shrinkToFit="1"/>
    </xf>
    <xf numFmtId="0" fontId="73" fillId="0" borderId="39" xfId="0" applyFont="1" applyBorder="1" applyAlignment="1" applyProtection="1">
      <alignment horizontal="center" vertical="center" shrinkToFit="1"/>
    </xf>
    <xf numFmtId="0" fontId="73" fillId="0" borderId="40" xfId="0" applyFont="1" applyBorder="1" applyAlignment="1" applyProtection="1">
      <alignment horizontal="center" vertical="center" shrinkToFit="1"/>
    </xf>
    <xf numFmtId="0" fontId="73" fillId="0" borderId="210" xfId="0" applyFont="1" applyBorder="1" applyAlignment="1" applyProtection="1">
      <alignment horizontal="center" vertical="center" shrinkToFit="1"/>
    </xf>
    <xf numFmtId="0" fontId="73" fillId="0" borderId="211" xfId="0" applyFont="1" applyBorder="1" applyAlignment="1" applyProtection="1">
      <alignment horizontal="center" vertical="center" shrinkToFit="1"/>
    </xf>
    <xf numFmtId="0" fontId="31" fillId="0" borderId="170" xfId="0" applyFont="1" applyBorder="1" applyAlignment="1" applyProtection="1">
      <alignment horizontal="center" vertical="center"/>
    </xf>
    <xf numFmtId="0" fontId="0" fillId="0" borderId="171" xfId="0" applyBorder="1" applyAlignment="1" applyProtection="1">
      <alignment vertical="center"/>
    </xf>
    <xf numFmtId="0" fontId="0" fillId="0" borderId="213" xfId="0" applyBorder="1" applyAlignment="1" applyProtection="1">
      <alignment vertical="center"/>
    </xf>
    <xf numFmtId="0" fontId="0" fillId="0" borderId="162" xfId="0" applyBorder="1" applyAlignment="1" applyProtection="1">
      <alignment vertical="center"/>
    </xf>
    <xf numFmtId="0" fontId="0" fillId="0" borderId="163" xfId="0" applyBorder="1" applyAlignment="1" applyProtection="1">
      <alignment vertical="center"/>
    </xf>
    <xf numFmtId="0" fontId="0" fillId="0" borderId="164" xfId="0" applyBorder="1" applyAlignment="1" applyProtection="1">
      <alignment vertical="center"/>
    </xf>
    <xf numFmtId="0" fontId="0" fillId="0" borderId="165" xfId="0" applyBorder="1" applyAlignment="1" applyProtection="1">
      <alignment vertical="center"/>
    </xf>
    <xf numFmtId="0" fontId="0" fillId="0" borderId="166" xfId="0" applyBorder="1" applyAlignment="1" applyProtection="1">
      <alignment vertical="center"/>
    </xf>
    <xf numFmtId="0" fontId="0" fillId="0" borderId="167" xfId="0" applyBorder="1" applyAlignment="1" applyProtection="1">
      <alignment vertical="center"/>
    </xf>
    <xf numFmtId="193" fontId="75" fillId="0" borderId="40" xfId="0" applyNumberFormat="1" applyFont="1" applyBorder="1" applyAlignment="1" applyProtection="1">
      <alignment vertical="center" shrinkToFit="1"/>
    </xf>
    <xf numFmtId="0" fontId="19" fillId="0" borderId="39" xfId="0" applyFont="1" applyBorder="1" applyAlignment="1" applyProtection="1">
      <alignment horizontal="center" vertical="center"/>
    </xf>
    <xf numFmtId="0" fontId="16" fillId="0" borderId="45" xfId="0" applyFont="1" applyBorder="1" applyAlignment="1" applyProtection="1">
      <alignment vertical="center" shrinkToFit="1"/>
    </xf>
    <xf numFmtId="0" fontId="16" fillId="0" borderId="43" xfId="0" applyFont="1" applyBorder="1" applyAlignment="1" applyProtection="1">
      <alignment vertical="center" shrinkToFit="1"/>
    </xf>
    <xf numFmtId="0" fontId="16" fillId="0" borderId="44" xfId="0" applyFont="1" applyBorder="1" applyAlignment="1" applyProtection="1">
      <alignment vertical="center" shrinkToFit="1"/>
    </xf>
    <xf numFmtId="0" fontId="16" fillId="0" borderId="36" xfId="0" applyFont="1" applyBorder="1" applyAlignment="1" applyProtection="1">
      <alignment vertical="center" shrinkToFit="1"/>
    </xf>
    <xf numFmtId="0" fontId="16" fillId="0" borderId="0" xfId="0" applyFont="1" applyBorder="1" applyAlignment="1" applyProtection="1">
      <alignment vertical="center" shrinkToFit="1"/>
    </xf>
    <xf numFmtId="0" fontId="16" fillId="0" borderId="35" xfId="0" applyFont="1" applyBorder="1" applyAlignment="1" applyProtection="1">
      <alignment vertical="center" shrinkToFit="1"/>
    </xf>
    <xf numFmtId="0" fontId="16" fillId="0" borderId="46" xfId="0" applyFont="1" applyBorder="1" applyAlignment="1" applyProtection="1">
      <alignment vertical="center" shrinkToFit="1"/>
    </xf>
    <xf numFmtId="0" fontId="16" fillId="0" borderId="39" xfId="0" applyFont="1" applyBorder="1" applyAlignment="1" applyProtection="1">
      <alignment vertical="center" shrinkToFit="1"/>
    </xf>
    <xf numFmtId="0" fontId="16" fillId="0" borderId="40" xfId="0" applyFont="1" applyBorder="1" applyAlignment="1" applyProtection="1">
      <alignment vertical="center" shrinkToFit="1"/>
    </xf>
    <xf numFmtId="0" fontId="19" fillId="0" borderId="148" xfId="0" applyNumberFormat="1" applyFont="1" applyFill="1" applyBorder="1" applyAlignment="1" applyProtection="1">
      <alignment horizontal="center" vertical="center" textRotation="255" wrapText="1"/>
    </xf>
    <xf numFmtId="0" fontId="19" fillId="0" borderId="50" xfId="0" applyNumberFormat="1" applyFont="1" applyFill="1" applyBorder="1" applyAlignment="1" applyProtection="1">
      <alignment horizontal="center" vertical="center" textRotation="255" wrapText="1"/>
    </xf>
    <xf numFmtId="0" fontId="19" fillId="0" borderId="159" xfId="0" applyNumberFormat="1" applyFont="1" applyFill="1" applyBorder="1" applyAlignment="1" applyProtection="1">
      <alignment horizontal="center" vertical="center" textRotation="255" wrapText="1"/>
    </xf>
    <xf numFmtId="0" fontId="19" fillId="0" borderId="17" xfId="0" applyNumberFormat="1" applyFont="1" applyFill="1" applyBorder="1" applyAlignment="1" applyProtection="1">
      <alignment horizontal="center" vertical="center" textRotation="255" wrapText="1"/>
    </xf>
    <xf numFmtId="0" fontId="19" fillId="0" borderId="0" xfId="0" applyNumberFormat="1" applyFont="1" applyFill="1" applyBorder="1" applyAlignment="1" applyProtection="1">
      <alignment horizontal="center" vertical="center" textRotation="255" wrapText="1"/>
    </xf>
    <xf numFmtId="0" fontId="19" fillId="0" borderId="35" xfId="0" applyNumberFormat="1" applyFont="1" applyFill="1" applyBorder="1" applyAlignment="1" applyProtection="1">
      <alignment horizontal="center" vertical="center" textRotation="255" wrapText="1"/>
    </xf>
    <xf numFmtId="0" fontId="19" fillId="0" borderId="25" xfId="0" applyNumberFormat="1" applyFont="1" applyFill="1" applyBorder="1" applyAlignment="1" applyProtection="1">
      <alignment horizontal="center" vertical="center" textRotation="255" wrapText="1"/>
    </xf>
    <xf numFmtId="0" fontId="19" fillId="0" borderId="28" xfId="0" applyNumberFormat="1" applyFont="1" applyFill="1" applyBorder="1" applyAlignment="1" applyProtection="1">
      <alignment horizontal="center" vertical="center" textRotation="255" wrapText="1"/>
    </xf>
    <xf numFmtId="0" fontId="19" fillId="0" borderId="177" xfId="0" applyNumberFormat="1" applyFont="1" applyFill="1" applyBorder="1" applyAlignment="1" applyProtection="1">
      <alignment horizontal="center" vertical="center" textRotation="255" wrapText="1"/>
    </xf>
    <xf numFmtId="0" fontId="19" fillId="0" borderId="45"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44"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35" xfId="0" applyNumberFormat="1" applyFont="1" applyFill="1" applyBorder="1" applyAlignment="1" applyProtection="1">
      <alignment horizontal="center" vertical="center" wrapText="1"/>
    </xf>
    <xf numFmtId="0" fontId="19" fillId="0" borderId="46" xfId="0" applyNumberFormat="1" applyFont="1" applyFill="1" applyBorder="1" applyAlignment="1" applyProtection="1">
      <alignment horizontal="center" vertical="center" wrapText="1"/>
    </xf>
    <xf numFmtId="0" fontId="19" fillId="0" borderId="39" xfId="0" applyNumberFormat="1" applyFont="1" applyFill="1" applyBorder="1" applyAlignment="1" applyProtection="1">
      <alignment horizontal="center" vertical="center" wrapText="1"/>
    </xf>
    <xf numFmtId="0" fontId="19" fillId="0" borderId="40" xfId="0" applyNumberFormat="1" applyFont="1" applyFill="1" applyBorder="1" applyAlignment="1" applyProtection="1">
      <alignment horizontal="center" vertical="center" wrapText="1"/>
    </xf>
    <xf numFmtId="0" fontId="3" fillId="0" borderId="233" xfId="0" applyFont="1" applyFill="1" applyBorder="1" applyAlignment="1" applyProtection="1">
      <alignment horizontal="center" vertical="center" textRotation="255"/>
    </xf>
    <xf numFmtId="0" fontId="3" fillId="0" borderId="230" xfId="0" applyFont="1" applyFill="1" applyBorder="1" applyAlignment="1" applyProtection="1">
      <alignment horizontal="center" vertical="center" textRotation="255"/>
    </xf>
    <xf numFmtId="0" fontId="3" fillId="0" borderId="231" xfId="0" applyFont="1" applyFill="1" applyBorder="1" applyAlignment="1" applyProtection="1">
      <alignment horizontal="center" vertical="center" textRotation="255"/>
    </xf>
    <xf numFmtId="0" fontId="3" fillId="0" borderId="234" xfId="0" applyFont="1" applyFill="1" applyBorder="1" applyAlignment="1" applyProtection="1">
      <alignment horizontal="center" vertical="center" textRotation="255"/>
    </xf>
    <xf numFmtId="0" fontId="3" fillId="0" borderId="183" xfId="0" applyFont="1" applyFill="1" applyBorder="1" applyAlignment="1" applyProtection="1">
      <alignment horizontal="center" vertical="center" textRotation="255"/>
    </xf>
    <xf numFmtId="0" fontId="3" fillId="0" borderId="232" xfId="0" applyFont="1" applyFill="1" applyBorder="1" applyAlignment="1" applyProtection="1">
      <alignment horizontal="center" vertical="center" textRotation="255"/>
    </xf>
    <xf numFmtId="0" fontId="3" fillId="0" borderId="235" xfId="0" applyFont="1" applyFill="1" applyBorder="1" applyAlignment="1" applyProtection="1">
      <alignment horizontal="center" vertical="center" textRotation="255"/>
    </xf>
    <xf numFmtId="0" fontId="3" fillId="0" borderId="236" xfId="0" applyFont="1" applyFill="1" applyBorder="1" applyAlignment="1" applyProtection="1">
      <alignment horizontal="center" vertical="center" textRotation="255"/>
    </xf>
    <xf numFmtId="0" fontId="3" fillId="0" borderId="237" xfId="0" applyFont="1" applyFill="1" applyBorder="1" applyAlignment="1" applyProtection="1">
      <alignment horizontal="center" vertical="center" textRotation="255"/>
    </xf>
    <xf numFmtId="0" fontId="19" fillId="0" borderId="43"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35" xfId="0" applyFont="1" applyFill="1" applyBorder="1" applyAlignment="1" applyProtection="1">
      <alignment horizontal="center" vertical="center"/>
    </xf>
    <xf numFmtId="0" fontId="19" fillId="0" borderId="39" xfId="0" applyFont="1" applyFill="1" applyBorder="1" applyAlignment="1" applyProtection="1">
      <alignment horizontal="center" vertical="center"/>
    </xf>
    <xf numFmtId="0" fontId="19" fillId="0" borderId="40" xfId="0" applyFont="1" applyFill="1" applyBorder="1" applyAlignment="1" applyProtection="1">
      <alignment horizontal="center" vertical="center"/>
    </xf>
    <xf numFmtId="0" fontId="16" fillId="0" borderId="156" xfId="0" applyFont="1" applyFill="1" applyBorder="1" applyAlignment="1" applyProtection="1">
      <alignment horizontal="center" vertical="center" shrinkToFit="1"/>
    </xf>
    <xf numFmtId="0" fontId="16" fillId="0" borderId="43" xfId="0" applyFont="1" applyFill="1" applyBorder="1" applyAlignment="1" applyProtection="1">
      <alignment horizontal="center" vertical="center" shrinkToFit="1"/>
    </xf>
    <xf numFmtId="0" fontId="16" fillId="0" borderId="44" xfId="0" applyFont="1" applyFill="1" applyBorder="1" applyAlignment="1" applyProtection="1">
      <alignment horizontal="center" vertical="center" shrinkToFit="1"/>
    </xf>
    <xf numFmtId="0" fontId="16" fillId="0" borderId="37"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35" xfId="0" applyFont="1" applyFill="1" applyBorder="1" applyAlignment="1" applyProtection="1">
      <alignment horizontal="center" vertical="center" shrinkToFit="1"/>
    </xf>
    <xf numFmtId="0" fontId="16" fillId="0" borderId="157" xfId="0" applyFont="1" applyFill="1" applyBorder="1" applyAlignment="1" applyProtection="1">
      <alignment horizontal="center" vertical="center" shrinkToFit="1"/>
    </xf>
    <xf numFmtId="0" fontId="16" fillId="0" borderId="39" xfId="0" applyFont="1" applyFill="1" applyBorder="1" applyAlignment="1" applyProtection="1">
      <alignment horizontal="center" vertical="center" shrinkToFit="1"/>
    </xf>
    <xf numFmtId="0" fontId="16" fillId="0" borderId="40" xfId="0" applyFont="1" applyFill="1" applyBorder="1" applyAlignment="1" applyProtection="1">
      <alignment horizontal="center" vertical="center" shrinkToFit="1"/>
    </xf>
    <xf numFmtId="0" fontId="19" fillId="0" borderId="42" xfId="0"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wrapText="1"/>
    </xf>
    <xf numFmtId="0" fontId="19" fillId="0" borderId="44" xfId="0" applyFont="1" applyFill="1" applyBorder="1" applyAlignment="1" applyProtection="1">
      <alignment horizontal="center" vertical="center" wrapText="1"/>
    </xf>
    <xf numFmtId="0" fontId="19" fillId="0" borderId="1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35" xfId="0" applyFont="1" applyFill="1" applyBorder="1" applyAlignment="1" applyProtection="1">
      <alignment horizontal="center" vertical="center" wrapText="1"/>
    </xf>
    <xf numFmtId="0" fontId="19" fillId="0" borderId="114" xfId="0" applyFont="1" applyFill="1" applyBorder="1" applyAlignment="1" applyProtection="1">
      <alignment horizontal="center" vertical="center" wrapText="1"/>
    </xf>
    <xf numFmtId="0" fontId="19" fillId="0" borderId="39" xfId="0" applyFont="1" applyFill="1" applyBorder="1" applyAlignment="1" applyProtection="1">
      <alignment horizontal="center" vertical="center" wrapText="1"/>
    </xf>
    <xf numFmtId="0" fontId="19" fillId="0" borderId="40" xfId="0" applyFont="1" applyFill="1" applyBorder="1" applyAlignment="1" applyProtection="1">
      <alignment horizontal="center" vertical="center" wrapText="1"/>
    </xf>
    <xf numFmtId="0" fontId="16" fillId="0" borderId="45" xfId="0" applyFont="1" applyBorder="1" applyAlignment="1" applyProtection="1">
      <alignment horizontal="left" vertical="center" shrinkToFit="1"/>
    </xf>
    <xf numFmtId="0" fontId="16" fillId="0" borderId="43" xfId="0" applyFont="1" applyBorder="1" applyAlignment="1" applyProtection="1">
      <alignment horizontal="left" vertical="center" shrinkToFit="1"/>
    </xf>
    <xf numFmtId="0" fontId="16" fillId="0" borderId="44" xfId="0" applyFont="1" applyBorder="1" applyAlignment="1" applyProtection="1">
      <alignment horizontal="left" vertical="center" shrinkToFit="1"/>
    </xf>
    <xf numFmtId="0" fontId="16" fillId="0" borderId="36" xfId="0" applyFont="1" applyBorder="1" applyAlignment="1" applyProtection="1">
      <alignment horizontal="left" vertical="center" shrinkToFit="1"/>
    </xf>
    <xf numFmtId="0" fontId="16" fillId="0" borderId="0" xfId="0" applyFont="1" applyBorder="1" applyAlignment="1" applyProtection="1">
      <alignment horizontal="left" vertical="center" shrinkToFit="1"/>
    </xf>
    <xf numFmtId="0" fontId="16" fillId="0" borderId="35" xfId="0" applyFont="1" applyBorder="1" applyAlignment="1" applyProtection="1">
      <alignment horizontal="left" vertical="center" shrinkToFit="1"/>
    </xf>
    <xf numFmtId="0" fontId="16" fillId="0" borderId="46" xfId="0" applyFont="1" applyBorder="1" applyAlignment="1" applyProtection="1">
      <alignment horizontal="left" vertical="center" shrinkToFit="1"/>
    </xf>
    <xf numFmtId="0" fontId="16" fillId="0" borderId="39" xfId="0" applyFont="1" applyBorder="1" applyAlignment="1" applyProtection="1">
      <alignment horizontal="left" vertical="center" shrinkToFit="1"/>
    </xf>
    <xf numFmtId="0" fontId="16" fillId="0" borderId="40" xfId="0" applyFont="1" applyBorder="1" applyAlignment="1" applyProtection="1">
      <alignment horizontal="left" vertical="center" shrinkToFit="1"/>
    </xf>
    <xf numFmtId="0" fontId="15" fillId="0" borderId="45" xfId="0" applyFont="1" applyBorder="1" applyAlignment="1" applyProtection="1">
      <alignment vertical="center" textRotation="255"/>
    </xf>
    <xf numFmtId="0" fontId="15" fillId="0" borderId="43" xfId="0" applyFont="1" applyBorder="1" applyAlignment="1" applyProtection="1">
      <alignment vertical="center" textRotation="255"/>
    </xf>
    <xf numFmtId="0" fontId="15" fillId="0" borderId="44" xfId="0" applyFont="1" applyBorder="1" applyAlignment="1" applyProtection="1">
      <alignment vertical="center" textRotation="255"/>
    </xf>
    <xf numFmtId="0" fontId="15" fillId="0" borderId="36" xfId="0" applyFont="1" applyBorder="1" applyAlignment="1" applyProtection="1">
      <alignment vertical="center" textRotation="255"/>
    </xf>
    <xf numFmtId="0" fontId="15" fillId="0" borderId="0" xfId="0" applyFont="1" applyBorder="1" applyAlignment="1" applyProtection="1">
      <alignment vertical="center" textRotation="255"/>
    </xf>
    <xf numFmtId="0" fontId="15" fillId="0" borderId="35" xfId="0" applyFont="1" applyBorder="1" applyAlignment="1" applyProtection="1">
      <alignment vertical="center" textRotation="255"/>
    </xf>
    <xf numFmtId="0" fontId="15" fillId="0" borderId="46" xfId="0" applyFont="1" applyBorder="1" applyAlignment="1" applyProtection="1">
      <alignment vertical="center" textRotation="255"/>
    </xf>
    <xf numFmtId="0" fontId="15" fillId="0" borderId="39" xfId="0" applyFont="1" applyBorder="1" applyAlignment="1" applyProtection="1">
      <alignment vertical="center" textRotation="255"/>
    </xf>
    <xf numFmtId="0" fontId="15" fillId="0" borderId="40" xfId="0" applyFont="1" applyBorder="1" applyAlignment="1" applyProtection="1">
      <alignment vertical="center" textRotation="255"/>
    </xf>
    <xf numFmtId="0" fontId="16" fillId="0" borderId="44" xfId="0" applyFont="1" applyBorder="1" applyAlignment="1" applyProtection="1">
      <alignment horizontal="center" vertical="center" shrinkToFit="1"/>
    </xf>
    <xf numFmtId="0" fontId="16" fillId="0" borderId="35" xfId="0" applyFont="1" applyBorder="1" applyAlignment="1" applyProtection="1">
      <alignment horizontal="center" vertical="center" shrinkToFit="1"/>
    </xf>
    <xf numFmtId="0" fontId="16" fillId="0" borderId="46" xfId="0" applyFont="1" applyBorder="1" applyAlignment="1" applyProtection="1">
      <alignment horizontal="center" vertical="center" shrinkToFit="1"/>
    </xf>
    <xf numFmtId="0" fontId="16" fillId="0" borderId="39" xfId="0" applyFont="1" applyBorder="1" applyAlignment="1" applyProtection="1">
      <alignment horizontal="center" vertical="center" shrinkToFit="1"/>
    </xf>
    <xf numFmtId="0" fontId="16" fillId="0" borderId="40" xfId="0" applyFont="1" applyBorder="1" applyAlignment="1" applyProtection="1">
      <alignment horizontal="center" vertical="center" shrinkToFit="1"/>
    </xf>
    <xf numFmtId="0" fontId="19" fillId="0" borderId="42" xfId="0" applyFont="1" applyFill="1" applyBorder="1" applyAlignment="1" applyProtection="1">
      <alignment horizontal="center" vertical="center" textRotation="255" wrapText="1"/>
    </xf>
    <xf numFmtId="0" fontId="19" fillId="0" borderId="43" xfId="0" applyFont="1" applyFill="1" applyBorder="1" applyAlignment="1" applyProtection="1">
      <alignment horizontal="center" vertical="center" textRotation="255" wrapText="1"/>
    </xf>
    <xf numFmtId="0" fontId="19" fillId="0" borderId="44" xfId="0" applyFont="1" applyFill="1" applyBorder="1" applyAlignment="1" applyProtection="1">
      <alignment horizontal="center" vertical="center" textRotation="255" wrapText="1"/>
    </xf>
    <xf numFmtId="0" fontId="19" fillId="0" borderId="17" xfId="0" applyFont="1" applyFill="1" applyBorder="1" applyAlignment="1" applyProtection="1">
      <alignment horizontal="center" vertical="center" textRotation="255" wrapText="1"/>
    </xf>
    <xf numFmtId="0" fontId="19" fillId="0" borderId="0" xfId="0" applyFont="1" applyFill="1" applyBorder="1" applyAlignment="1" applyProtection="1">
      <alignment horizontal="center" vertical="center" textRotation="255" wrapText="1"/>
    </xf>
    <xf numFmtId="0" fontId="19" fillId="0" borderId="35" xfId="0" applyFont="1" applyFill="1" applyBorder="1" applyAlignment="1" applyProtection="1">
      <alignment horizontal="center" vertical="center" textRotation="255" wrapText="1"/>
    </xf>
    <xf numFmtId="0" fontId="19" fillId="0" borderId="189" xfId="0" applyFont="1" applyFill="1" applyBorder="1" applyAlignment="1" applyProtection="1">
      <alignment horizontal="center" vertical="center" textRotation="255" wrapText="1"/>
    </xf>
    <xf numFmtId="0" fontId="19" fillId="0" borderId="48" xfId="0" applyFont="1" applyFill="1" applyBorder="1" applyAlignment="1" applyProtection="1">
      <alignment horizontal="center" vertical="center" textRotation="255" wrapText="1"/>
    </xf>
    <xf numFmtId="0" fontId="19" fillId="0" borderId="49" xfId="0" applyFont="1" applyFill="1" applyBorder="1" applyAlignment="1" applyProtection="1">
      <alignment horizontal="center" vertical="center" textRotation="255" wrapText="1"/>
    </xf>
    <xf numFmtId="0" fontId="73" fillId="0" borderId="184" xfId="0" applyFont="1" applyBorder="1" applyAlignment="1" applyProtection="1">
      <alignment horizontal="center" vertical="center" shrinkToFit="1"/>
    </xf>
    <xf numFmtId="0" fontId="73" fillId="0" borderId="185" xfId="0" applyFont="1" applyBorder="1" applyAlignment="1" applyProtection="1">
      <alignment horizontal="center" vertical="center" shrinkToFit="1"/>
    </xf>
    <xf numFmtId="0" fontId="73" fillId="0" borderId="188" xfId="0" applyFont="1" applyBorder="1" applyAlignment="1" applyProtection="1">
      <alignment horizontal="center" vertical="center" shrinkToFit="1"/>
    </xf>
    <xf numFmtId="3" fontId="12" fillId="0" borderId="158" xfId="0" applyNumberFormat="1" applyFont="1" applyFill="1" applyBorder="1" applyAlignment="1" applyProtection="1">
      <alignment horizontal="right" vertical="center" shrinkToFit="1"/>
    </xf>
    <xf numFmtId="3" fontId="12" fillId="0" borderId="50" xfId="0" applyNumberFormat="1" applyFont="1" applyFill="1" applyBorder="1" applyAlignment="1" applyProtection="1">
      <alignment horizontal="right" vertical="center" shrinkToFit="1"/>
    </xf>
    <xf numFmtId="3" fontId="12" fillId="0" borderId="207" xfId="0" applyNumberFormat="1" applyFont="1" applyFill="1" applyBorder="1" applyAlignment="1" applyProtection="1">
      <alignment horizontal="right" vertical="center" shrinkToFit="1"/>
    </xf>
    <xf numFmtId="3" fontId="12" fillId="0" borderId="11" xfId="0" applyNumberFormat="1" applyFont="1" applyFill="1" applyBorder="1" applyAlignment="1" applyProtection="1">
      <alignment horizontal="right" vertical="center" shrinkToFit="1"/>
    </xf>
    <xf numFmtId="3" fontId="75" fillId="0" borderId="36" xfId="0" applyNumberFormat="1" applyFont="1" applyFill="1" applyBorder="1" applyAlignment="1" applyProtection="1">
      <alignment horizontal="center" vertical="center" shrinkToFit="1"/>
    </xf>
    <xf numFmtId="3" fontId="75" fillId="0" borderId="0" xfId="0" applyNumberFormat="1" applyFont="1" applyFill="1" applyBorder="1" applyAlignment="1" applyProtection="1">
      <alignment horizontal="center" vertical="center" shrinkToFit="1"/>
    </xf>
    <xf numFmtId="3" fontId="75" fillId="0" borderId="11" xfId="0" applyNumberFormat="1" applyFont="1" applyFill="1" applyBorder="1" applyAlignment="1" applyProtection="1">
      <alignment horizontal="center" vertical="center" shrinkToFit="1"/>
    </xf>
    <xf numFmtId="3" fontId="75" fillId="0" borderId="46" xfId="0" applyNumberFormat="1" applyFont="1" applyFill="1" applyBorder="1" applyAlignment="1" applyProtection="1">
      <alignment horizontal="center" vertical="center" shrinkToFit="1"/>
    </xf>
    <xf numFmtId="3" fontId="75" fillId="0" borderId="39" xfId="0" applyNumberFormat="1" applyFont="1" applyFill="1" applyBorder="1" applyAlignment="1" applyProtection="1">
      <alignment horizontal="center" vertical="center" shrinkToFit="1"/>
    </xf>
    <xf numFmtId="3" fontId="75" fillId="0" borderId="115" xfId="0" applyNumberFormat="1" applyFont="1" applyFill="1" applyBorder="1" applyAlignment="1" applyProtection="1">
      <alignment horizontal="center" vertical="center" shrinkToFit="1"/>
    </xf>
    <xf numFmtId="193" fontId="12" fillId="0" borderId="45" xfId="0" applyNumberFormat="1" applyFont="1" applyFill="1" applyBorder="1" applyAlignment="1" applyProtection="1">
      <alignment horizontal="right" vertical="center" shrinkToFit="1"/>
    </xf>
    <xf numFmtId="193" fontId="12" fillId="0" borderId="43" xfId="0" applyNumberFormat="1" applyFont="1" applyFill="1" applyBorder="1" applyAlignment="1" applyProtection="1">
      <alignment horizontal="right" vertical="center" shrinkToFit="1"/>
    </xf>
    <xf numFmtId="193" fontId="12" fillId="0" borderId="44" xfId="0" applyNumberFormat="1" applyFont="1" applyFill="1" applyBorder="1" applyAlignment="1" applyProtection="1">
      <alignment horizontal="right" vertical="center" shrinkToFit="1"/>
    </xf>
    <xf numFmtId="193" fontId="12" fillId="0" borderId="36" xfId="0" applyNumberFormat="1" applyFont="1" applyFill="1" applyBorder="1" applyAlignment="1" applyProtection="1">
      <alignment horizontal="right" vertical="center" shrinkToFit="1"/>
    </xf>
    <xf numFmtId="193" fontId="12" fillId="0" borderId="0" xfId="0" applyNumberFormat="1" applyFont="1" applyFill="1" applyBorder="1" applyAlignment="1" applyProtection="1">
      <alignment horizontal="right" vertical="center" shrinkToFit="1"/>
    </xf>
    <xf numFmtId="193" fontId="12" fillId="0" borderId="35" xfId="0" applyNumberFormat="1" applyFont="1" applyFill="1" applyBorder="1" applyAlignment="1" applyProtection="1">
      <alignment horizontal="right" vertical="center" shrinkToFit="1"/>
    </xf>
    <xf numFmtId="193" fontId="75" fillId="0" borderId="36" xfId="0" applyNumberFormat="1" applyFont="1" applyFill="1" applyBorder="1" applyAlignment="1" applyProtection="1">
      <alignment horizontal="center" vertical="center" shrinkToFit="1"/>
    </xf>
    <xf numFmtId="193" fontId="75" fillId="0" borderId="0" xfId="0" applyNumberFormat="1" applyFont="1" applyFill="1" applyBorder="1" applyAlignment="1" applyProtection="1">
      <alignment horizontal="center" vertical="center" shrinkToFit="1"/>
    </xf>
    <xf numFmtId="193" fontId="75" fillId="0" borderId="35" xfId="0" applyNumberFormat="1" applyFont="1" applyFill="1" applyBorder="1" applyAlignment="1" applyProtection="1">
      <alignment horizontal="center" vertical="center" shrinkToFit="1"/>
    </xf>
    <xf numFmtId="193" fontId="75" fillId="0" borderId="46" xfId="0" applyNumberFormat="1" applyFont="1" applyFill="1" applyBorder="1" applyAlignment="1" applyProtection="1">
      <alignment horizontal="center" vertical="center" shrinkToFit="1"/>
    </xf>
    <xf numFmtId="193" fontId="75" fillId="0" borderId="39" xfId="0" applyNumberFormat="1" applyFont="1" applyFill="1" applyBorder="1" applyAlignment="1" applyProtection="1">
      <alignment horizontal="center" vertical="center" shrinkToFit="1"/>
    </xf>
    <xf numFmtId="193" fontId="75" fillId="0" borderId="40" xfId="0" applyNumberFormat="1" applyFont="1" applyFill="1" applyBorder="1" applyAlignment="1" applyProtection="1">
      <alignment horizontal="center" vertical="center" shrinkToFit="1"/>
    </xf>
    <xf numFmtId="0" fontId="32" fillId="0" borderId="11" xfId="0" applyFont="1" applyBorder="1" applyAlignment="1" applyProtection="1">
      <alignment vertical="center" shrinkToFit="1"/>
    </xf>
    <xf numFmtId="0" fontId="16" fillId="0" borderId="156" xfId="0" applyFont="1" applyFill="1" applyBorder="1" applyAlignment="1" applyProtection="1">
      <alignment horizontal="distributed" vertical="center" shrinkToFit="1"/>
    </xf>
    <xf numFmtId="0" fontId="16" fillId="0" borderId="43" xfId="0" applyFont="1" applyFill="1" applyBorder="1" applyAlignment="1" applyProtection="1">
      <alignment horizontal="distributed" vertical="center" shrinkToFit="1"/>
    </xf>
    <xf numFmtId="0" fontId="16" fillId="0" borderId="44" xfId="0" applyFont="1" applyFill="1" applyBorder="1" applyAlignment="1" applyProtection="1">
      <alignment horizontal="distributed" vertical="center" shrinkToFit="1"/>
    </xf>
    <xf numFmtId="0" fontId="16" fillId="0" borderId="37" xfId="0" applyFont="1" applyFill="1" applyBorder="1" applyAlignment="1" applyProtection="1">
      <alignment horizontal="distributed" vertical="center" shrinkToFit="1"/>
    </xf>
    <xf numFmtId="0" fontId="16" fillId="0" borderId="0" xfId="0" applyFont="1" applyFill="1" applyBorder="1" applyAlignment="1" applyProtection="1">
      <alignment horizontal="distributed" vertical="center" shrinkToFit="1"/>
    </xf>
    <xf numFmtId="0" fontId="16" fillId="0" borderId="35" xfId="0" applyFont="1" applyFill="1" applyBorder="1" applyAlignment="1" applyProtection="1">
      <alignment horizontal="distributed" vertical="center" shrinkToFit="1"/>
    </xf>
    <xf numFmtId="0" fontId="16" fillId="0" borderId="38" xfId="0" applyFont="1" applyFill="1" applyBorder="1" applyAlignment="1" applyProtection="1">
      <alignment horizontal="distributed" vertical="center" shrinkToFit="1"/>
    </xf>
    <xf numFmtId="0" fontId="16" fillId="0" borderId="48" xfId="0" applyFont="1" applyFill="1" applyBorder="1" applyAlignment="1" applyProtection="1">
      <alignment horizontal="distributed" vertical="center" shrinkToFit="1"/>
    </xf>
    <xf numFmtId="0" fontId="16" fillId="0" borderId="49" xfId="0" applyFont="1" applyFill="1" applyBorder="1" applyAlignment="1" applyProtection="1">
      <alignment horizontal="distributed" vertical="center" shrinkToFit="1"/>
    </xf>
    <xf numFmtId="0" fontId="19" fillId="0" borderId="41" xfId="0" applyFont="1" applyBorder="1" applyAlignment="1" applyProtection="1">
      <alignment horizontal="distributed" vertical="center" indent="2"/>
    </xf>
    <xf numFmtId="0" fontId="19" fillId="0" borderId="50" xfId="0" applyFont="1" applyBorder="1" applyAlignment="1" applyProtection="1">
      <alignment horizontal="distributed" vertical="center" indent="2"/>
    </xf>
    <xf numFmtId="0" fontId="19" fillId="0" borderId="154" xfId="0" applyFont="1" applyBorder="1" applyAlignment="1" applyProtection="1">
      <alignment horizontal="distributed" vertical="center" indent="2"/>
    </xf>
    <xf numFmtId="0" fontId="19" fillId="0" borderId="37" xfId="0" applyFont="1" applyBorder="1" applyAlignment="1" applyProtection="1">
      <alignment horizontal="distributed" vertical="center" indent="2"/>
    </xf>
    <xf numFmtId="0" fontId="19" fillId="0" borderId="0" xfId="0" applyFont="1" applyBorder="1" applyAlignment="1" applyProtection="1">
      <alignment horizontal="distributed" vertical="center" indent="2"/>
    </xf>
    <xf numFmtId="0" fontId="19" fillId="0" borderId="150" xfId="0" applyFont="1" applyBorder="1" applyAlignment="1" applyProtection="1">
      <alignment horizontal="distributed" vertical="center" indent="2"/>
    </xf>
    <xf numFmtId="0" fontId="19" fillId="0" borderId="157" xfId="0" applyFont="1" applyBorder="1" applyAlignment="1" applyProtection="1">
      <alignment horizontal="distributed" vertical="center" indent="2"/>
    </xf>
    <xf numFmtId="0" fontId="19" fillId="0" borderId="39" xfId="0" applyFont="1" applyBorder="1" applyAlignment="1" applyProtection="1">
      <alignment horizontal="distributed" vertical="center" indent="2"/>
    </xf>
    <xf numFmtId="0" fontId="19" fillId="0" borderId="169" xfId="0" applyFont="1" applyBorder="1" applyAlignment="1" applyProtection="1">
      <alignment horizontal="distributed" vertical="center" indent="2"/>
    </xf>
    <xf numFmtId="0" fontId="16" fillId="0" borderId="168" xfId="0" applyFont="1" applyFill="1" applyBorder="1" applyAlignment="1" applyProtection="1">
      <alignment horizontal="distributed" vertical="center" shrinkToFit="1"/>
    </xf>
    <xf numFmtId="0" fontId="16" fillId="0" borderId="150" xfId="0" applyFont="1" applyFill="1" applyBorder="1" applyAlignment="1" applyProtection="1">
      <alignment horizontal="distributed" vertical="center" shrinkToFit="1"/>
    </xf>
    <xf numFmtId="0" fontId="16" fillId="0" borderId="155" xfId="0" applyFont="1" applyFill="1" applyBorder="1" applyAlignment="1" applyProtection="1">
      <alignment horizontal="distributed" vertical="center" shrinkToFit="1"/>
    </xf>
    <xf numFmtId="0" fontId="16" fillId="0" borderId="157" xfId="0" applyFont="1" applyFill="1" applyBorder="1" applyAlignment="1" applyProtection="1">
      <alignment horizontal="distributed" vertical="center" shrinkToFit="1"/>
    </xf>
    <xf numFmtId="0" fontId="16" fillId="0" borderId="39" xfId="0" applyFont="1" applyFill="1" applyBorder="1" applyAlignment="1" applyProtection="1">
      <alignment horizontal="distributed" vertical="center" shrinkToFit="1"/>
    </xf>
    <xf numFmtId="0" fontId="16" fillId="0" borderId="40" xfId="0" applyFont="1" applyFill="1" applyBorder="1" applyAlignment="1" applyProtection="1">
      <alignment horizontal="distributed" vertical="center" shrinkToFit="1"/>
    </xf>
    <xf numFmtId="0" fontId="73" fillId="0" borderId="45" xfId="0" applyFont="1" applyFill="1" applyBorder="1" applyAlignment="1" applyProtection="1">
      <alignment horizontal="distributed" vertical="center" shrinkToFit="1"/>
    </xf>
    <xf numFmtId="0" fontId="73" fillId="0" borderId="43" xfId="0" applyFont="1" applyFill="1" applyBorder="1" applyAlignment="1" applyProtection="1">
      <alignment horizontal="distributed" vertical="center" shrinkToFit="1"/>
    </xf>
    <xf numFmtId="0" fontId="73" fillId="0" borderId="44" xfId="0" applyFont="1" applyFill="1" applyBorder="1" applyAlignment="1" applyProtection="1">
      <alignment horizontal="distributed" vertical="center" shrinkToFit="1"/>
    </xf>
    <xf numFmtId="0" fontId="73" fillId="0" borderId="36" xfId="0" applyFont="1" applyFill="1" applyBorder="1" applyAlignment="1" applyProtection="1">
      <alignment horizontal="distributed" vertical="center" shrinkToFit="1"/>
    </xf>
    <xf numFmtId="0" fontId="73" fillId="0" borderId="0" xfId="0" applyFont="1" applyFill="1" applyBorder="1" applyAlignment="1" applyProtection="1">
      <alignment horizontal="distributed" vertical="center" shrinkToFit="1"/>
    </xf>
    <xf numFmtId="0" fontId="73" fillId="0" borderId="35" xfId="0" applyFont="1" applyFill="1" applyBorder="1" applyAlignment="1" applyProtection="1">
      <alignment horizontal="distributed" vertical="center" shrinkToFit="1"/>
    </xf>
    <xf numFmtId="0" fontId="73" fillId="0" borderId="46" xfId="0" applyFont="1" applyFill="1" applyBorder="1" applyAlignment="1" applyProtection="1">
      <alignment horizontal="distributed" vertical="center" shrinkToFit="1"/>
    </xf>
    <xf numFmtId="0" fontId="73" fillId="0" borderId="39" xfId="0" applyFont="1" applyFill="1" applyBorder="1" applyAlignment="1" applyProtection="1">
      <alignment horizontal="distributed" vertical="center" shrinkToFit="1"/>
    </xf>
    <xf numFmtId="0" fontId="73" fillId="0" borderId="40" xfId="0" applyFont="1" applyFill="1" applyBorder="1" applyAlignment="1" applyProtection="1">
      <alignment horizontal="distributed" vertical="center" shrinkToFit="1"/>
    </xf>
    <xf numFmtId="0" fontId="73" fillId="0" borderId="90" xfId="0" applyFont="1" applyFill="1" applyBorder="1" applyAlignment="1" applyProtection="1">
      <alignment horizontal="distributed" vertical="center" shrinkToFit="1"/>
    </xf>
    <xf numFmtId="0" fontId="73" fillId="0" borderId="11" xfId="0" applyFont="1" applyFill="1" applyBorder="1" applyAlignment="1" applyProtection="1">
      <alignment horizontal="distributed" vertical="center" shrinkToFit="1"/>
    </xf>
    <xf numFmtId="0" fontId="73" fillId="0" borderId="115" xfId="0" applyFont="1" applyFill="1" applyBorder="1" applyAlignment="1" applyProtection="1">
      <alignment horizontal="distributed" vertical="center" shrinkToFit="1"/>
    </xf>
    <xf numFmtId="0" fontId="73" fillId="0" borderId="212" xfId="0" applyFont="1" applyBorder="1" applyAlignment="1" applyProtection="1">
      <alignment horizontal="center" vertical="center" shrinkToFit="1"/>
    </xf>
    <xf numFmtId="0" fontId="19" fillId="0" borderId="45" xfId="0" applyFont="1" applyFill="1" applyBorder="1" applyAlignment="1" applyProtection="1">
      <alignment horizontal="center" vertical="center"/>
    </xf>
    <xf numFmtId="0" fontId="19" fillId="0" borderId="90" xfId="0" applyFont="1" applyFill="1" applyBorder="1" applyAlignment="1" applyProtection="1">
      <alignment horizontal="center" vertical="center"/>
    </xf>
    <xf numFmtId="0" fontId="19" fillId="0" borderId="36"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115" xfId="0" applyFont="1" applyFill="1" applyBorder="1" applyAlignment="1" applyProtection="1">
      <alignment horizontal="center" vertical="center"/>
    </xf>
    <xf numFmtId="0" fontId="73" fillId="0" borderId="186" xfId="0" applyFont="1" applyBorder="1" applyAlignment="1" applyProtection="1">
      <alignment horizontal="center" vertical="center" shrinkToFit="1"/>
    </xf>
    <xf numFmtId="0" fontId="73" fillId="0" borderId="109" xfId="0" applyFont="1" applyBorder="1" applyAlignment="1" applyProtection="1">
      <alignment horizontal="center" vertical="center" shrinkToFit="1"/>
    </xf>
    <xf numFmtId="0" fontId="73" fillId="0" borderId="187" xfId="0" applyFont="1" applyBorder="1" applyAlignment="1" applyProtection="1">
      <alignment horizontal="center" vertical="center" shrinkToFit="1"/>
    </xf>
    <xf numFmtId="0" fontId="76" fillId="0" borderId="45" xfId="0" applyFont="1" applyBorder="1" applyAlignment="1" applyProtection="1">
      <alignment horizontal="center" vertical="center" shrinkToFit="1"/>
    </xf>
    <xf numFmtId="0" fontId="76" fillId="0" borderId="43" xfId="0" applyFont="1" applyBorder="1" applyAlignment="1" applyProtection="1">
      <alignment horizontal="center" vertical="center" shrinkToFit="1"/>
    </xf>
    <xf numFmtId="0" fontId="76" fillId="0" borderId="90" xfId="0" applyFont="1" applyBorder="1" applyAlignment="1" applyProtection="1">
      <alignment horizontal="center" vertical="center" shrinkToFit="1"/>
    </xf>
    <xf numFmtId="0" fontId="76" fillId="0" borderId="36" xfId="0" applyFont="1" applyBorder="1" applyAlignment="1" applyProtection="1">
      <alignment horizontal="center" vertical="center" shrinkToFit="1"/>
    </xf>
    <xf numFmtId="0" fontId="76" fillId="0" borderId="0" xfId="0" applyFont="1" applyBorder="1" applyAlignment="1" applyProtection="1">
      <alignment horizontal="center" vertical="center" shrinkToFit="1"/>
    </xf>
    <xf numFmtId="0" fontId="76" fillId="0" borderId="11" xfId="0" applyFont="1" applyBorder="1" applyAlignment="1" applyProtection="1">
      <alignment horizontal="center" vertical="center" shrinkToFit="1"/>
    </xf>
    <xf numFmtId="0" fontId="16" fillId="0" borderId="45" xfId="0" applyFont="1" applyFill="1" applyBorder="1" applyAlignment="1" applyProtection="1">
      <alignment horizontal="distributed" vertical="center" shrinkToFit="1"/>
    </xf>
    <xf numFmtId="0" fontId="16" fillId="0" borderId="36" xfId="0" applyFont="1" applyFill="1" applyBorder="1" applyAlignment="1" applyProtection="1">
      <alignment horizontal="distributed" vertical="center" shrinkToFit="1"/>
    </xf>
    <xf numFmtId="0" fontId="16" fillId="0" borderId="47" xfId="0" applyFont="1" applyFill="1" applyBorder="1" applyAlignment="1" applyProtection="1">
      <alignment horizontal="distributed" vertical="center" shrinkToFit="1"/>
    </xf>
    <xf numFmtId="0" fontId="19" fillId="0" borderId="168" xfId="0" applyFont="1" applyFill="1" applyBorder="1" applyAlignment="1" applyProtection="1">
      <alignment horizontal="center" vertical="center"/>
    </xf>
    <xf numFmtId="0" fontId="19" fillId="0" borderId="150" xfId="0" applyFont="1" applyFill="1" applyBorder="1" applyAlignment="1" applyProtection="1">
      <alignment horizontal="center" vertical="center"/>
    </xf>
    <xf numFmtId="0" fontId="19" fillId="0" borderId="169" xfId="0" applyFont="1" applyFill="1" applyBorder="1" applyAlignment="1" applyProtection="1">
      <alignment horizontal="center" vertical="center"/>
    </xf>
    <xf numFmtId="0" fontId="73" fillId="0" borderId="47" xfId="0" applyFont="1" applyFill="1" applyBorder="1" applyAlignment="1" applyProtection="1">
      <alignment horizontal="distributed" vertical="center" shrinkToFit="1"/>
    </xf>
    <xf numFmtId="0" fontId="73" fillId="0" borderId="48" xfId="0" applyFont="1" applyFill="1" applyBorder="1" applyAlignment="1" applyProtection="1">
      <alignment horizontal="distributed" vertical="center" shrinkToFit="1"/>
    </xf>
    <xf numFmtId="0" fontId="73" fillId="0" borderId="49" xfId="0" applyFont="1" applyFill="1" applyBorder="1" applyAlignment="1" applyProtection="1">
      <alignment horizontal="distributed" vertical="center" shrinkToFit="1"/>
    </xf>
    <xf numFmtId="0" fontId="12" fillId="0" borderId="220" xfId="0" applyFont="1" applyFill="1" applyBorder="1" applyAlignment="1" applyProtection="1">
      <alignment horizontal="center" vertical="center" wrapText="1"/>
    </xf>
    <xf numFmtId="0" fontId="12" fillId="0" borderId="88" xfId="0" applyFont="1" applyFill="1" applyBorder="1" applyAlignment="1" applyProtection="1">
      <alignment horizontal="center" vertical="center" wrapText="1"/>
    </xf>
    <xf numFmtId="0" fontId="12" fillId="0" borderId="45" xfId="0" applyFont="1" applyFill="1" applyBorder="1" applyAlignment="1" applyProtection="1">
      <alignment horizontal="center" vertical="center" wrapText="1"/>
    </xf>
    <xf numFmtId="0" fontId="12" fillId="0" borderId="43" xfId="0" applyFont="1" applyFill="1" applyBorder="1" applyAlignment="1" applyProtection="1">
      <alignment horizontal="center" vertical="center" wrapText="1"/>
    </xf>
    <xf numFmtId="0" fontId="12" fillId="0" borderId="44" xfId="0" applyFont="1" applyFill="1" applyBorder="1" applyAlignment="1" applyProtection="1">
      <alignment horizontal="center" vertical="center" wrapText="1"/>
    </xf>
    <xf numFmtId="0" fontId="12" fillId="0" borderId="36"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46" xfId="0" applyFont="1" applyFill="1" applyBorder="1" applyAlignment="1" applyProtection="1">
      <alignment horizontal="center" vertical="center" wrapText="1"/>
    </xf>
    <xf numFmtId="0" fontId="12" fillId="0" borderId="39" xfId="0" applyFont="1" applyFill="1" applyBorder="1" applyAlignment="1" applyProtection="1">
      <alignment horizontal="center" vertical="center" wrapText="1"/>
    </xf>
    <xf numFmtId="0" fontId="12" fillId="0" borderId="40" xfId="0" applyFont="1" applyFill="1" applyBorder="1" applyAlignment="1" applyProtection="1">
      <alignment horizontal="center" vertical="center" wrapText="1"/>
    </xf>
    <xf numFmtId="0" fontId="73" fillId="0" borderId="145" xfId="0" applyFont="1" applyBorder="1" applyAlignment="1" applyProtection="1">
      <alignment horizontal="center" vertical="center" shrinkToFit="1"/>
    </xf>
    <xf numFmtId="0" fontId="73" fillId="0" borderId="34" xfId="0" applyFont="1" applyBorder="1" applyAlignment="1" applyProtection="1">
      <alignment horizontal="center" vertical="center" shrinkToFit="1"/>
    </xf>
    <xf numFmtId="0" fontId="73" fillId="0" borderId="121" xfId="0" applyFont="1" applyBorder="1" applyAlignment="1" applyProtection="1">
      <alignment horizontal="center" vertical="center" shrinkToFit="1"/>
    </xf>
    <xf numFmtId="0" fontId="73" fillId="0" borderId="209" xfId="0" applyFont="1" applyBorder="1" applyAlignment="1" applyProtection="1">
      <alignment horizontal="center" vertical="center" shrinkToFit="1"/>
    </xf>
    <xf numFmtId="0" fontId="73" fillId="0" borderId="51" xfId="0" applyFont="1" applyBorder="1" applyAlignment="1" applyProtection="1">
      <alignment horizontal="center" vertical="center" shrinkToFit="1"/>
    </xf>
    <xf numFmtId="0" fontId="73" fillId="0" borderId="122" xfId="0" applyFont="1" applyBorder="1" applyAlignment="1" applyProtection="1">
      <alignment horizontal="center" vertical="center" shrinkToFit="1"/>
    </xf>
    <xf numFmtId="0" fontId="76" fillId="0" borderId="46" xfId="0" applyFont="1" applyBorder="1" applyAlignment="1" applyProtection="1">
      <alignment horizontal="center" vertical="center" shrinkToFit="1"/>
    </xf>
    <xf numFmtId="0" fontId="76" fillId="0" borderId="39" xfId="0" applyFont="1" applyBorder="1" applyAlignment="1" applyProtection="1">
      <alignment horizontal="center" vertical="center" shrinkToFit="1"/>
    </xf>
    <xf numFmtId="0" fontId="76" fillId="0" borderId="115" xfId="0" applyFont="1" applyBorder="1" applyAlignment="1" applyProtection="1">
      <alignment horizontal="center" vertical="center" shrinkToFit="1"/>
    </xf>
    <xf numFmtId="0" fontId="73" fillId="0" borderId="147" xfId="0" applyFont="1" applyBorder="1" applyAlignment="1" applyProtection="1">
      <alignment horizontal="center" vertical="center" shrinkToFit="1"/>
    </xf>
    <xf numFmtId="193" fontId="12" fillId="0" borderId="90" xfId="0" applyNumberFormat="1" applyFont="1" applyFill="1" applyBorder="1" applyAlignment="1" applyProtection="1">
      <alignment horizontal="right" vertical="center" shrinkToFit="1"/>
    </xf>
    <xf numFmtId="193" fontId="12" fillId="0" borderId="11" xfId="0" applyNumberFormat="1" applyFont="1" applyFill="1" applyBorder="1" applyAlignment="1" applyProtection="1">
      <alignment horizontal="right" vertical="center" shrinkToFit="1"/>
    </xf>
    <xf numFmtId="193" fontId="75" fillId="0" borderId="11" xfId="0" applyNumberFormat="1" applyFont="1" applyFill="1" applyBorder="1" applyAlignment="1" applyProtection="1">
      <alignment horizontal="center" vertical="center" shrinkToFit="1"/>
    </xf>
    <xf numFmtId="193" fontId="75" fillId="0" borderId="115" xfId="0" applyNumberFormat="1" applyFont="1" applyFill="1" applyBorder="1" applyAlignment="1" applyProtection="1">
      <alignment horizontal="center" vertical="center" shrinkToFit="1"/>
    </xf>
    <xf numFmtId="0" fontId="28" fillId="0" borderId="0" xfId="0" applyFont="1" applyFill="1" applyBorder="1" applyAlignment="1" applyProtection="1">
      <alignment horizontal="right" vertical="center" textRotation="255"/>
    </xf>
    <xf numFmtId="0" fontId="0" fillId="0" borderId="0" xfId="0" applyAlignment="1" applyProtection="1">
      <alignment horizontal="right" vertical="center" textRotation="255"/>
    </xf>
    <xf numFmtId="0" fontId="10" fillId="0" borderId="41" xfId="0" applyFont="1" applyFill="1" applyBorder="1" applyAlignment="1" applyProtection="1">
      <alignment horizontal="center" vertical="center" textRotation="255"/>
    </xf>
    <xf numFmtId="0" fontId="10" fillId="0" borderId="50" xfId="0" applyFont="1" applyFill="1" applyBorder="1" applyAlignment="1" applyProtection="1">
      <alignment horizontal="center" vertical="center" textRotation="255"/>
    </xf>
    <xf numFmtId="0" fontId="10" fillId="0" borderId="154" xfId="0" applyFont="1" applyFill="1" applyBorder="1" applyAlignment="1" applyProtection="1">
      <alignment horizontal="center" vertical="center" textRotation="255"/>
    </xf>
    <xf numFmtId="0" fontId="10" fillId="0" borderId="37" xfId="0" applyFont="1" applyFill="1" applyBorder="1" applyAlignment="1" applyProtection="1">
      <alignment horizontal="center" vertical="center" textRotation="255"/>
    </xf>
    <xf numFmtId="0" fontId="10" fillId="0" borderId="0" xfId="0" applyFont="1" applyFill="1" applyBorder="1" applyAlignment="1" applyProtection="1">
      <alignment horizontal="center" vertical="center" textRotation="255"/>
    </xf>
    <xf numFmtId="0" fontId="10" fillId="0" borderId="150" xfId="0" applyFont="1" applyFill="1" applyBorder="1" applyAlignment="1" applyProtection="1">
      <alignment horizontal="center" vertical="center" textRotation="255"/>
    </xf>
    <xf numFmtId="0" fontId="10" fillId="0" borderId="157" xfId="0" applyFont="1" applyFill="1" applyBorder="1" applyAlignment="1" applyProtection="1">
      <alignment horizontal="center" vertical="center" textRotation="255"/>
    </xf>
    <xf numFmtId="0" fontId="10" fillId="0" borderId="39" xfId="0" applyFont="1" applyFill="1" applyBorder="1" applyAlignment="1" applyProtection="1">
      <alignment horizontal="center" vertical="center" textRotation="255"/>
    </xf>
    <xf numFmtId="0" fontId="10" fillId="0" borderId="169" xfId="0" applyFont="1" applyFill="1" applyBorder="1" applyAlignment="1" applyProtection="1">
      <alignment horizontal="center" vertical="center" textRotation="255"/>
    </xf>
    <xf numFmtId="0" fontId="19" fillId="0" borderId="156" xfId="0" applyFont="1" applyBorder="1" applyAlignment="1" applyProtection="1">
      <alignment vertical="center" textRotation="255"/>
    </xf>
    <xf numFmtId="0" fontId="19" fillId="0" borderId="43" xfId="0" applyFont="1" applyBorder="1" applyAlignment="1" applyProtection="1">
      <alignment vertical="center" textRotation="255"/>
    </xf>
    <xf numFmtId="0" fontId="19" fillId="0" borderId="44" xfId="0" applyFont="1" applyBorder="1" applyAlignment="1" applyProtection="1">
      <alignment vertical="center" textRotation="255"/>
    </xf>
    <xf numFmtId="0" fontId="19" fillId="0" borderId="37" xfId="0" applyFont="1" applyBorder="1" applyAlignment="1" applyProtection="1">
      <alignment vertical="center" textRotation="255"/>
    </xf>
    <xf numFmtId="0" fontId="19" fillId="0" borderId="0" xfId="0" applyFont="1" applyBorder="1" applyAlignment="1" applyProtection="1">
      <alignment vertical="center" textRotation="255"/>
    </xf>
    <xf numFmtId="0" fontId="19" fillId="0" borderId="35" xfId="0" applyFont="1" applyBorder="1" applyAlignment="1" applyProtection="1">
      <alignment vertical="center" textRotation="255"/>
    </xf>
    <xf numFmtId="0" fontId="19" fillId="0" borderId="157" xfId="0" applyFont="1" applyBorder="1" applyAlignment="1" applyProtection="1">
      <alignment vertical="center" textRotation="255"/>
    </xf>
    <xf numFmtId="0" fontId="19" fillId="0" borderId="39" xfId="0" applyFont="1" applyBorder="1" applyAlignment="1" applyProtection="1">
      <alignment vertical="center" textRotation="255"/>
    </xf>
    <xf numFmtId="0" fontId="19" fillId="0" borderId="40" xfId="0" applyFont="1" applyBorder="1" applyAlignment="1" applyProtection="1">
      <alignment vertical="center" textRotation="255"/>
    </xf>
    <xf numFmtId="0" fontId="10" fillId="0" borderId="45" xfId="0" applyFont="1" applyBorder="1" applyAlignment="1" applyProtection="1">
      <alignment vertical="center" textRotation="255"/>
    </xf>
    <xf numFmtId="0" fontId="10" fillId="0" borderId="43" xfId="0" applyFont="1" applyBorder="1" applyAlignment="1" applyProtection="1">
      <alignment vertical="center" textRotation="255"/>
    </xf>
    <xf numFmtId="0" fontId="10" fillId="0" borderId="44" xfId="0" applyFont="1" applyBorder="1" applyAlignment="1" applyProtection="1">
      <alignment vertical="center" textRotation="255"/>
    </xf>
    <xf numFmtId="0" fontId="10" fillId="0" borderId="36" xfId="0" applyFont="1" applyBorder="1" applyAlignment="1" applyProtection="1">
      <alignment vertical="center" textRotation="255"/>
    </xf>
    <xf numFmtId="0" fontId="10" fillId="0" borderId="0" xfId="0" applyFont="1" applyBorder="1" applyAlignment="1" applyProtection="1">
      <alignment vertical="center" textRotation="255"/>
    </xf>
    <xf numFmtId="0" fontId="10" fillId="0" borderId="35" xfId="0" applyFont="1" applyBorder="1" applyAlignment="1" applyProtection="1">
      <alignment vertical="center" textRotation="255"/>
    </xf>
    <xf numFmtId="0" fontId="10" fillId="0" borderId="46" xfId="0" applyFont="1" applyBorder="1" applyAlignment="1" applyProtection="1">
      <alignment vertical="center" textRotation="255"/>
    </xf>
    <xf numFmtId="0" fontId="10" fillId="0" borderId="39" xfId="0" applyFont="1" applyBorder="1" applyAlignment="1" applyProtection="1">
      <alignment vertical="center" textRotation="255"/>
    </xf>
    <xf numFmtId="0" fontId="10" fillId="0" borderId="40" xfId="0" applyFont="1" applyBorder="1" applyAlignment="1" applyProtection="1">
      <alignment vertical="center" textRotation="255"/>
    </xf>
    <xf numFmtId="0" fontId="19" fillId="0" borderId="45" xfId="0" applyFont="1" applyBorder="1" applyAlignment="1" applyProtection="1">
      <alignment vertical="center" textRotation="255"/>
    </xf>
    <xf numFmtId="0" fontId="19" fillId="0" borderId="36" xfId="0" applyFont="1" applyBorder="1" applyAlignment="1" applyProtection="1">
      <alignment vertical="center" textRotation="255"/>
    </xf>
    <xf numFmtId="0" fontId="19" fillId="0" borderId="46" xfId="0" applyFont="1" applyBorder="1" applyAlignment="1" applyProtection="1">
      <alignment vertical="center" textRotation="255"/>
    </xf>
    <xf numFmtId="0" fontId="19" fillId="0" borderId="45" xfId="0" applyFont="1" applyFill="1" applyBorder="1" applyAlignment="1" applyProtection="1">
      <alignment horizontal="distributed" vertical="center" textRotation="255"/>
    </xf>
    <xf numFmtId="0" fontId="19" fillId="0" borderId="43" xfId="0" applyFont="1" applyFill="1" applyBorder="1" applyAlignment="1" applyProtection="1">
      <alignment horizontal="distributed" vertical="center" textRotation="255"/>
    </xf>
    <xf numFmtId="0" fontId="19" fillId="0" borderId="168" xfId="0" applyFont="1" applyFill="1" applyBorder="1" applyAlignment="1" applyProtection="1">
      <alignment horizontal="distributed" vertical="center" textRotation="255"/>
    </xf>
    <xf numFmtId="0" fontId="19" fillId="0" borderId="36" xfId="0" applyFont="1" applyFill="1" applyBorder="1" applyAlignment="1" applyProtection="1">
      <alignment horizontal="distributed" vertical="center" textRotation="255"/>
    </xf>
    <xf numFmtId="0" fontId="19" fillId="0" borderId="0" xfId="0" applyFont="1" applyFill="1" applyBorder="1" applyAlignment="1" applyProtection="1">
      <alignment horizontal="distributed" vertical="center" textRotation="255"/>
    </xf>
    <xf numFmtId="0" fontId="19" fillId="0" borderId="150" xfId="0" applyFont="1" applyFill="1" applyBorder="1" applyAlignment="1" applyProtection="1">
      <alignment horizontal="distributed" vertical="center" textRotation="255"/>
    </xf>
    <xf numFmtId="0" fontId="19" fillId="0" borderId="46" xfId="0" applyFont="1" applyFill="1" applyBorder="1" applyAlignment="1" applyProtection="1">
      <alignment horizontal="distributed" vertical="center" textRotation="255"/>
    </xf>
    <xf numFmtId="0" fontId="19" fillId="0" borderId="39" xfId="0" applyFont="1" applyFill="1" applyBorder="1" applyAlignment="1" applyProtection="1">
      <alignment horizontal="distributed" vertical="center" textRotation="255"/>
    </xf>
    <xf numFmtId="0" fontId="19" fillId="0" borderId="169" xfId="0" applyFont="1" applyFill="1" applyBorder="1" applyAlignment="1" applyProtection="1">
      <alignment horizontal="distributed" vertical="center" textRotation="255"/>
    </xf>
    <xf numFmtId="0" fontId="16" fillId="0" borderId="45" xfId="0" applyNumberFormat="1" applyFont="1" applyFill="1" applyBorder="1" applyAlignment="1" applyProtection="1">
      <alignment horizontal="left" vertical="center" wrapText="1"/>
    </xf>
    <xf numFmtId="0" fontId="16" fillId="0" borderId="43" xfId="0" applyNumberFormat="1" applyFont="1" applyFill="1" applyBorder="1" applyAlignment="1" applyProtection="1">
      <alignment horizontal="left" vertical="center" wrapText="1"/>
    </xf>
    <xf numFmtId="0" fontId="16" fillId="0" borderId="90" xfId="0" applyNumberFormat="1" applyFont="1" applyFill="1" applyBorder="1" applyAlignment="1" applyProtection="1">
      <alignment horizontal="left" vertical="center" wrapText="1"/>
    </xf>
    <xf numFmtId="0" fontId="16" fillId="0" borderId="36" xfId="0" applyNumberFormat="1" applyFont="1" applyFill="1" applyBorder="1" applyAlignment="1" applyProtection="1">
      <alignment horizontal="left" vertical="center" wrapText="1"/>
    </xf>
    <xf numFmtId="0" fontId="16" fillId="0" borderId="0" xfId="0" applyNumberFormat="1" applyFont="1" applyFill="1" applyBorder="1" applyAlignment="1" applyProtection="1">
      <alignment horizontal="left" vertical="center" wrapText="1"/>
    </xf>
    <xf numFmtId="0" fontId="16" fillId="0" borderId="11" xfId="0" applyNumberFormat="1" applyFont="1" applyFill="1" applyBorder="1" applyAlignment="1" applyProtection="1">
      <alignment horizontal="left" vertical="center" wrapText="1"/>
    </xf>
    <xf numFmtId="0" fontId="16" fillId="0" borderId="46" xfId="0" applyNumberFormat="1" applyFont="1" applyFill="1" applyBorder="1" applyAlignment="1" applyProtection="1">
      <alignment horizontal="left" vertical="center" wrapText="1"/>
    </xf>
    <xf numFmtId="0" fontId="16" fillId="0" borderId="39" xfId="0" applyNumberFormat="1" applyFont="1" applyFill="1" applyBorder="1" applyAlignment="1" applyProtection="1">
      <alignment horizontal="left" vertical="center" wrapText="1"/>
    </xf>
    <xf numFmtId="0" fontId="16" fillId="0" borderId="115" xfId="0" applyNumberFormat="1" applyFont="1" applyFill="1" applyBorder="1" applyAlignment="1" applyProtection="1">
      <alignment horizontal="left" vertical="center" wrapText="1"/>
    </xf>
    <xf numFmtId="0" fontId="12" fillId="0" borderId="41" xfId="0" applyFont="1" applyFill="1" applyBorder="1" applyAlignment="1" applyProtection="1">
      <alignment horizontal="distributed" vertical="center"/>
    </xf>
    <xf numFmtId="0" fontId="12" fillId="0" borderId="50" xfId="0" applyFont="1" applyFill="1" applyBorder="1" applyAlignment="1" applyProtection="1">
      <alignment horizontal="distributed" vertical="center"/>
    </xf>
    <xf numFmtId="0" fontId="12" fillId="0" borderId="159" xfId="0" applyFont="1" applyFill="1" applyBorder="1" applyAlignment="1" applyProtection="1">
      <alignment horizontal="distributed" vertical="center"/>
    </xf>
    <xf numFmtId="0" fontId="12" fillId="0" borderId="37" xfId="0" applyFont="1" applyFill="1" applyBorder="1" applyAlignment="1" applyProtection="1">
      <alignment horizontal="distributed" vertical="center"/>
    </xf>
    <xf numFmtId="0" fontId="12" fillId="0" borderId="0" xfId="0" applyFont="1" applyFill="1" applyBorder="1" applyAlignment="1" applyProtection="1">
      <alignment horizontal="distributed" vertical="center"/>
    </xf>
    <xf numFmtId="0" fontId="12" fillId="0" borderId="35" xfId="0" applyFont="1" applyFill="1" applyBorder="1" applyAlignment="1" applyProtection="1">
      <alignment horizontal="distributed" vertical="center"/>
    </xf>
    <xf numFmtId="0" fontId="12" fillId="0" borderId="157" xfId="0" applyFont="1" applyFill="1" applyBorder="1" applyAlignment="1" applyProtection="1">
      <alignment horizontal="distributed" vertical="center"/>
    </xf>
    <xf numFmtId="0" fontId="12" fillId="0" borderId="39" xfId="0" applyFont="1" applyFill="1" applyBorder="1" applyAlignment="1" applyProtection="1">
      <alignment horizontal="distributed" vertical="center"/>
    </xf>
    <xf numFmtId="0" fontId="12" fillId="0" borderId="40" xfId="0" applyFont="1" applyFill="1" applyBorder="1" applyAlignment="1" applyProtection="1">
      <alignment horizontal="distributed" vertical="center"/>
    </xf>
    <xf numFmtId="0" fontId="19" fillId="0" borderId="156" xfId="0" applyFont="1" applyFill="1" applyBorder="1" applyAlignment="1" applyProtection="1">
      <alignment horizontal="distributed" vertical="center" indent="3"/>
    </xf>
    <xf numFmtId="0" fontId="19" fillId="0" borderId="43" xfId="0" applyFont="1" applyFill="1" applyBorder="1" applyAlignment="1" applyProtection="1">
      <alignment horizontal="distributed" vertical="center" indent="3"/>
    </xf>
    <xf numFmtId="0" fontId="19" fillId="0" borderId="90" xfId="0" applyFont="1" applyFill="1" applyBorder="1" applyAlignment="1" applyProtection="1">
      <alignment horizontal="distributed" vertical="center" indent="3"/>
    </xf>
    <xf numFmtId="0" fontId="19" fillId="0" borderId="37" xfId="0" applyFont="1" applyFill="1" applyBorder="1" applyAlignment="1" applyProtection="1">
      <alignment horizontal="distributed" vertical="center" indent="3"/>
    </xf>
    <xf numFmtId="0" fontId="19" fillId="0" borderId="0" xfId="0" applyFont="1" applyFill="1" applyBorder="1" applyAlignment="1" applyProtection="1">
      <alignment horizontal="distributed" vertical="center" indent="3"/>
    </xf>
    <xf numFmtId="0" fontId="19" fillId="0" borderId="11" xfId="0" applyFont="1" applyFill="1" applyBorder="1" applyAlignment="1" applyProtection="1">
      <alignment horizontal="distributed" vertical="center" indent="3"/>
    </xf>
    <xf numFmtId="0" fontId="19" fillId="0" borderId="157" xfId="0" applyFont="1" applyFill="1" applyBorder="1" applyAlignment="1" applyProtection="1">
      <alignment horizontal="distributed" vertical="center" indent="3"/>
    </xf>
    <xf numFmtId="0" fontId="19" fillId="0" borderId="39" xfId="0" applyFont="1" applyFill="1" applyBorder="1" applyAlignment="1" applyProtection="1">
      <alignment horizontal="distributed" vertical="center" indent="3"/>
    </xf>
    <xf numFmtId="0" fontId="19" fillId="0" borderId="115" xfId="0" applyFont="1" applyFill="1" applyBorder="1" applyAlignment="1" applyProtection="1">
      <alignment horizontal="distributed" vertical="center" indent="3"/>
    </xf>
    <xf numFmtId="0" fontId="19" fillId="0" borderId="156" xfId="0" applyFont="1" applyFill="1" applyBorder="1" applyAlignment="1" applyProtection="1">
      <alignment horizontal="center" vertical="center"/>
    </xf>
    <xf numFmtId="0" fontId="19" fillId="0" borderId="37" xfId="0" applyFont="1" applyFill="1" applyBorder="1" applyAlignment="1" applyProtection="1">
      <alignment horizontal="center" vertical="center"/>
    </xf>
    <xf numFmtId="0" fontId="19" fillId="0" borderId="157" xfId="0" applyFont="1" applyFill="1" applyBorder="1" applyAlignment="1" applyProtection="1">
      <alignment horizontal="center" vertical="center"/>
    </xf>
    <xf numFmtId="0" fontId="19" fillId="0" borderId="41" xfId="0" applyFont="1" applyFill="1" applyBorder="1" applyAlignment="1" applyProtection="1">
      <alignment horizontal="distributed" vertical="center" indent="2"/>
    </xf>
    <xf numFmtId="0" fontId="19" fillId="0" borderId="50" xfId="0" applyFont="1" applyFill="1" applyBorder="1" applyAlignment="1" applyProtection="1">
      <alignment horizontal="distributed" vertical="center" indent="2"/>
    </xf>
    <xf numFmtId="0" fontId="19" fillId="0" borderId="154" xfId="0" applyFont="1" applyFill="1" applyBorder="1" applyAlignment="1" applyProtection="1">
      <alignment horizontal="distributed" vertical="center" indent="2"/>
    </xf>
    <xf numFmtId="0" fontId="19" fillId="0" borderId="37" xfId="0" applyFont="1" applyFill="1" applyBorder="1" applyAlignment="1" applyProtection="1">
      <alignment horizontal="distributed" vertical="center" indent="2"/>
    </xf>
    <xf numFmtId="0" fontId="19" fillId="0" borderId="0" xfId="0" applyFont="1" applyFill="1" applyBorder="1" applyAlignment="1" applyProtection="1">
      <alignment horizontal="distributed" vertical="center" indent="2"/>
    </xf>
    <xf numFmtId="0" fontId="19" fillId="0" borderId="150" xfId="0" applyFont="1" applyFill="1" applyBorder="1" applyAlignment="1" applyProtection="1">
      <alignment horizontal="distributed" vertical="center" indent="2"/>
    </xf>
    <xf numFmtId="0" fontId="19" fillId="0" borderId="157" xfId="0" applyFont="1" applyFill="1" applyBorder="1" applyAlignment="1" applyProtection="1">
      <alignment horizontal="distributed" vertical="center" indent="2"/>
    </xf>
    <xf numFmtId="0" fontId="19" fillId="0" borderId="39" xfId="0" applyFont="1" applyFill="1" applyBorder="1" applyAlignment="1" applyProtection="1">
      <alignment horizontal="distributed" vertical="center" indent="2"/>
    </xf>
    <xf numFmtId="0" fontId="19" fillId="0" borderId="169" xfId="0" applyFont="1" applyFill="1" applyBorder="1" applyAlignment="1" applyProtection="1">
      <alignment horizontal="distributed" vertical="center" indent="2"/>
    </xf>
    <xf numFmtId="0" fontId="16" fillId="0" borderId="46" xfId="0" applyFont="1" applyFill="1" applyBorder="1" applyAlignment="1" applyProtection="1">
      <alignment horizontal="distributed" vertical="center" shrinkToFit="1"/>
    </xf>
    <xf numFmtId="0" fontId="16" fillId="0" borderId="169" xfId="0" applyFont="1" applyFill="1" applyBorder="1" applyAlignment="1" applyProtection="1">
      <alignment horizontal="distributed" vertical="center" shrinkToFit="1"/>
    </xf>
    <xf numFmtId="0" fontId="19" fillId="0" borderId="50" xfId="0" applyFont="1" applyFill="1" applyBorder="1" applyAlignment="1" applyProtection="1">
      <alignment horizontal="center" vertical="center" textRotation="255"/>
    </xf>
    <xf numFmtId="0" fontId="19" fillId="0" borderId="159" xfId="0" applyFont="1" applyFill="1" applyBorder="1" applyAlignment="1" applyProtection="1">
      <alignment horizontal="center" vertical="center" textRotation="255"/>
    </xf>
    <xf numFmtId="0" fontId="19" fillId="0" borderId="0" xfId="0" applyFont="1" applyFill="1" applyBorder="1" applyAlignment="1" applyProtection="1">
      <alignment horizontal="center" vertical="center" textRotation="255"/>
    </xf>
    <xf numFmtId="0" fontId="19" fillId="0" borderId="35" xfId="0" applyFont="1" applyFill="1" applyBorder="1" applyAlignment="1" applyProtection="1">
      <alignment horizontal="center" vertical="center" textRotation="255"/>
    </xf>
    <xf numFmtId="0" fontId="19" fillId="0" borderId="39" xfId="0" applyFont="1" applyFill="1" applyBorder="1" applyAlignment="1" applyProtection="1">
      <alignment horizontal="center" vertical="center" textRotation="255"/>
    </xf>
    <xf numFmtId="0" fontId="19" fillId="0" borderId="40" xfId="0" applyFont="1" applyFill="1" applyBorder="1" applyAlignment="1" applyProtection="1">
      <alignment horizontal="center" vertical="center" textRotation="255"/>
    </xf>
    <xf numFmtId="0" fontId="19" fillId="0" borderId="176" xfId="0" applyNumberFormat="1" applyFont="1" applyFill="1" applyBorder="1" applyAlignment="1" applyProtection="1">
      <alignment horizontal="center" vertical="center" wrapText="1"/>
    </xf>
    <xf numFmtId="0" fontId="19" fillId="0" borderId="28" xfId="0" applyNumberFormat="1" applyFont="1" applyFill="1" applyBorder="1" applyAlignment="1" applyProtection="1">
      <alignment horizontal="center" vertical="center" wrapText="1"/>
    </xf>
    <xf numFmtId="0" fontId="19" fillId="0" borderId="177" xfId="0" applyNumberFormat="1" applyFont="1" applyFill="1" applyBorder="1" applyAlignment="1" applyProtection="1">
      <alignment horizontal="center" vertical="center" wrapText="1"/>
    </xf>
    <xf numFmtId="0" fontId="16" fillId="0" borderId="45" xfId="0" applyNumberFormat="1" applyFont="1" applyFill="1" applyBorder="1" applyAlignment="1" applyProtection="1">
      <alignment vertical="center" shrinkToFit="1"/>
    </xf>
    <xf numFmtId="0" fontId="16" fillId="0" borderId="43" xfId="0" applyNumberFormat="1" applyFont="1" applyFill="1" applyBorder="1" applyAlignment="1" applyProtection="1">
      <alignment vertical="center" shrinkToFit="1"/>
    </xf>
    <xf numFmtId="0" fontId="16" fillId="0" borderId="36" xfId="0" applyNumberFormat="1" applyFont="1" applyFill="1" applyBorder="1" applyAlignment="1" applyProtection="1">
      <alignment vertical="center" shrinkToFit="1"/>
    </xf>
    <xf numFmtId="0" fontId="16" fillId="0" borderId="0" xfId="0" applyNumberFormat="1" applyFont="1" applyFill="1" applyBorder="1" applyAlignment="1" applyProtection="1">
      <alignment vertical="center" shrinkToFit="1"/>
    </xf>
    <xf numFmtId="0" fontId="16" fillId="0" borderId="176" xfId="0" applyNumberFormat="1" applyFont="1" applyFill="1" applyBorder="1" applyAlignment="1" applyProtection="1">
      <alignment vertical="center" shrinkToFit="1"/>
    </xf>
    <xf numFmtId="0" fontId="16" fillId="0" borderId="28" xfId="0" applyNumberFormat="1" applyFont="1" applyFill="1" applyBorder="1" applyAlignment="1" applyProtection="1">
      <alignment vertical="center" shrinkToFit="1"/>
    </xf>
    <xf numFmtId="0" fontId="19" fillId="0" borderId="36"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9" fillId="0" borderId="11" xfId="0" applyFont="1" applyFill="1" applyBorder="1" applyAlignment="1" applyProtection="1">
      <alignment horizontal="left" vertical="center"/>
    </xf>
    <xf numFmtId="0" fontId="19" fillId="0" borderId="46" xfId="0" applyFont="1" applyFill="1" applyBorder="1" applyAlignment="1" applyProtection="1">
      <alignment horizontal="left" vertical="center"/>
    </xf>
    <xf numFmtId="0" fontId="19" fillId="0" borderId="39" xfId="0" applyFont="1" applyFill="1" applyBorder="1" applyAlignment="1" applyProtection="1">
      <alignment horizontal="left" vertical="center"/>
    </xf>
    <xf numFmtId="0" fontId="19" fillId="0" borderId="115" xfId="0" applyFont="1" applyFill="1" applyBorder="1" applyAlignment="1" applyProtection="1">
      <alignment horizontal="left" vertical="center"/>
    </xf>
    <xf numFmtId="0" fontId="73" fillId="0" borderId="168" xfId="0" applyFont="1" applyFill="1" applyBorder="1" applyAlignment="1" applyProtection="1">
      <alignment horizontal="distributed" vertical="center" shrinkToFit="1"/>
    </xf>
    <xf numFmtId="0" fontId="73" fillId="0" borderId="150" xfId="0" applyFont="1" applyFill="1" applyBorder="1" applyAlignment="1" applyProtection="1">
      <alignment horizontal="distributed" vertical="center" shrinkToFit="1"/>
    </xf>
    <xf numFmtId="0" fontId="73" fillId="0" borderId="155" xfId="0" applyFont="1" applyFill="1" applyBorder="1" applyAlignment="1" applyProtection="1">
      <alignment horizontal="distributed" vertical="center" shrinkToFit="1"/>
    </xf>
    <xf numFmtId="0" fontId="16" fillId="0" borderId="170" xfId="0" applyFont="1" applyBorder="1" applyAlignment="1" applyProtection="1">
      <alignment horizontal="center" vertical="center"/>
    </xf>
    <xf numFmtId="0" fontId="16" fillId="0" borderId="171" xfId="0" applyFont="1" applyBorder="1" applyAlignment="1" applyProtection="1">
      <alignment horizontal="center" vertical="center"/>
    </xf>
    <xf numFmtId="0" fontId="0" fillId="0" borderId="171" xfId="0" applyBorder="1" applyAlignment="1" applyProtection="1">
      <alignment horizontal="center" vertical="center"/>
    </xf>
    <xf numFmtId="0" fontId="0" fillId="0" borderId="172" xfId="0" applyBorder="1" applyAlignment="1" applyProtection="1">
      <alignment horizontal="center" vertical="center"/>
    </xf>
    <xf numFmtId="0" fontId="16" fillId="0" borderId="162" xfId="0" applyFont="1" applyBorder="1" applyAlignment="1" applyProtection="1">
      <alignment horizontal="center" vertical="center"/>
    </xf>
    <xf numFmtId="0" fontId="16" fillId="0" borderId="163" xfId="0" applyFont="1" applyBorder="1" applyAlignment="1" applyProtection="1">
      <alignment horizontal="center" vertical="center"/>
    </xf>
    <xf numFmtId="0" fontId="0" fillId="0" borderId="163" xfId="0" applyBorder="1" applyAlignment="1" applyProtection="1">
      <alignment horizontal="center" vertical="center"/>
    </xf>
    <xf numFmtId="0" fontId="0" fillId="0" borderId="173" xfId="0" applyBorder="1" applyAlignment="1" applyProtection="1">
      <alignment horizontal="center" vertical="center"/>
    </xf>
    <xf numFmtId="0" fontId="16" fillId="0" borderId="165" xfId="0" applyFont="1" applyBorder="1" applyAlignment="1" applyProtection="1">
      <alignment horizontal="center" vertical="center"/>
    </xf>
    <xf numFmtId="0" fontId="16" fillId="0" borderId="166" xfId="0" applyFont="1" applyBorder="1" applyAlignment="1" applyProtection="1">
      <alignment horizontal="center" vertical="center"/>
    </xf>
    <xf numFmtId="0" fontId="0" fillId="0" borderId="166" xfId="0" applyBorder="1" applyAlignment="1" applyProtection="1">
      <alignment horizontal="center" vertical="center"/>
    </xf>
    <xf numFmtId="0" fontId="0" fillId="0" borderId="174" xfId="0" applyBorder="1" applyAlignment="1" applyProtection="1">
      <alignment horizontal="center" vertical="center"/>
    </xf>
    <xf numFmtId="0" fontId="19" fillId="0" borderId="46" xfId="0" applyFont="1" applyBorder="1" applyAlignment="1" applyProtection="1">
      <alignment horizontal="distributed" vertical="center" wrapText="1" indent="2"/>
    </xf>
    <xf numFmtId="0" fontId="19" fillId="0" borderId="39" xfId="0" applyFont="1" applyBorder="1" applyAlignment="1" applyProtection="1">
      <alignment horizontal="distributed" vertical="center" wrapText="1" indent="2"/>
    </xf>
    <xf numFmtId="0" fontId="19" fillId="0" borderId="175" xfId="0" applyFont="1" applyBorder="1" applyAlignment="1" applyProtection="1">
      <alignment horizontal="distributed" vertical="center" wrapText="1" indent="2"/>
    </xf>
    <xf numFmtId="0" fontId="19" fillId="0" borderId="79" xfId="0" applyFont="1" applyBorder="1" applyAlignment="1" applyProtection="1">
      <alignment horizontal="distributed" vertical="center" wrapText="1" indent="2"/>
    </xf>
    <xf numFmtId="0" fontId="19" fillId="0" borderId="80" xfId="0" applyFont="1" applyBorder="1" applyAlignment="1" applyProtection="1">
      <alignment horizontal="distributed" vertical="center" wrapText="1" indent="2"/>
    </xf>
    <xf numFmtId="0" fontId="0" fillId="0" borderId="175" xfId="0" applyBorder="1" applyAlignment="1" applyProtection="1">
      <alignment horizontal="distributed" vertical="center" indent="2"/>
    </xf>
    <xf numFmtId="0" fontId="0" fillId="0" borderId="79" xfId="0" applyBorder="1" applyAlignment="1" applyProtection="1">
      <alignment horizontal="distributed" vertical="center" indent="2"/>
    </xf>
    <xf numFmtId="0" fontId="0" fillId="0" borderId="80" xfId="0" applyBorder="1" applyAlignment="1" applyProtection="1">
      <alignment horizontal="distributed" vertical="center" indent="2"/>
    </xf>
    <xf numFmtId="0" fontId="19" fillId="0" borderId="158" xfId="0" applyFont="1" applyFill="1" applyBorder="1" applyAlignment="1" applyProtection="1">
      <alignment horizontal="distributed" vertical="center" textRotation="255"/>
    </xf>
    <xf numFmtId="0" fontId="19" fillId="0" borderId="50" xfId="0" applyFont="1" applyFill="1" applyBorder="1" applyAlignment="1" applyProtection="1">
      <alignment horizontal="distributed" vertical="center" textRotation="255"/>
    </xf>
    <xf numFmtId="0" fontId="19" fillId="0" borderId="154" xfId="0" applyFont="1" applyFill="1" applyBorder="1" applyAlignment="1" applyProtection="1">
      <alignment horizontal="distributed" vertical="center" textRotation="255"/>
    </xf>
    <xf numFmtId="0" fontId="19" fillId="0" borderId="158" xfId="0" applyFont="1" applyFill="1" applyBorder="1" applyAlignment="1" applyProtection="1">
      <alignment horizontal="center" vertical="center" textRotation="255"/>
    </xf>
    <xf numFmtId="0" fontId="19" fillId="0" borderId="36" xfId="0" applyFont="1" applyFill="1" applyBorder="1" applyAlignment="1" applyProtection="1">
      <alignment horizontal="center" vertical="center" textRotation="255"/>
    </xf>
    <xf numFmtId="0" fontId="19" fillId="0" borderId="46" xfId="0" applyFont="1" applyFill="1" applyBorder="1" applyAlignment="1" applyProtection="1">
      <alignment horizontal="center" vertical="center" textRotation="255"/>
    </xf>
    <xf numFmtId="0" fontId="19" fillId="0" borderId="45" xfId="0" applyFont="1" applyFill="1" applyBorder="1" applyAlignment="1" applyProtection="1">
      <alignment horizontal="center" vertical="center" textRotation="255" wrapText="1"/>
    </xf>
    <xf numFmtId="0" fontId="19" fillId="0" borderId="36" xfId="0" applyFont="1" applyFill="1" applyBorder="1" applyAlignment="1" applyProtection="1">
      <alignment horizontal="center" vertical="center" textRotation="255" wrapText="1"/>
    </xf>
    <xf numFmtId="0" fontId="12" fillId="0" borderId="45" xfId="0" applyFont="1" applyFill="1" applyBorder="1" applyAlignment="1" applyProtection="1">
      <alignment horizontal="right" vertical="center"/>
    </xf>
    <xf numFmtId="0" fontId="12" fillId="0" borderId="43" xfId="0" applyFont="1" applyFill="1" applyBorder="1" applyAlignment="1" applyProtection="1">
      <alignment horizontal="right" vertical="center"/>
    </xf>
    <xf numFmtId="0" fontId="12" fillId="0" borderId="44" xfId="0" applyFont="1" applyFill="1" applyBorder="1" applyAlignment="1" applyProtection="1">
      <alignment horizontal="right" vertical="center"/>
    </xf>
    <xf numFmtId="0" fontId="12" fillId="0" borderId="0" xfId="0" applyFont="1" applyBorder="1" applyAlignment="1" applyProtection="1">
      <alignment horizontal="right" vertical="center"/>
    </xf>
    <xf numFmtId="0" fontId="12" fillId="0" borderId="35" xfId="0" applyFont="1" applyBorder="1" applyAlignment="1" applyProtection="1">
      <alignment horizontal="right" vertical="center"/>
    </xf>
    <xf numFmtId="0" fontId="10" fillId="0" borderId="46" xfId="0" applyFont="1" applyBorder="1" applyAlignment="1" applyProtection="1">
      <alignment horizontal="center" vertical="center" wrapText="1"/>
    </xf>
    <xf numFmtId="0" fontId="10" fillId="0" borderId="39" xfId="0" applyFont="1" applyBorder="1" applyAlignment="1" applyProtection="1">
      <alignment horizontal="center" vertical="center" wrapText="1"/>
    </xf>
    <xf numFmtId="0" fontId="10" fillId="0" borderId="40" xfId="0" applyFont="1" applyBorder="1" applyAlignment="1" applyProtection="1">
      <alignment horizontal="center" vertical="center" wrapText="1"/>
    </xf>
    <xf numFmtId="0" fontId="73" fillId="0" borderId="36" xfId="0" applyFont="1" applyBorder="1" applyAlignment="1" applyProtection="1">
      <alignment vertical="center" shrinkToFit="1"/>
    </xf>
    <xf numFmtId="0" fontId="73" fillId="0" borderId="0" xfId="0" applyFont="1" applyBorder="1" applyAlignment="1" applyProtection="1">
      <alignment vertical="center" shrinkToFit="1"/>
    </xf>
    <xf numFmtId="0" fontId="73" fillId="0" borderId="35" xfId="0" applyFont="1" applyBorder="1" applyAlignment="1" applyProtection="1">
      <alignment vertical="center" shrinkToFit="1"/>
    </xf>
    <xf numFmtId="0" fontId="73" fillId="0" borderId="46" xfId="0" applyFont="1" applyBorder="1" applyAlignment="1" applyProtection="1">
      <alignment vertical="center" shrinkToFit="1"/>
    </xf>
    <xf numFmtId="0" fontId="73" fillId="0" borderId="39" xfId="0" applyFont="1" applyBorder="1" applyAlignment="1" applyProtection="1">
      <alignment vertical="center" shrinkToFit="1"/>
    </xf>
    <xf numFmtId="0" fontId="73" fillId="0" borderId="40" xfId="0" applyFont="1" applyBorder="1" applyAlignment="1" applyProtection="1">
      <alignment vertical="center" shrinkToFit="1"/>
    </xf>
    <xf numFmtId="193" fontId="75" fillId="0" borderId="11" xfId="0" applyNumberFormat="1" applyFont="1" applyBorder="1" applyAlignment="1" applyProtection="1">
      <alignment vertical="center" shrinkToFit="1"/>
    </xf>
    <xf numFmtId="193" fontId="75" fillId="0" borderId="115" xfId="0" applyNumberFormat="1" applyFont="1" applyBorder="1" applyAlignment="1" applyProtection="1">
      <alignment vertical="center" shrinkToFit="1"/>
    </xf>
    <xf numFmtId="0" fontId="10" fillId="0" borderId="158" xfId="0" applyFont="1" applyFill="1" applyBorder="1" applyAlignment="1" applyProtection="1">
      <alignment horizontal="center" vertical="center" wrapText="1"/>
    </xf>
    <xf numFmtId="0" fontId="10" fillId="0" borderId="50" xfId="0" applyFont="1" applyFill="1" applyBorder="1" applyAlignment="1" applyProtection="1">
      <alignment horizontal="center" vertical="center" wrapText="1"/>
    </xf>
    <xf numFmtId="0" fontId="10" fillId="0" borderId="159" xfId="0" applyFont="1" applyFill="1" applyBorder="1" applyAlignment="1" applyProtection="1">
      <alignment horizontal="center" vertical="center" wrapText="1"/>
    </xf>
    <xf numFmtId="0" fontId="16" fillId="0" borderId="45" xfId="0" applyFont="1" applyFill="1" applyBorder="1" applyAlignment="1" applyProtection="1">
      <alignment horizontal="center" vertical="center" shrinkToFit="1"/>
    </xf>
    <xf numFmtId="0" fontId="16" fillId="0" borderId="36" xfId="0" applyFont="1" applyFill="1" applyBorder="1" applyAlignment="1" applyProtection="1">
      <alignment horizontal="center" vertical="center" shrinkToFit="1"/>
    </xf>
    <xf numFmtId="0" fontId="16" fillId="0" borderId="46" xfId="0" applyFont="1" applyFill="1" applyBorder="1" applyAlignment="1" applyProtection="1">
      <alignment horizontal="center" vertical="center" shrinkToFit="1"/>
    </xf>
    <xf numFmtId="0" fontId="12" fillId="0" borderId="45" xfId="0" applyFont="1" applyBorder="1" applyAlignment="1" applyProtection="1">
      <alignment horizontal="right" vertical="center"/>
    </xf>
    <xf numFmtId="0" fontId="12" fillId="0" borderId="43" xfId="0" applyFont="1" applyBorder="1" applyAlignment="1" applyProtection="1">
      <alignment horizontal="right" vertical="center"/>
    </xf>
    <xf numFmtId="0" fontId="12" fillId="0" borderId="44" xfId="0" applyFont="1" applyBorder="1" applyAlignment="1" applyProtection="1">
      <alignment horizontal="right" vertical="center"/>
    </xf>
    <xf numFmtId="0" fontId="12" fillId="0" borderId="36" xfId="0" applyFont="1" applyBorder="1" applyAlignment="1" applyProtection="1">
      <alignment horizontal="right" vertical="center"/>
    </xf>
    <xf numFmtId="0" fontId="11" fillId="0" borderId="45" xfId="0" applyFont="1" applyFill="1" applyBorder="1" applyAlignment="1" applyProtection="1">
      <alignment horizontal="right" vertical="center"/>
    </xf>
    <xf numFmtId="0" fontId="11" fillId="0" borderId="43" xfId="0" applyFont="1" applyFill="1" applyBorder="1" applyAlignment="1" applyProtection="1">
      <alignment horizontal="right" vertical="center"/>
    </xf>
    <xf numFmtId="0" fontId="11" fillId="0" borderId="90" xfId="0" applyFont="1" applyFill="1" applyBorder="1" applyAlignment="1" applyProtection="1">
      <alignment horizontal="right" vertical="center"/>
    </xf>
    <xf numFmtId="0" fontId="11" fillId="0" borderId="36" xfId="0" applyFont="1" applyFill="1" applyBorder="1" applyAlignment="1" applyProtection="1">
      <alignment horizontal="right" vertical="center"/>
    </xf>
    <xf numFmtId="0" fontId="11" fillId="0" borderId="0" xfId="0" applyFont="1" applyFill="1" applyBorder="1" applyAlignment="1" applyProtection="1">
      <alignment horizontal="right" vertical="center"/>
    </xf>
    <xf numFmtId="0" fontId="11" fillId="0" borderId="11" xfId="0" applyFont="1" applyFill="1" applyBorder="1" applyAlignment="1" applyProtection="1">
      <alignment horizontal="right" vertical="center"/>
    </xf>
    <xf numFmtId="193" fontId="75" fillId="0" borderId="36" xfId="0" applyNumberFormat="1" applyFont="1" applyFill="1" applyBorder="1" applyAlignment="1" applyProtection="1">
      <alignment vertical="center" shrinkToFit="1"/>
    </xf>
    <xf numFmtId="193" fontId="75" fillId="0" borderId="0" xfId="0" applyNumberFormat="1" applyFont="1" applyFill="1" applyBorder="1" applyAlignment="1" applyProtection="1">
      <alignment vertical="center" shrinkToFit="1"/>
    </xf>
    <xf numFmtId="193" fontId="75" fillId="0" borderId="35" xfId="0" applyNumberFormat="1" applyFont="1" applyFill="1" applyBorder="1" applyAlignment="1" applyProtection="1">
      <alignment vertical="center" shrinkToFit="1"/>
    </xf>
    <xf numFmtId="193" fontId="75" fillId="0" borderId="46" xfId="0" applyNumberFormat="1" applyFont="1" applyFill="1" applyBorder="1" applyAlignment="1" applyProtection="1">
      <alignment vertical="center" shrinkToFit="1"/>
    </xf>
    <xf numFmtId="193" fontId="75" fillId="0" borderId="39" xfId="0" applyNumberFormat="1" applyFont="1" applyFill="1" applyBorder="1" applyAlignment="1" applyProtection="1">
      <alignment vertical="center" shrinkToFit="1"/>
    </xf>
    <xf numFmtId="193" fontId="75" fillId="0" borderId="40" xfId="0" applyNumberFormat="1" applyFont="1" applyFill="1" applyBorder="1" applyAlignment="1" applyProtection="1">
      <alignment vertical="center" shrinkToFit="1"/>
    </xf>
    <xf numFmtId="0" fontId="73" fillId="0" borderId="36" xfId="0" applyFont="1" applyFill="1" applyBorder="1" applyAlignment="1" applyProtection="1">
      <alignment vertical="center" shrinkToFit="1"/>
    </xf>
    <xf numFmtId="0" fontId="73" fillId="0" borderId="0" xfId="0" applyFont="1" applyFill="1" applyBorder="1" applyAlignment="1" applyProtection="1">
      <alignment vertical="center" shrinkToFit="1"/>
    </xf>
    <xf numFmtId="0" fontId="73" fillId="0" borderId="35" xfId="0" applyFont="1" applyFill="1" applyBorder="1" applyAlignment="1" applyProtection="1">
      <alignment vertical="center" shrinkToFit="1"/>
    </xf>
    <xf numFmtId="0" fontId="73" fillId="0" borderId="46" xfId="0" applyFont="1" applyFill="1" applyBorder="1" applyAlignment="1" applyProtection="1">
      <alignment vertical="center" shrinkToFit="1"/>
    </xf>
    <xf numFmtId="0" fontId="73" fillId="0" borderId="39" xfId="0" applyFont="1" applyFill="1" applyBorder="1" applyAlignment="1" applyProtection="1">
      <alignment vertical="center" shrinkToFit="1"/>
    </xf>
    <xf numFmtId="0" fontId="73" fillId="0" borderId="40" xfId="0" applyFont="1" applyFill="1" applyBorder="1" applyAlignment="1" applyProtection="1">
      <alignment vertical="center" shrinkToFit="1"/>
    </xf>
    <xf numFmtId="0" fontId="12" fillId="0" borderId="11" xfId="0" applyFont="1" applyFill="1" applyBorder="1" applyAlignment="1" applyProtection="1">
      <alignment horizontal="right" vertical="center"/>
    </xf>
    <xf numFmtId="0" fontId="19" fillId="0" borderId="17" xfId="0" applyNumberFormat="1" applyFont="1" applyFill="1" applyBorder="1" applyAlignment="1" applyProtection="1">
      <alignment horizontal="distributed" vertical="center" indent="1"/>
    </xf>
    <xf numFmtId="0" fontId="19" fillId="0" borderId="0" xfId="0" applyNumberFormat="1" applyFont="1" applyFill="1" applyBorder="1" applyAlignment="1" applyProtection="1">
      <alignment horizontal="distributed" vertical="center" indent="1"/>
    </xf>
    <xf numFmtId="0" fontId="19" fillId="0" borderId="35" xfId="0" applyNumberFormat="1" applyFont="1" applyFill="1" applyBorder="1" applyAlignment="1" applyProtection="1">
      <alignment horizontal="distributed" vertical="center" indent="1"/>
    </xf>
    <xf numFmtId="0" fontId="19" fillId="0" borderId="189" xfId="0" applyNumberFormat="1" applyFont="1" applyFill="1" applyBorder="1" applyAlignment="1" applyProtection="1">
      <alignment horizontal="distributed" vertical="center" indent="1"/>
    </xf>
    <xf numFmtId="0" fontId="19" fillId="0" borderId="48" xfId="0" applyNumberFormat="1" applyFont="1" applyFill="1" applyBorder="1" applyAlignment="1" applyProtection="1">
      <alignment horizontal="distributed" vertical="center" indent="1"/>
    </xf>
    <xf numFmtId="0" fontId="19" fillId="0" borderId="49" xfId="0" applyNumberFormat="1" applyFont="1" applyFill="1" applyBorder="1" applyAlignment="1" applyProtection="1">
      <alignment horizontal="distributed" vertical="center" indent="1"/>
    </xf>
    <xf numFmtId="0" fontId="19" fillId="0" borderId="36" xfId="0" applyNumberFormat="1" applyFont="1" applyFill="1" applyBorder="1" applyAlignment="1" applyProtection="1">
      <alignment horizontal="distributed" vertical="center" indent="1"/>
    </xf>
    <xf numFmtId="0" fontId="19" fillId="0" borderId="47" xfId="0" applyNumberFormat="1" applyFont="1" applyFill="1" applyBorder="1" applyAlignment="1" applyProtection="1">
      <alignment horizontal="distributed" vertical="center" indent="1"/>
    </xf>
    <xf numFmtId="0" fontId="19" fillId="0" borderId="11" xfId="0" applyNumberFormat="1" applyFont="1" applyFill="1" applyBorder="1" applyAlignment="1" applyProtection="1">
      <alignment horizontal="distributed" vertical="center" indent="1"/>
    </xf>
    <xf numFmtId="0" fontId="19" fillId="0" borderId="176" xfId="0" applyNumberFormat="1" applyFont="1" applyFill="1" applyBorder="1" applyAlignment="1" applyProtection="1">
      <alignment horizontal="distributed" vertical="center" indent="1"/>
    </xf>
    <xf numFmtId="0" fontId="19" fillId="0" borderId="28" xfId="0" applyNumberFormat="1" applyFont="1" applyFill="1" applyBorder="1" applyAlignment="1" applyProtection="1">
      <alignment horizontal="distributed" vertical="center" indent="1"/>
    </xf>
    <xf numFmtId="0" fontId="19" fillId="0" borderId="29" xfId="0" applyNumberFormat="1" applyFont="1" applyFill="1" applyBorder="1" applyAlignment="1" applyProtection="1">
      <alignment horizontal="distributed" vertical="center" indent="1"/>
    </xf>
    <xf numFmtId="3" fontId="73" fillId="0" borderId="51" xfId="0" applyNumberFormat="1" applyFont="1" applyFill="1" applyBorder="1" applyAlignment="1" applyProtection="1">
      <alignment horizontal="right" vertical="center" shrinkToFit="1"/>
    </xf>
    <xf numFmtId="3" fontId="73" fillId="0" borderId="0" xfId="0" applyNumberFormat="1" applyFont="1" applyFill="1" applyBorder="1" applyAlignment="1" applyProtection="1">
      <alignment horizontal="right" vertical="center" shrinkToFit="1"/>
    </xf>
    <xf numFmtId="3" fontId="73" fillId="0" borderId="150" xfId="0" applyNumberFormat="1" applyFont="1" applyFill="1" applyBorder="1" applyAlignment="1" applyProtection="1">
      <alignment horizontal="right" vertical="center" shrinkToFit="1"/>
    </xf>
    <xf numFmtId="3" fontId="73" fillId="0" borderId="191" xfId="0" applyNumberFormat="1" applyFont="1" applyFill="1" applyBorder="1" applyAlignment="1" applyProtection="1">
      <alignment horizontal="right" vertical="center" shrinkToFit="1"/>
    </xf>
    <xf numFmtId="3" fontId="73" fillId="0" borderId="48" xfId="0" applyNumberFormat="1" applyFont="1" applyFill="1" applyBorder="1" applyAlignment="1" applyProtection="1">
      <alignment horizontal="right" vertical="center" shrinkToFit="1"/>
    </xf>
    <xf numFmtId="3" fontId="73" fillId="0" borderId="155" xfId="0" applyNumberFormat="1" applyFont="1" applyFill="1" applyBorder="1" applyAlignment="1" applyProtection="1">
      <alignment horizontal="right" vertical="center" shrinkToFit="1"/>
    </xf>
    <xf numFmtId="177" fontId="16" fillId="0" borderId="37" xfId="0" applyNumberFormat="1" applyFont="1" applyFill="1" applyBorder="1" applyAlignment="1" applyProtection="1">
      <alignment horizontal="right" vertical="center" shrinkToFit="1"/>
    </xf>
    <xf numFmtId="177" fontId="16" fillId="0" borderId="0" xfId="0" applyNumberFormat="1" applyFont="1" applyFill="1" applyBorder="1" applyAlignment="1" applyProtection="1">
      <alignment horizontal="right" vertical="center" shrinkToFit="1"/>
    </xf>
    <xf numFmtId="177" fontId="16" fillId="0" borderId="150" xfId="0" applyNumberFormat="1" applyFont="1" applyFill="1" applyBorder="1" applyAlignment="1" applyProtection="1">
      <alignment horizontal="right" vertical="center" shrinkToFit="1"/>
    </xf>
    <xf numFmtId="177" fontId="16" fillId="0" borderId="157" xfId="0" applyNumberFormat="1" applyFont="1" applyFill="1" applyBorder="1" applyAlignment="1" applyProtection="1">
      <alignment horizontal="right" vertical="center" shrinkToFit="1"/>
    </xf>
    <xf numFmtId="177" fontId="16" fillId="0" borderId="39" xfId="0" applyNumberFormat="1" applyFont="1" applyFill="1" applyBorder="1" applyAlignment="1" applyProtection="1">
      <alignment horizontal="right" vertical="center" shrinkToFit="1"/>
    </xf>
    <xf numFmtId="177" fontId="16" fillId="0" borderId="169" xfId="0" applyNumberFormat="1" applyFont="1" applyFill="1" applyBorder="1" applyAlignment="1" applyProtection="1">
      <alignment horizontal="right" vertical="center" shrinkToFit="1"/>
    </xf>
    <xf numFmtId="3" fontId="73" fillId="0" borderId="37" xfId="0" applyNumberFormat="1" applyFont="1" applyFill="1" applyBorder="1" applyAlignment="1" applyProtection="1">
      <alignment horizontal="right" vertical="center" shrinkToFit="1"/>
    </xf>
    <xf numFmtId="3" fontId="73" fillId="0" borderId="38" xfId="0" applyNumberFormat="1" applyFont="1" applyFill="1" applyBorder="1" applyAlignment="1" applyProtection="1">
      <alignment horizontal="right" vertical="center" shrinkToFit="1"/>
    </xf>
    <xf numFmtId="0" fontId="16" fillId="0" borderId="150" xfId="0" applyFont="1" applyFill="1" applyBorder="1" applyAlignment="1" applyProtection="1">
      <alignment horizontal="center" vertical="center" shrinkToFit="1"/>
    </xf>
    <xf numFmtId="0" fontId="16" fillId="0" borderId="38" xfId="0" applyFont="1" applyFill="1" applyBorder="1" applyAlignment="1" applyProtection="1">
      <alignment horizontal="center" vertical="center" shrinkToFit="1"/>
    </xf>
    <xf numFmtId="0" fontId="16" fillId="0" borderId="48" xfId="0" applyFont="1" applyFill="1" applyBorder="1" applyAlignment="1" applyProtection="1">
      <alignment horizontal="center" vertical="center" shrinkToFit="1"/>
    </xf>
    <xf numFmtId="0" fontId="16" fillId="0" borderId="155" xfId="0" applyFont="1" applyFill="1" applyBorder="1" applyAlignment="1" applyProtection="1">
      <alignment horizontal="center" vertical="center" shrinkToFit="1"/>
    </xf>
    <xf numFmtId="0" fontId="16" fillId="0" borderId="169" xfId="0" applyFont="1" applyFill="1" applyBorder="1" applyAlignment="1" applyProtection="1">
      <alignment horizontal="center" vertical="center" shrinkToFit="1"/>
    </xf>
    <xf numFmtId="179" fontId="73" fillId="0" borderId="37" xfId="0" applyNumberFormat="1" applyFont="1" applyFill="1" applyBorder="1" applyAlignment="1" applyProtection="1">
      <alignment vertical="center" shrinkToFit="1"/>
    </xf>
    <xf numFmtId="179" fontId="73" fillId="0" borderId="0" xfId="0" applyNumberFormat="1" applyFont="1" applyFill="1" applyBorder="1" applyAlignment="1" applyProtection="1">
      <alignment vertical="center" shrinkToFit="1"/>
    </xf>
    <xf numFmtId="179" fontId="73" fillId="0" borderId="150" xfId="0" applyNumberFormat="1" applyFont="1" applyFill="1" applyBorder="1" applyAlignment="1" applyProtection="1">
      <alignment vertical="center" shrinkToFit="1"/>
    </xf>
    <xf numFmtId="179" fontId="73" fillId="0" borderId="38" xfId="0" applyNumberFormat="1" applyFont="1" applyFill="1" applyBorder="1" applyAlignment="1" applyProtection="1">
      <alignment vertical="center" shrinkToFit="1"/>
    </xf>
    <xf numFmtId="179" fontId="73" fillId="0" borderId="48" xfId="0" applyNumberFormat="1" applyFont="1" applyFill="1" applyBorder="1" applyAlignment="1" applyProtection="1">
      <alignment vertical="center" shrinkToFit="1"/>
    </xf>
    <xf numFmtId="179" fontId="73" fillId="0" borderId="155" xfId="0" applyNumberFormat="1" applyFont="1" applyFill="1" applyBorder="1" applyAlignment="1" applyProtection="1">
      <alignment vertical="center" shrinkToFit="1"/>
    </xf>
    <xf numFmtId="0" fontId="73" fillId="0" borderId="37" xfId="0" applyFont="1" applyFill="1" applyBorder="1" applyAlignment="1" applyProtection="1">
      <alignment vertical="center" shrinkToFit="1"/>
    </xf>
    <xf numFmtId="0" fontId="73" fillId="0" borderId="34" xfId="0" applyFont="1" applyFill="1" applyBorder="1" applyAlignment="1" applyProtection="1">
      <alignment vertical="center" shrinkToFit="1"/>
    </xf>
    <xf numFmtId="0" fontId="73" fillId="0" borderId="38" xfId="0" applyFont="1" applyFill="1" applyBorder="1" applyAlignment="1" applyProtection="1">
      <alignment vertical="center" shrinkToFit="1"/>
    </xf>
    <xf numFmtId="0" fontId="73" fillId="0" borderId="48" xfId="0" applyFont="1" applyFill="1" applyBorder="1" applyAlignment="1" applyProtection="1">
      <alignment vertical="center" shrinkToFit="1"/>
    </xf>
    <xf numFmtId="0" fontId="73" fillId="0" borderId="190" xfId="0" applyFont="1" applyFill="1" applyBorder="1" applyAlignment="1" applyProtection="1">
      <alignment vertical="center" shrinkToFit="1"/>
    </xf>
    <xf numFmtId="0" fontId="10" fillId="0" borderId="168" xfId="0" applyFont="1" applyFill="1" applyBorder="1" applyAlignment="1" applyProtection="1">
      <alignment horizontal="center" vertical="center" wrapText="1"/>
    </xf>
    <xf numFmtId="0" fontId="10" fillId="0" borderId="150" xfId="0" applyFont="1" applyFill="1" applyBorder="1" applyAlignment="1" applyProtection="1">
      <alignment horizontal="center" vertical="center" wrapText="1"/>
    </xf>
    <xf numFmtId="0" fontId="10" fillId="0" borderId="169" xfId="0" applyFont="1" applyFill="1" applyBorder="1" applyAlignment="1" applyProtection="1">
      <alignment horizontal="center" vertical="center" wrapText="1"/>
    </xf>
    <xf numFmtId="0" fontId="12" fillId="0" borderId="41" xfId="0" applyFont="1" applyFill="1" applyBorder="1" applyAlignment="1" applyProtection="1">
      <alignment horizontal="right" vertical="center"/>
    </xf>
    <xf numFmtId="0" fontId="12" fillId="0" borderId="154" xfId="0" applyFont="1" applyFill="1" applyBorder="1" applyAlignment="1" applyProtection="1">
      <alignment horizontal="right" vertical="center"/>
    </xf>
    <xf numFmtId="0" fontId="12" fillId="0" borderId="37" xfId="0" applyFont="1" applyFill="1" applyBorder="1" applyAlignment="1" applyProtection="1">
      <alignment horizontal="right" vertical="center"/>
    </xf>
    <xf numFmtId="0" fontId="12" fillId="0" borderId="150" xfId="0" applyFont="1" applyFill="1" applyBorder="1" applyAlignment="1" applyProtection="1">
      <alignment horizontal="right" vertical="center"/>
    </xf>
    <xf numFmtId="0" fontId="10" fillId="0" borderId="156" xfId="0"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10" fillId="0" borderId="157" xfId="0" applyFont="1" applyFill="1" applyBorder="1" applyAlignment="1" applyProtection="1">
      <alignment horizontal="center" vertical="center" wrapText="1"/>
    </xf>
    <xf numFmtId="193" fontId="75" fillId="0" borderId="37" xfId="0" applyNumberFormat="1" applyFont="1" applyFill="1" applyBorder="1" applyAlignment="1" applyProtection="1">
      <alignment vertical="center" shrinkToFit="1"/>
    </xf>
    <xf numFmtId="193" fontId="75" fillId="0" borderId="150" xfId="0" applyNumberFormat="1" applyFont="1" applyFill="1" applyBorder="1" applyAlignment="1" applyProtection="1">
      <alignment vertical="center" shrinkToFit="1"/>
    </xf>
    <xf numFmtId="193" fontId="75" fillId="0" borderId="38" xfId="0" applyNumberFormat="1" applyFont="1" applyFill="1" applyBorder="1" applyAlignment="1" applyProtection="1">
      <alignment vertical="center" shrinkToFit="1"/>
    </xf>
    <xf numFmtId="193" fontId="75" fillId="0" borderId="48" xfId="0" applyNumberFormat="1" applyFont="1" applyFill="1" applyBorder="1" applyAlignment="1" applyProtection="1">
      <alignment vertical="center" shrinkToFit="1"/>
    </xf>
    <xf numFmtId="193" fontId="75" fillId="0" borderId="155" xfId="0" applyNumberFormat="1" applyFont="1" applyFill="1" applyBorder="1" applyAlignment="1" applyProtection="1">
      <alignment vertical="center" shrinkToFit="1"/>
    </xf>
    <xf numFmtId="3" fontId="12" fillId="0" borderId="41" xfId="0" applyNumberFormat="1" applyFont="1" applyFill="1" applyBorder="1" applyAlignment="1" applyProtection="1">
      <alignment vertical="center"/>
    </xf>
    <xf numFmtId="3" fontId="12" fillId="0" borderId="50" xfId="0" applyNumberFormat="1" applyFont="1" applyFill="1" applyBorder="1" applyAlignment="1" applyProtection="1">
      <alignment vertical="center"/>
    </xf>
    <xf numFmtId="3" fontId="12" fillId="0" borderId="37"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179" fontId="73" fillId="0" borderId="37" xfId="0" applyNumberFormat="1" applyFont="1" applyFill="1" applyBorder="1" applyAlignment="1" applyProtection="1">
      <alignment horizontal="right" vertical="center" shrinkToFit="1"/>
    </xf>
    <xf numFmtId="179" fontId="73" fillId="0" borderId="0" xfId="0" applyNumberFormat="1" applyFont="1" applyFill="1" applyBorder="1" applyAlignment="1" applyProtection="1">
      <alignment horizontal="right" vertical="center" shrinkToFit="1"/>
    </xf>
    <xf numFmtId="179" fontId="73" fillId="0" borderId="150" xfId="0" applyNumberFormat="1" applyFont="1" applyFill="1" applyBorder="1" applyAlignment="1" applyProtection="1">
      <alignment horizontal="right" vertical="center" shrinkToFit="1"/>
    </xf>
    <xf numFmtId="179" fontId="73" fillId="0" borderId="37" xfId="0" applyNumberFormat="1" applyFont="1" applyBorder="1" applyAlignment="1" applyProtection="1">
      <alignment vertical="center" shrinkToFit="1"/>
    </xf>
    <xf numFmtId="179" fontId="73" fillId="0" borderId="0" xfId="0" applyNumberFormat="1" applyFont="1" applyAlignment="1" applyProtection="1">
      <alignment vertical="center" shrinkToFit="1"/>
    </xf>
    <xf numFmtId="179" fontId="73" fillId="0" borderId="150" xfId="0" applyNumberFormat="1" applyFont="1" applyBorder="1" applyAlignment="1" applyProtection="1">
      <alignment vertical="center" shrinkToFit="1"/>
    </xf>
    <xf numFmtId="179" fontId="73" fillId="0" borderId="38" xfId="0" applyNumberFormat="1" applyFont="1" applyBorder="1" applyAlignment="1" applyProtection="1">
      <alignment vertical="center" shrinkToFit="1"/>
    </xf>
    <xf numFmtId="179" fontId="73" fillId="0" borderId="48" xfId="0" applyNumberFormat="1" applyFont="1" applyBorder="1" applyAlignment="1" applyProtection="1">
      <alignment vertical="center" shrinkToFit="1"/>
    </xf>
    <xf numFmtId="179" fontId="73" fillId="0" borderId="155" xfId="0" applyNumberFormat="1" applyFont="1" applyBorder="1" applyAlignment="1" applyProtection="1">
      <alignment vertical="center" shrinkToFit="1"/>
    </xf>
    <xf numFmtId="3" fontId="12" fillId="0" borderId="152" xfId="0" applyNumberFormat="1" applyFont="1" applyFill="1" applyBorder="1" applyAlignment="1" applyProtection="1">
      <alignment vertical="center"/>
    </xf>
    <xf numFmtId="3" fontId="12" fillId="0" borderId="32" xfId="0" applyNumberFormat="1" applyFont="1" applyFill="1" applyBorder="1" applyAlignment="1" applyProtection="1">
      <alignment vertical="center"/>
    </xf>
    <xf numFmtId="0" fontId="31" fillId="0" borderId="17"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31" fillId="0" borderId="11" xfId="0" applyFont="1" applyBorder="1" applyAlignment="1" applyProtection="1">
      <alignment horizontal="left" vertical="top" wrapText="1"/>
    </xf>
    <xf numFmtId="0" fontId="19" fillId="0" borderId="148" xfId="0" applyFont="1" applyBorder="1" applyAlignment="1" applyProtection="1">
      <alignment horizontal="center" vertical="center"/>
    </xf>
    <xf numFmtId="0" fontId="19" fillId="0" borderId="50" xfId="0" applyFont="1" applyBorder="1" applyAlignment="1" applyProtection="1">
      <alignment horizontal="center" vertical="center"/>
    </xf>
    <xf numFmtId="0" fontId="19" fillId="0" borderId="17" xfId="0" applyFont="1" applyBorder="1" applyAlignment="1" applyProtection="1">
      <alignment horizontal="center" vertical="center"/>
    </xf>
    <xf numFmtId="0" fontId="12" fillId="0" borderId="90" xfId="0" applyFont="1" applyFill="1" applyBorder="1" applyAlignment="1" applyProtection="1">
      <alignment horizontal="right" vertical="center"/>
    </xf>
    <xf numFmtId="176" fontId="73" fillId="0" borderId="37" xfId="0" applyNumberFormat="1" applyFont="1" applyFill="1" applyBorder="1" applyAlignment="1" applyProtection="1">
      <alignment horizontal="right" vertical="center" shrinkToFit="1"/>
    </xf>
    <xf numFmtId="176" fontId="73" fillId="0" borderId="0" xfId="0" applyNumberFormat="1" applyFont="1" applyFill="1" applyBorder="1" applyAlignment="1" applyProtection="1">
      <alignment horizontal="right" vertical="center" shrinkToFit="1"/>
    </xf>
    <xf numFmtId="176" fontId="73" fillId="0" borderId="35" xfId="0" applyNumberFormat="1" applyFont="1" applyFill="1" applyBorder="1" applyAlignment="1" applyProtection="1">
      <alignment horizontal="right" vertical="center" shrinkToFit="1"/>
    </xf>
    <xf numFmtId="176" fontId="73" fillId="0" borderId="157" xfId="0" applyNumberFormat="1" applyFont="1" applyFill="1" applyBorder="1" applyAlignment="1" applyProtection="1">
      <alignment horizontal="right" vertical="center" shrinkToFit="1"/>
    </xf>
    <xf numFmtId="176" fontId="73" fillId="0" borderId="39" xfId="0" applyNumberFormat="1" applyFont="1" applyFill="1" applyBorder="1" applyAlignment="1" applyProtection="1">
      <alignment horizontal="right" vertical="center" shrinkToFit="1"/>
    </xf>
    <xf numFmtId="176" fontId="73" fillId="0" borderId="40" xfId="0" applyNumberFormat="1" applyFont="1" applyFill="1" applyBorder="1" applyAlignment="1" applyProtection="1">
      <alignment horizontal="right" vertical="center" shrinkToFit="1"/>
    </xf>
    <xf numFmtId="177" fontId="73" fillId="0" borderId="36" xfId="0" applyNumberFormat="1" applyFont="1" applyFill="1" applyBorder="1" applyAlignment="1" applyProtection="1">
      <alignment horizontal="right" vertical="center" shrinkToFit="1"/>
    </xf>
    <xf numFmtId="177" fontId="73" fillId="0" borderId="0" xfId="0" applyNumberFormat="1" applyFont="1" applyFill="1" applyBorder="1" applyAlignment="1" applyProtection="1">
      <alignment horizontal="right" vertical="center" shrinkToFit="1"/>
    </xf>
    <xf numFmtId="177" fontId="73" fillId="0" borderId="11" xfId="0" applyNumberFormat="1" applyFont="1" applyFill="1" applyBorder="1" applyAlignment="1" applyProtection="1">
      <alignment horizontal="right" vertical="center" shrinkToFit="1"/>
    </xf>
    <xf numFmtId="176" fontId="73" fillId="0" borderId="150" xfId="0" applyNumberFormat="1" applyFont="1" applyFill="1" applyBorder="1" applyAlignment="1" applyProtection="1">
      <alignment horizontal="right" vertical="center" shrinkToFit="1"/>
    </xf>
    <xf numFmtId="176" fontId="73" fillId="0" borderId="38" xfId="0" applyNumberFormat="1" applyFont="1" applyFill="1" applyBorder="1" applyAlignment="1" applyProtection="1">
      <alignment horizontal="right" vertical="center" shrinkToFit="1"/>
    </xf>
    <xf numFmtId="176" fontId="73" fillId="0" borderId="48" xfId="0" applyNumberFormat="1" applyFont="1" applyFill="1" applyBorder="1" applyAlignment="1" applyProtection="1">
      <alignment horizontal="right" vertical="center" shrinkToFit="1"/>
    </xf>
    <xf numFmtId="176" fontId="73" fillId="0" borderId="155" xfId="0" applyNumberFormat="1" applyFont="1" applyFill="1" applyBorder="1" applyAlignment="1" applyProtection="1">
      <alignment horizontal="right" vertical="center" shrinkToFit="1"/>
    </xf>
    <xf numFmtId="176" fontId="73" fillId="0" borderId="36" xfId="0" applyNumberFormat="1" applyFont="1" applyFill="1" applyBorder="1" applyAlignment="1" applyProtection="1">
      <alignment horizontal="right" vertical="center" shrinkToFit="1"/>
    </xf>
    <xf numFmtId="176" fontId="73" fillId="0" borderId="11" xfId="0" applyNumberFormat="1" applyFont="1" applyFill="1" applyBorder="1" applyAlignment="1" applyProtection="1">
      <alignment horizontal="right" vertical="center" shrinkToFit="1"/>
    </xf>
    <xf numFmtId="176" fontId="73" fillId="0" borderId="46" xfId="0" applyNumberFormat="1" applyFont="1" applyFill="1" applyBorder="1" applyAlignment="1" applyProtection="1">
      <alignment horizontal="right" vertical="center" shrinkToFit="1"/>
    </xf>
    <xf numFmtId="176" fontId="73" fillId="0" borderId="115" xfId="0" applyNumberFormat="1" applyFont="1" applyFill="1" applyBorder="1" applyAlignment="1" applyProtection="1">
      <alignment horizontal="right" vertical="center" shrinkToFit="1"/>
    </xf>
    <xf numFmtId="0" fontId="19" fillId="0" borderId="42" xfId="0" applyFont="1" applyFill="1" applyBorder="1" applyAlignment="1" applyProtection="1">
      <alignment horizontal="distributed" vertical="center" indent="3"/>
    </xf>
    <xf numFmtId="0" fontId="19" fillId="0" borderId="44" xfId="0" applyFont="1" applyFill="1" applyBorder="1" applyAlignment="1" applyProtection="1">
      <alignment horizontal="distributed" vertical="center" indent="3"/>
    </xf>
    <xf numFmtId="0" fontId="19" fillId="0" borderId="17" xfId="0" applyFont="1" applyFill="1" applyBorder="1" applyAlignment="1" applyProtection="1">
      <alignment horizontal="distributed" vertical="center" indent="3"/>
    </xf>
    <xf numFmtId="0" fontId="19" fillId="0" borderId="35" xfId="0" applyFont="1" applyFill="1" applyBorder="1" applyAlignment="1" applyProtection="1">
      <alignment horizontal="distributed" vertical="center" indent="3"/>
    </xf>
    <xf numFmtId="0" fontId="19" fillId="0" borderId="114" xfId="0" applyFont="1" applyFill="1" applyBorder="1" applyAlignment="1" applyProtection="1">
      <alignment horizontal="distributed" vertical="center" indent="3"/>
    </xf>
    <xf numFmtId="0" fontId="19" fillId="0" borderId="40" xfId="0" applyFont="1" applyFill="1" applyBorder="1" applyAlignment="1" applyProtection="1">
      <alignment horizontal="distributed" vertical="center" indent="3"/>
    </xf>
    <xf numFmtId="0" fontId="12" fillId="0" borderId="168" xfId="0" applyFont="1" applyFill="1" applyBorder="1" applyAlignment="1" applyProtection="1">
      <alignment horizontal="right" vertical="center"/>
    </xf>
    <xf numFmtId="0" fontId="11" fillId="0" borderId="156" xfId="0" applyFont="1" applyFill="1" applyBorder="1" applyAlignment="1" applyProtection="1">
      <alignment horizontal="right" vertical="center"/>
    </xf>
    <xf numFmtId="0" fontId="11" fillId="0" borderId="37" xfId="0" applyFont="1" applyFill="1" applyBorder="1" applyAlignment="1" applyProtection="1">
      <alignment horizontal="right" vertical="center"/>
    </xf>
    <xf numFmtId="0" fontId="12" fillId="0" borderId="208" xfId="0" applyFont="1" applyFill="1" applyBorder="1" applyAlignment="1" applyProtection="1">
      <alignment horizontal="right" vertical="center"/>
    </xf>
    <xf numFmtId="0" fontId="12" fillId="0" borderId="34" xfId="0" applyFont="1" applyFill="1" applyBorder="1" applyAlignment="1" applyProtection="1">
      <alignment horizontal="right" vertical="center"/>
    </xf>
    <xf numFmtId="0" fontId="11" fillId="0" borderId="209" xfId="0" applyFont="1" applyFill="1" applyBorder="1" applyAlignment="1" applyProtection="1">
      <alignment horizontal="right" vertical="center"/>
    </xf>
    <xf numFmtId="0" fontId="11" fillId="0" borderId="50" xfId="0" applyFont="1" applyFill="1" applyBorder="1" applyAlignment="1" applyProtection="1">
      <alignment horizontal="right" vertical="center"/>
    </xf>
    <xf numFmtId="0" fontId="11" fillId="0" borderId="51" xfId="0" applyFont="1" applyFill="1" applyBorder="1" applyAlignment="1" applyProtection="1">
      <alignment horizontal="right" vertical="center"/>
    </xf>
    <xf numFmtId="0" fontId="12" fillId="0" borderId="207" xfId="0" applyFont="1" applyFill="1" applyBorder="1" applyAlignment="1" applyProtection="1">
      <alignment horizontal="right" vertical="center"/>
    </xf>
    <xf numFmtId="3" fontId="73" fillId="0" borderId="11" xfId="0" applyNumberFormat="1" applyFont="1" applyFill="1" applyBorder="1" applyAlignment="1" applyProtection="1">
      <alignment horizontal="right" vertical="center" shrinkToFit="1"/>
    </xf>
    <xf numFmtId="3" fontId="73" fillId="0" borderId="192" xfId="0" applyNumberFormat="1" applyFont="1" applyFill="1" applyBorder="1" applyAlignment="1" applyProtection="1">
      <alignment horizontal="right" vertical="center" shrinkToFit="1"/>
    </xf>
    <xf numFmtId="3" fontId="73" fillId="0" borderId="17" xfId="0" applyNumberFormat="1" applyFont="1" applyFill="1" applyBorder="1" applyAlignment="1" applyProtection="1">
      <alignment horizontal="right" vertical="center" shrinkToFit="1"/>
    </xf>
    <xf numFmtId="3" fontId="73" fillId="0" borderId="189" xfId="0" applyNumberFormat="1" applyFont="1" applyFill="1" applyBorder="1" applyAlignment="1" applyProtection="1">
      <alignment horizontal="right" vertical="center" shrinkToFit="1"/>
    </xf>
    <xf numFmtId="3" fontId="73" fillId="0" borderId="157" xfId="0" applyNumberFormat="1" applyFont="1" applyFill="1" applyBorder="1" applyAlignment="1" applyProtection="1">
      <alignment horizontal="right" vertical="center" shrinkToFit="1"/>
    </xf>
    <xf numFmtId="3" fontId="73" fillId="0" borderId="39" xfId="0" applyNumberFormat="1" applyFont="1" applyFill="1" applyBorder="1" applyAlignment="1" applyProtection="1">
      <alignment horizontal="right" vertical="center" shrinkToFit="1"/>
    </xf>
    <xf numFmtId="3" fontId="73" fillId="0" borderId="115" xfId="0" applyNumberFormat="1" applyFont="1" applyFill="1" applyBorder="1" applyAlignment="1" applyProtection="1">
      <alignment horizontal="right" vertical="center" shrinkToFit="1"/>
    </xf>
    <xf numFmtId="0" fontId="12" fillId="0" borderId="156" xfId="0" applyFont="1" applyFill="1" applyBorder="1" applyAlignment="1" applyProtection="1">
      <alignment horizontal="right" vertical="center"/>
    </xf>
    <xf numFmtId="0" fontId="11" fillId="0" borderId="41" xfId="0" applyFont="1" applyFill="1" applyBorder="1" applyAlignment="1" applyProtection="1">
      <alignment horizontal="right" vertical="center"/>
    </xf>
    <xf numFmtId="0" fontId="12" fillId="0" borderId="5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9" fillId="0" borderId="0" xfId="0" applyFont="1" applyFill="1" applyBorder="1" applyAlignment="1" applyProtection="1">
      <alignment horizontal="distributed" vertical="top"/>
    </xf>
    <xf numFmtId="0" fontId="19" fillId="0" borderId="0" xfId="0" applyFont="1" applyAlignment="1" applyProtection="1">
      <alignment horizontal="distributed" vertical="top"/>
    </xf>
    <xf numFmtId="0" fontId="10" fillId="0" borderId="45" xfId="0" applyFont="1" applyFill="1" applyBorder="1" applyAlignment="1" applyProtection="1">
      <alignment horizontal="center" vertical="center"/>
    </xf>
    <xf numFmtId="0" fontId="10" fillId="0" borderId="43" xfId="0" applyFont="1" applyFill="1" applyBorder="1" applyAlignment="1" applyProtection="1">
      <alignment horizontal="center" vertical="center"/>
    </xf>
    <xf numFmtId="0" fontId="10" fillId="0" borderId="44"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35" xfId="0" applyFont="1" applyFill="1" applyBorder="1" applyAlignment="1" applyProtection="1">
      <alignment horizontal="center" vertical="center"/>
    </xf>
    <xf numFmtId="0" fontId="10" fillId="0" borderId="47" xfId="0" applyFont="1" applyFill="1" applyBorder="1" applyAlignment="1" applyProtection="1">
      <alignment horizontal="center" vertical="center"/>
    </xf>
    <xf numFmtId="0" fontId="10" fillId="0" borderId="48" xfId="0" applyFont="1" applyFill="1" applyBorder="1" applyAlignment="1" applyProtection="1">
      <alignment horizontal="center" vertical="center"/>
    </xf>
    <xf numFmtId="0" fontId="10" fillId="0" borderId="49" xfId="0" applyFont="1" applyFill="1" applyBorder="1" applyAlignment="1" applyProtection="1">
      <alignment horizontal="center" vertical="center"/>
    </xf>
    <xf numFmtId="0" fontId="12" fillId="0" borderId="41" xfId="0" applyFont="1" applyFill="1" applyBorder="1" applyAlignment="1" applyProtection="1">
      <alignment horizontal="center" vertical="center"/>
    </xf>
    <xf numFmtId="0" fontId="12" fillId="0" borderId="154" xfId="0" applyFont="1" applyFill="1" applyBorder="1" applyAlignment="1" applyProtection="1">
      <alignment horizontal="center" vertical="center"/>
    </xf>
    <xf numFmtId="0" fontId="12" fillId="0" borderId="37" xfId="0" applyFont="1" applyFill="1" applyBorder="1" applyAlignment="1" applyProtection="1">
      <alignment horizontal="center" vertical="center"/>
    </xf>
    <xf numFmtId="0" fontId="12" fillId="0" borderId="150" xfId="0" applyFont="1" applyFill="1" applyBorder="1" applyAlignment="1" applyProtection="1">
      <alignment horizontal="center" vertical="center"/>
    </xf>
    <xf numFmtId="0" fontId="12" fillId="0" borderId="157"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0" borderId="169" xfId="0" applyFont="1" applyFill="1" applyBorder="1" applyAlignment="1" applyProtection="1">
      <alignment horizontal="center" vertical="center"/>
    </xf>
    <xf numFmtId="0" fontId="12" fillId="0" borderId="156" xfId="0"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12" fillId="0" borderId="168" xfId="0" applyFont="1" applyFill="1" applyBorder="1" applyAlignment="1" applyProtection="1">
      <alignment horizontal="center" vertical="center"/>
    </xf>
    <xf numFmtId="0" fontId="16" fillId="0" borderId="41" xfId="0" applyFont="1" applyFill="1" applyBorder="1" applyAlignment="1" applyProtection="1">
      <alignment horizontal="center" vertical="center" shrinkToFit="1"/>
    </xf>
    <xf numFmtId="0" fontId="16" fillId="0" borderId="50" xfId="0" applyFont="1" applyFill="1" applyBorder="1" applyAlignment="1" applyProtection="1">
      <alignment horizontal="center" vertical="center" shrinkToFit="1"/>
    </xf>
    <xf numFmtId="0" fontId="16" fillId="0" borderId="154" xfId="0" applyFont="1" applyFill="1" applyBorder="1" applyAlignment="1" applyProtection="1">
      <alignment horizontal="center" vertical="center" shrinkToFit="1"/>
    </xf>
    <xf numFmtId="3" fontId="12" fillId="0" borderId="50" xfId="0" applyNumberFormat="1" applyFont="1" applyFill="1" applyBorder="1" applyAlignment="1" applyProtection="1">
      <alignment horizontal="right" vertical="center"/>
    </xf>
    <xf numFmtId="3" fontId="12" fillId="0" borderId="154" xfId="0" applyNumberFormat="1" applyFont="1" applyFill="1" applyBorder="1" applyAlignment="1" applyProtection="1">
      <alignment horizontal="right" vertical="center"/>
    </xf>
    <xf numFmtId="3" fontId="12" fillId="0" borderId="0" xfId="0" applyNumberFormat="1" applyFont="1" applyFill="1" applyBorder="1" applyAlignment="1" applyProtection="1">
      <alignment horizontal="right" vertical="center"/>
    </xf>
    <xf numFmtId="3" fontId="12" fillId="0" borderId="150" xfId="0" applyNumberFormat="1" applyFont="1" applyFill="1" applyBorder="1" applyAlignment="1" applyProtection="1">
      <alignment horizontal="right" vertical="center"/>
    </xf>
    <xf numFmtId="179" fontId="73" fillId="0" borderId="38" xfId="0" applyNumberFormat="1" applyFont="1" applyFill="1" applyBorder="1" applyAlignment="1" applyProtection="1">
      <alignment horizontal="right" vertical="center" shrinkToFit="1"/>
    </xf>
    <xf numFmtId="179" fontId="73" fillId="0" borderId="48" xfId="0" applyNumberFormat="1" applyFont="1" applyFill="1" applyBorder="1" applyAlignment="1" applyProtection="1">
      <alignment horizontal="right" vertical="center" shrinkToFit="1"/>
    </xf>
    <xf numFmtId="179" fontId="73" fillId="0" borderId="155" xfId="0" applyNumberFormat="1" applyFont="1" applyFill="1" applyBorder="1" applyAlignment="1" applyProtection="1">
      <alignment horizontal="right" vertical="center" shrinkToFit="1"/>
    </xf>
    <xf numFmtId="0" fontId="73" fillId="0" borderId="198" xfId="0" applyFont="1" applyBorder="1" applyAlignment="1" applyProtection="1">
      <alignment horizontal="center" vertical="center" shrinkToFit="1"/>
    </xf>
    <xf numFmtId="0" fontId="73" fillId="0" borderId="199" xfId="0" applyFont="1" applyBorder="1" applyAlignment="1" applyProtection="1">
      <alignment horizontal="center" vertical="center" shrinkToFit="1"/>
    </xf>
    <xf numFmtId="0" fontId="73" fillId="0" borderId="200" xfId="0" applyFont="1" applyBorder="1" applyAlignment="1" applyProtection="1">
      <alignment horizontal="center" vertical="center" shrinkToFit="1"/>
    </xf>
    <xf numFmtId="0" fontId="73" fillId="0" borderId="201" xfId="0" applyFont="1" applyBorder="1" applyAlignment="1" applyProtection="1">
      <alignment horizontal="center" vertical="center" shrinkToFit="1"/>
    </xf>
    <xf numFmtId="0" fontId="73" fillId="0" borderId="202" xfId="0" applyFont="1" applyBorder="1" applyAlignment="1" applyProtection="1">
      <alignment horizontal="center" vertical="center" shrinkToFit="1"/>
    </xf>
    <xf numFmtId="0" fontId="73" fillId="0" borderId="203" xfId="0" applyFont="1" applyBorder="1" applyAlignment="1" applyProtection="1">
      <alignment horizontal="center" vertical="center" shrinkToFit="1"/>
    </xf>
    <xf numFmtId="0" fontId="10" fillId="0" borderId="45" xfId="0" applyFont="1" applyFill="1" applyBorder="1" applyAlignment="1" applyProtection="1">
      <alignment horizontal="left" vertical="top" wrapText="1"/>
    </xf>
    <xf numFmtId="0" fontId="10" fillId="0" borderId="43" xfId="0" applyFont="1" applyFill="1" applyBorder="1" applyAlignment="1" applyProtection="1">
      <alignment horizontal="left" vertical="top" wrapText="1"/>
    </xf>
    <xf numFmtId="0" fontId="0" fillId="0" borderId="43" xfId="0" applyFont="1" applyBorder="1" applyAlignment="1" applyProtection="1">
      <alignment horizontal="left" vertical="top"/>
    </xf>
    <xf numFmtId="0" fontId="10" fillId="0" borderId="36"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xf>
    <xf numFmtId="0" fontId="10" fillId="0" borderId="46" xfId="0" applyFont="1" applyFill="1" applyBorder="1" applyAlignment="1" applyProtection="1">
      <alignment horizontal="left" vertical="top" wrapText="1"/>
    </xf>
    <xf numFmtId="0" fontId="10" fillId="0" borderId="39" xfId="0" applyFont="1" applyFill="1" applyBorder="1" applyAlignment="1" applyProtection="1">
      <alignment horizontal="left" vertical="top" wrapText="1"/>
    </xf>
    <xf numFmtId="0" fontId="0" fillId="0" borderId="39" xfId="0" applyFont="1" applyBorder="1" applyAlignment="1" applyProtection="1">
      <alignment horizontal="left" vertical="top"/>
    </xf>
    <xf numFmtId="0" fontId="73" fillId="0" borderId="41" xfId="0" applyFont="1" applyBorder="1" applyAlignment="1" applyProtection="1">
      <alignment horizontal="center" vertical="center" shrinkToFit="1"/>
    </xf>
    <xf numFmtId="0" fontId="73" fillId="0" borderId="50" xfId="0" applyFont="1" applyBorder="1" applyAlignment="1" applyProtection="1">
      <alignment horizontal="center" vertical="center" shrinkToFit="1"/>
    </xf>
    <xf numFmtId="0" fontId="73" fillId="0" borderId="37" xfId="0" applyFont="1" applyBorder="1" applyAlignment="1" applyProtection="1">
      <alignment horizontal="center" vertical="center" shrinkToFit="1"/>
    </xf>
    <xf numFmtId="0" fontId="73" fillId="0" borderId="38" xfId="0" applyFont="1" applyBorder="1" applyAlignment="1" applyProtection="1">
      <alignment horizontal="center" vertical="center" shrinkToFit="1"/>
    </xf>
    <xf numFmtId="0" fontId="73" fillId="0" borderId="48" xfId="0" applyFont="1" applyBorder="1" applyAlignment="1" applyProtection="1">
      <alignment horizontal="center" vertical="center" shrinkToFit="1"/>
    </xf>
    <xf numFmtId="0" fontId="19" fillId="0" borderId="45" xfId="0" applyFont="1" applyFill="1" applyBorder="1" applyAlignment="1" applyProtection="1">
      <alignment horizontal="distributed" vertical="center" indent="3"/>
    </xf>
    <xf numFmtId="0" fontId="19" fillId="0" borderId="36" xfId="0" applyFont="1" applyFill="1" applyBorder="1" applyAlignment="1" applyProtection="1">
      <alignment horizontal="distributed" vertical="center" indent="3"/>
    </xf>
    <xf numFmtId="0" fontId="19" fillId="0" borderId="46" xfId="0" applyFont="1" applyFill="1" applyBorder="1" applyAlignment="1" applyProtection="1">
      <alignment horizontal="distributed" vertical="center" indent="3"/>
    </xf>
    <xf numFmtId="0" fontId="19" fillId="0" borderId="64" xfId="0" applyFont="1" applyFill="1" applyBorder="1" applyAlignment="1" applyProtection="1">
      <alignment horizontal="distributed" vertical="center" wrapText="1"/>
    </xf>
    <xf numFmtId="0" fontId="19" fillId="0" borderId="32" xfId="0" applyFont="1" applyFill="1" applyBorder="1" applyAlignment="1" applyProtection="1">
      <alignment horizontal="distributed" vertical="center" wrapText="1"/>
    </xf>
    <xf numFmtId="0" fontId="19" fillId="0" borderId="161" xfId="0" applyFont="1" applyFill="1" applyBorder="1" applyAlignment="1" applyProtection="1">
      <alignment horizontal="distributed" vertical="center" wrapText="1"/>
    </xf>
    <xf numFmtId="0" fontId="19" fillId="0" borderId="17" xfId="0" applyFont="1" applyFill="1" applyBorder="1" applyAlignment="1" applyProtection="1">
      <alignment horizontal="distributed" vertical="center" wrapText="1"/>
    </xf>
    <xf numFmtId="0" fontId="19" fillId="0" borderId="0" xfId="0" applyFont="1" applyFill="1" applyBorder="1" applyAlignment="1" applyProtection="1">
      <alignment horizontal="distributed" vertical="center" wrapText="1"/>
    </xf>
    <xf numFmtId="0" fontId="19" fillId="0" borderId="35" xfId="0" applyFont="1" applyFill="1" applyBorder="1" applyAlignment="1" applyProtection="1">
      <alignment horizontal="distributed" vertical="center" wrapText="1"/>
    </xf>
    <xf numFmtId="0" fontId="19" fillId="0" borderId="114" xfId="0" applyFont="1" applyFill="1" applyBorder="1" applyAlignment="1" applyProtection="1">
      <alignment horizontal="distributed" vertical="center" wrapText="1"/>
    </xf>
    <xf numFmtId="0" fontId="19" fillId="0" borderId="39" xfId="0" applyFont="1" applyFill="1" applyBorder="1" applyAlignment="1" applyProtection="1">
      <alignment horizontal="distributed" vertical="center" wrapText="1"/>
    </xf>
    <xf numFmtId="0" fontId="19" fillId="0" borderId="40" xfId="0" applyFont="1" applyFill="1" applyBorder="1" applyAlignment="1" applyProtection="1">
      <alignment horizontal="distributed" vertical="center" wrapText="1"/>
    </xf>
    <xf numFmtId="0" fontId="10" fillId="0" borderId="36"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46" xfId="0" applyFont="1" applyFill="1" applyBorder="1" applyAlignment="1" applyProtection="1">
      <alignment vertical="center"/>
    </xf>
    <xf numFmtId="0" fontId="10" fillId="0" borderId="39" xfId="0" applyFont="1" applyFill="1" applyBorder="1" applyAlignment="1" applyProtection="1">
      <alignment vertical="center"/>
    </xf>
    <xf numFmtId="0" fontId="10" fillId="0" borderId="45" xfId="0" applyFont="1" applyFill="1" applyBorder="1" applyAlignment="1" applyProtection="1">
      <alignment vertical="center" textRotation="255"/>
    </xf>
    <xf numFmtId="0" fontId="10" fillId="0" borderId="43" xfId="0" applyFont="1" applyFill="1" applyBorder="1" applyAlignment="1" applyProtection="1">
      <alignment vertical="center" textRotation="255"/>
    </xf>
    <xf numFmtId="0" fontId="10" fillId="0" borderId="36" xfId="0" applyFont="1" applyFill="1" applyBorder="1" applyAlignment="1" applyProtection="1">
      <alignment vertical="center" textRotation="255"/>
    </xf>
    <xf numFmtId="0" fontId="10" fillId="0" borderId="0" xfId="0" applyFont="1" applyFill="1" applyBorder="1" applyAlignment="1" applyProtection="1">
      <alignment vertical="center" textRotation="255"/>
    </xf>
    <xf numFmtId="0" fontId="10" fillId="0" borderId="35" xfId="0" applyFont="1" applyFill="1" applyBorder="1" applyAlignment="1" applyProtection="1">
      <alignment vertical="center" textRotation="255"/>
    </xf>
    <xf numFmtId="0" fontId="10" fillId="0" borderId="46" xfId="0" applyFont="1" applyFill="1" applyBorder="1" applyAlignment="1" applyProtection="1">
      <alignment vertical="center" textRotation="255"/>
    </xf>
    <xf numFmtId="0" fontId="10" fillId="0" borderId="39" xfId="0" applyFont="1" applyFill="1" applyBorder="1" applyAlignment="1" applyProtection="1">
      <alignment vertical="center" textRotation="255"/>
    </xf>
    <xf numFmtId="0" fontId="10" fillId="0" borderId="40" xfId="0" applyFont="1" applyFill="1" applyBorder="1" applyAlignment="1" applyProtection="1">
      <alignment vertical="center" textRotation="255"/>
    </xf>
    <xf numFmtId="0" fontId="10" fillId="0" borderId="41" xfId="0" applyFont="1" applyFill="1" applyBorder="1" applyAlignment="1" applyProtection="1">
      <alignment horizontal="left" vertical="center"/>
    </xf>
    <xf numFmtId="0" fontId="10" fillId="0" borderId="50" xfId="0" applyFont="1" applyFill="1" applyBorder="1" applyAlignment="1" applyProtection="1">
      <alignment horizontal="left" vertical="center"/>
    </xf>
    <xf numFmtId="0" fontId="10" fillId="0" borderId="37"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50" xfId="0" applyFont="1" applyFill="1" applyBorder="1" applyAlignment="1" applyProtection="1">
      <alignment horizontal="center" vertical="center"/>
    </xf>
    <xf numFmtId="0" fontId="10" fillId="0" borderId="154" xfId="0" applyFont="1" applyFill="1" applyBorder="1" applyAlignment="1" applyProtection="1">
      <alignment horizontal="center" vertical="center"/>
    </xf>
    <xf numFmtId="0" fontId="10" fillId="0" borderId="150" xfId="0" applyFont="1" applyFill="1" applyBorder="1" applyAlignment="1" applyProtection="1">
      <alignment horizontal="center" vertical="center"/>
    </xf>
    <xf numFmtId="0" fontId="17" fillId="0" borderId="0" xfId="0" applyFont="1" applyFill="1" applyBorder="1" applyAlignment="1" applyProtection="1">
      <alignment horizontal="center" vertical="center" shrinkToFit="1"/>
    </xf>
    <xf numFmtId="0" fontId="17" fillId="0" borderId="150" xfId="0" applyFont="1" applyFill="1" applyBorder="1" applyAlignment="1" applyProtection="1">
      <alignment horizontal="center" vertical="center" shrinkToFit="1"/>
    </xf>
    <xf numFmtId="0" fontId="17" fillId="0" borderId="48" xfId="0" applyFont="1" applyFill="1" applyBorder="1" applyAlignment="1" applyProtection="1">
      <alignment horizontal="center" vertical="center" shrinkToFit="1"/>
    </xf>
    <xf numFmtId="0" fontId="17" fillId="0" borderId="155" xfId="0" applyFont="1" applyFill="1" applyBorder="1" applyAlignment="1" applyProtection="1">
      <alignment horizontal="center" vertical="center" shrinkToFit="1"/>
    </xf>
    <xf numFmtId="0" fontId="17" fillId="0" borderId="36"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46" xfId="0" applyFont="1" applyFill="1" applyBorder="1" applyAlignment="1" applyProtection="1">
      <alignment horizontal="center" vertical="center" wrapText="1"/>
    </xf>
    <xf numFmtId="0" fontId="17" fillId="0" borderId="39" xfId="0" applyFont="1" applyFill="1" applyBorder="1" applyAlignment="1" applyProtection="1">
      <alignment horizontal="center" vertical="center" wrapText="1"/>
    </xf>
    <xf numFmtId="0" fontId="17" fillId="0" borderId="115" xfId="0" applyFont="1" applyFill="1" applyBorder="1" applyAlignment="1" applyProtection="1">
      <alignment horizontal="center" vertical="center" wrapText="1"/>
    </xf>
    <xf numFmtId="0" fontId="16" fillId="0" borderId="0" xfId="0" applyFont="1" applyFill="1" applyBorder="1" applyAlignment="1" applyProtection="1">
      <alignment vertical="center" shrinkToFit="1"/>
    </xf>
    <xf numFmtId="0" fontId="16" fillId="0" borderId="11" xfId="0" applyFont="1" applyFill="1" applyBorder="1" applyAlignment="1" applyProtection="1">
      <alignment vertical="center" shrinkToFit="1"/>
    </xf>
    <xf numFmtId="0" fontId="16" fillId="0" borderId="42"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168"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50" xfId="0" applyFont="1" applyFill="1" applyBorder="1" applyAlignment="1" applyProtection="1">
      <alignment horizontal="center" vertical="center"/>
    </xf>
    <xf numFmtId="0" fontId="16" fillId="0" borderId="114"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169" xfId="0" applyFont="1" applyFill="1" applyBorder="1" applyAlignment="1" applyProtection="1">
      <alignment horizontal="center" vertical="center"/>
    </xf>
    <xf numFmtId="0" fontId="3" fillId="0" borderId="50"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177" fontId="73" fillId="0" borderId="37" xfId="0" applyNumberFormat="1" applyFont="1" applyFill="1" applyBorder="1" applyAlignment="1" applyProtection="1">
      <alignment horizontal="right" vertical="center" shrinkToFit="1"/>
    </xf>
    <xf numFmtId="177" fontId="73" fillId="0" borderId="150" xfId="0" applyNumberFormat="1" applyFont="1" applyFill="1" applyBorder="1" applyAlignment="1" applyProtection="1">
      <alignment horizontal="right" vertical="center" shrinkToFit="1"/>
    </xf>
    <xf numFmtId="0" fontId="19" fillId="0" borderId="160" xfId="0" applyFont="1" applyFill="1" applyBorder="1" applyAlignment="1" applyProtection="1">
      <alignment horizontal="center" vertical="center" textRotation="255" wrapText="1"/>
    </xf>
    <xf numFmtId="0" fontId="0" fillId="0" borderId="32" xfId="0" applyBorder="1" applyAlignment="1">
      <alignment horizontal="center" vertical="center" textRotation="255"/>
    </xf>
    <xf numFmtId="0" fontId="0" fillId="0" borderId="161" xfId="0" applyBorder="1" applyAlignment="1">
      <alignment horizontal="center" vertical="center" textRotation="255"/>
    </xf>
    <xf numFmtId="0" fontId="0" fillId="0" borderId="36" xfId="0" applyBorder="1" applyAlignment="1">
      <alignment horizontal="center" vertical="center" textRotation="255"/>
    </xf>
    <xf numFmtId="0" fontId="0" fillId="0" borderId="0" xfId="0" applyBorder="1" applyAlignment="1">
      <alignment horizontal="center" vertical="center" textRotation="255"/>
    </xf>
    <xf numFmtId="0" fontId="0" fillId="0" borderId="35" xfId="0" applyBorder="1" applyAlignment="1">
      <alignment horizontal="center" vertical="center" textRotation="255"/>
    </xf>
    <xf numFmtId="0" fontId="0" fillId="0" borderId="46" xfId="0" applyBorder="1" applyAlignment="1">
      <alignment horizontal="center" vertical="center" textRotation="255"/>
    </xf>
    <xf numFmtId="0" fontId="0" fillId="0" borderId="39" xfId="0" applyBorder="1" applyAlignment="1">
      <alignment horizontal="center" vertical="center" textRotation="255"/>
    </xf>
    <xf numFmtId="0" fontId="0" fillId="0" borderId="40" xfId="0" applyBorder="1" applyAlignment="1">
      <alignment horizontal="center" vertical="center" textRotation="255"/>
    </xf>
    <xf numFmtId="0" fontId="12" fillId="0" borderId="45" xfId="0" applyFont="1" applyFill="1" applyBorder="1" applyAlignment="1" applyProtection="1">
      <alignment horizontal="distributed" vertical="center"/>
    </xf>
    <xf numFmtId="0" fontId="12" fillId="0" borderId="43" xfId="0" applyFont="1" applyFill="1" applyBorder="1" applyAlignment="1" applyProtection="1">
      <alignment horizontal="distributed" vertical="center"/>
    </xf>
    <xf numFmtId="0" fontId="12" fillId="0" borderId="36" xfId="0" applyFont="1" applyFill="1" applyBorder="1" applyAlignment="1" applyProtection="1">
      <alignment horizontal="distributed" vertical="center"/>
    </xf>
    <xf numFmtId="0" fontId="16" fillId="0" borderId="172" xfId="0" applyFont="1" applyBorder="1" applyAlignment="1" applyProtection="1">
      <alignment horizontal="center" vertical="center"/>
    </xf>
    <xf numFmtId="0" fontId="16" fillId="0" borderId="173" xfId="0" applyFont="1" applyBorder="1" applyAlignment="1" applyProtection="1">
      <alignment horizontal="center" vertical="center"/>
    </xf>
    <xf numFmtId="0" fontId="16" fillId="0" borderId="174" xfId="0" applyFont="1" applyBorder="1" applyAlignment="1" applyProtection="1">
      <alignment horizontal="center" vertical="center"/>
    </xf>
    <xf numFmtId="0" fontId="19" fillId="0" borderId="32" xfId="0" applyFont="1" applyFill="1" applyBorder="1" applyAlignment="1" applyProtection="1">
      <alignment horizontal="left" vertical="center"/>
    </xf>
    <xf numFmtId="0" fontId="19" fillId="0" borderId="162" xfId="0" applyNumberFormat="1" applyFont="1" applyFill="1" applyBorder="1" applyAlignment="1" applyProtection="1">
      <alignment horizontal="center" vertical="center" wrapText="1"/>
    </xf>
    <xf numFmtId="0" fontId="19" fillId="0" borderId="163" xfId="0" applyNumberFormat="1" applyFont="1" applyFill="1" applyBorder="1" applyAlignment="1" applyProtection="1">
      <alignment horizontal="center" vertical="center" wrapText="1"/>
    </xf>
    <xf numFmtId="0" fontId="0" fillId="0" borderId="163" xfId="0" applyBorder="1" applyAlignment="1">
      <alignment vertical="center"/>
    </xf>
    <xf numFmtId="0" fontId="0" fillId="0" borderId="164" xfId="0" applyBorder="1" applyAlignment="1">
      <alignment vertical="center"/>
    </xf>
    <xf numFmtId="0" fontId="19" fillId="0" borderId="165" xfId="0" applyNumberFormat="1" applyFont="1" applyFill="1" applyBorder="1" applyAlignment="1" applyProtection="1">
      <alignment horizontal="center" vertical="center" wrapText="1"/>
    </xf>
    <xf numFmtId="0" fontId="19" fillId="0" borderId="166" xfId="0" applyNumberFormat="1" applyFont="1" applyFill="1" applyBorder="1" applyAlignment="1" applyProtection="1">
      <alignment horizontal="center" vertical="center" wrapText="1"/>
    </xf>
    <xf numFmtId="0" fontId="0" fillId="0" borderId="166" xfId="0" applyBorder="1" applyAlignment="1">
      <alignment vertical="center"/>
    </xf>
    <xf numFmtId="0" fontId="0" fillId="0" borderId="167" xfId="0" applyBorder="1" applyAlignment="1">
      <alignment vertical="center"/>
    </xf>
    <xf numFmtId="0" fontId="19" fillId="0" borderId="47" xfId="0" applyFont="1" applyFill="1" applyBorder="1" applyAlignment="1" applyProtection="1">
      <alignment horizontal="distributed" vertical="center" indent="3"/>
    </xf>
    <xf numFmtId="0" fontId="19" fillId="0" borderId="48" xfId="0" applyFont="1" applyFill="1" applyBorder="1" applyAlignment="1" applyProtection="1">
      <alignment horizontal="distributed" vertical="center" indent="3"/>
    </xf>
    <xf numFmtId="0" fontId="19" fillId="0" borderId="49" xfId="0" applyFont="1" applyFill="1" applyBorder="1" applyAlignment="1" applyProtection="1">
      <alignment horizontal="distributed" vertical="center" indent="3"/>
    </xf>
    <xf numFmtId="0" fontId="52" fillId="0" borderId="45" xfId="0" applyFont="1" applyFill="1" applyBorder="1" applyAlignment="1" applyProtection="1">
      <alignment horizontal="distributed" vertical="center" wrapText="1" indent="2"/>
    </xf>
    <xf numFmtId="0" fontId="52" fillId="0" borderId="43" xfId="0" applyFont="1" applyFill="1" applyBorder="1" applyAlignment="1" applyProtection="1">
      <alignment horizontal="distributed" vertical="center" indent="2"/>
    </xf>
    <xf numFmtId="0" fontId="52" fillId="0" borderId="44" xfId="0" applyFont="1" applyFill="1" applyBorder="1" applyAlignment="1" applyProtection="1">
      <alignment horizontal="distributed" vertical="center" indent="2"/>
    </xf>
    <xf numFmtId="0" fontId="52" fillId="0" borderId="36" xfId="0" applyFont="1" applyFill="1" applyBorder="1" applyAlignment="1" applyProtection="1">
      <alignment horizontal="distributed" vertical="center" indent="2"/>
    </xf>
    <xf numFmtId="0" fontId="52" fillId="0" borderId="0" xfId="0" applyFont="1" applyFill="1" applyBorder="1" applyAlignment="1" applyProtection="1">
      <alignment horizontal="distributed" vertical="center" indent="2"/>
    </xf>
    <xf numFmtId="0" fontId="52" fillId="0" borderId="35" xfId="0" applyFont="1" applyFill="1" applyBorder="1" applyAlignment="1" applyProtection="1">
      <alignment horizontal="distributed" vertical="center" indent="2"/>
    </xf>
    <xf numFmtId="0" fontId="52" fillId="0" borderId="47" xfId="0" applyFont="1" applyFill="1" applyBorder="1" applyAlignment="1" applyProtection="1">
      <alignment horizontal="distributed" vertical="center" indent="2"/>
    </xf>
    <xf numFmtId="0" fontId="52" fillId="0" borderId="48" xfId="0" applyFont="1" applyFill="1" applyBorder="1" applyAlignment="1" applyProtection="1">
      <alignment horizontal="distributed" vertical="center" indent="2"/>
    </xf>
    <xf numFmtId="0" fontId="52" fillId="0" borderId="49" xfId="0" applyFont="1" applyFill="1" applyBorder="1" applyAlignment="1" applyProtection="1">
      <alignment horizontal="distributed" vertical="center" indent="2"/>
    </xf>
    <xf numFmtId="0" fontId="10" fillId="0" borderId="45" xfId="0" applyFont="1" applyFill="1" applyBorder="1" applyAlignment="1" applyProtection="1">
      <alignment horizontal="distributed" vertical="center" indent="2"/>
    </xf>
    <xf numFmtId="0" fontId="10" fillId="0" borderId="43" xfId="0" applyFont="1" applyFill="1" applyBorder="1" applyAlignment="1" applyProtection="1">
      <alignment horizontal="distributed" vertical="center" indent="2"/>
    </xf>
    <xf numFmtId="0" fontId="10" fillId="0" borderId="44" xfId="0" applyFont="1" applyFill="1" applyBorder="1" applyAlignment="1" applyProtection="1">
      <alignment horizontal="distributed" vertical="center" indent="2"/>
    </xf>
    <xf numFmtId="0" fontId="10" fillId="0" borderId="36" xfId="0" applyFont="1" applyFill="1" applyBorder="1" applyAlignment="1" applyProtection="1">
      <alignment horizontal="distributed" vertical="center" indent="2"/>
    </xf>
    <xf numFmtId="0" fontId="10" fillId="0" borderId="0" xfId="0" applyFont="1" applyFill="1" applyBorder="1" applyAlignment="1" applyProtection="1">
      <alignment horizontal="distributed" vertical="center" indent="2"/>
    </xf>
    <xf numFmtId="0" fontId="10" fillId="0" borderId="35" xfId="0" applyFont="1" applyFill="1" applyBorder="1" applyAlignment="1" applyProtection="1">
      <alignment horizontal="distributed" vertical="center" indent="2"/>
    </xf>
    <xf numFmtId="0" fontId="10" fillId="0" borderId="46" xfId="0" applyFont="1" applyFill="1" applyBorder="1" applyAlignment="1" applyProtection="1">
      <alignment horizontal="distributed" vertical="center" indent="2"/>
    </xf>
    <xf numFmtId="0" fontId="10" fillId="0" borderId="39" xfId="0" applyFont="1" applyFill="1" applyBorder="1" applyAlignment="1" applyProtection="1">
      <alignment horizontal="distributed" vertical="center" indent="2"/>
    </xf>
    <xf numFmtId="0" fontId="10" fillId="0" borderId="40" xfId="0" applyFont="1" applyFill="1" applyBorder="1" applyAlignment="1" applyProtection="1">
      <alignment horizontal="distributed" vertical="center" indent="2"/>
    </xf>
    <xf numFmtId="0" fontId="10" fillId="0" borderId="45" xfId="0" applyFont="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44" xfId="0" applyFont="1" applyBorder="1" applyAlignment="1" applyProtection="1">
      <alignment horizontal="center" vertical="center"/>
    </xf>
    <xf numFmtId="0" fontId="10" fillId="0" borderId="36" xfId="0" applyFont="1" applyBorder="1" applyAlignment="1" applyProtection="1">
      <alignment horizontal="center" vertical="center"/>
    </xf>
    <xf numFmtId="0" fontId="10" fillId="0" borderId="35" xfId="0" applyFont="1" applyBorder="1" applyAlignment="1" applyProtection="1">
      <alignment horizontal="center" vertical="center"/>
    </xf>
    <xf numFmtId="0" fontId="10" fillId="0" borderId="45" xfId="0" applyFont="1" applyFill="1" applyBorder="1" applyAlignment="1" applyProtection="1">
      <alignment horizontal="distributed" vertical="center" wrapText="1"/>
    </xf>
    <xf numFmtId="0" fontId="10" fillId="0" borderId="43" xfId="0" applyFont="1" applyFill="1" applyBorder="1" applyAlignment="1" applyProtection="1">
      <alignment horizontal="distributed" vertical="center" wrapText="1"/>
    </xf>
    <xf numFmtId="0" fontId="10" fillId="0" borderId="90" xfId="0" applyFont="1" applyFill="1" applyBorder="1" applyAlignment="1" applyProtection="1">
      <alignment horizontal="distributed" vertical="center" wrapText="1"/>
    </xf>
    <xf numFmtId="0" fontId="10" fillId="0" borderId="36"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wrapText="1"/>
    </xf>
    <xf numFmtId="0" fontId="10" fillId="0" borderId="11" xfId="0" applyFont="1" applyFill="1" applyBorder="1" applyAlignment="1" applyProtection="1">
      <alignment horizontal="distributed" vertical="center" wrapText="1"/>
    </xf>
    <xf numFmtId="0" fontId="10" fillId="0" borderId="46" xfId="0" applyFont="1" applyFill="1" applyBorder="1" applyAlignment="1" applyProtection="1">
      <alignment horizontal="distributed" vertical="center" wrapText="1"/>
    </xf>
    <xf numFmtId="0" fontId="10" fillId="0" borderId="39" xfId="0" applyFont="1" applyFill="1" applyBorder="1" applyAlignment="1" applyProtection="1">
      <alignment horizontal="distributed" vertical="center" wrapText="1"/>
    </xf>
    <xf numFmtId="0" fontId="10" fillId="0" borderId="115" xfId="0" applyFont="1" applyFill="1" applyBorder="1" applyAlignment="1" applyProtection="1">
      <alignment horizontal="distributed" vertical="center" wrapText="1"/>
    </xf>
    <xf numFmtId="0" fontId="19" fillId="0" borderId="0" xfId="0" applyFont="1" applyAlignment="1" applyProtection="1">
      <alignment vertical="center"/>
    </xf>
    <xf numFmtId="0" fontId="0" fillId="0" borderId="0" xfId="0" applyAlignment="1" applyProtection="1">
      <alignment vertical="center"/>
    </xf>
    <xf numFmtId="0" fontId="10" fillId="0" borderId="44" xfId="0" applyFont="1" applyFill="1" applyBorder="1" applyAlignment="1" applyProtection="1">
      <alignment horizontal="distributed" vertical="center" wrapText="1"/>
    </xf>
    <xf numFmtId="0" fontId="10" fillId="0" borderId="35" xfId="0" applyFont="1" applyFill="1" applyBorder="1" applyAlignment="1" applyProtection="1">
      <alignment horizontal="distributed" vertical="center" wrapText="1"/>
    </xf>
    <xf numFmtId="0" fontId="10" fillId="0" borderId="40" xfId="0" applyFont="1" applyFill="1" applyBorder="1" applyAlignment="1" applyProtection="1">
      <alignment horizontal="distributed" vertical="center" wrapText="1"/>
    </xf>
    <xf numFmtId="0" fontId="10" fillId="0" borderId="45" xfId="0" applyFont="1" applyFill="1" applyBorder="1" applyAlignment="1" applyProtection="1">
      <alignment horizontal="distributed" vertical="center" indent="3"/>
    </xf>
    <xf numFmtId="0" fontId="10" fillId="0" borderId="43" xfId="0" applyFont="1" applyFill="1" applyBorder="1" applyAlignment="1" applyProtection="1">
      <alignment horizontal="distributed" vertical="center" indent="3"/>
    </xf>
    <xf numFmtId="0" fontId="10" fillId="0" borderId="44" xfId="0" applyFont="1" applyFill="1" applyBorder="1" applyAlignment="1" applyProtection="1">
      <alignment horizontal="distributed" vertical="center" indent="3"/>
    </xf>
    <xf numFmtId="0" fontId="10" fillId="0" borderId="36" xfId="0" applyFont="1" applyFill="1" applyBorder="1" applyAlignment="1" applyProtection="1">
      <alignment horizontal="distributed" vertical="center" indent="3"/>
    </xf>
    <xf numFmtId="0" fontId="10" fillId="0" borderId="0" xfId="0" applyFont="1" applyFill="1" applyBorder="1" applyAlignment="1" applyProtection="1">
      <alignment horizontal="distributed" vertical="center" indent="3"/>
    </xf>
    <xf numFmtId="0" fontId="10" fillId="0" borderId="35" xfId="0" applyFont="1" applyFill="1" applyBorder="1" applyAlignment="1" applyProtection="1">
      <alignment horizontal="distributed" vertical="center" indent="3"/>
    </xf>
    <xf numFmtId="0" fontId="19" fillId="0" borderId="39" xfId="0" applyFont="1" applyBorder="1" applyAlignment="1" applyProtection="1">
      <alignment vertical="center"/>
    </xf>
    <xf numFmtId="0" fontId="0" fillId="0" borderId="39" xfId="0" applyBorder="1" applyAlignment="1" applyProtection="1">
      <alignment vertical="center"/>
    </xf>
    <xf numFmtId="0" fontId="10" fillId="0" borderId="47" xfId="0" applyFont="1" applyBorder="1" applyAlignment="1" applyProtection="1">
      <alignment horizontal="center" vertical="center"/>
    </xf>
    <xf numFmtId="0" fontId="10" fillId="0" borderId="48" xfId="0" applyFont="1" applyBorder="1" applyAlignment="1" applyProtection="1">
      <alignment horizontal="center" vertical="center"/>
    </xf>
    <xf numFmtId="0" fontId="10" fillId="0" borderId="49" xfId="0" applyFont="1" applyBorder="1" applyAlignment="1" applyProtection="1">
      <alignment horizontal="center" vertical="center"/>
    </xf>
    <xf numFmtId="177" fontId="16" fillId="0" borderId="35" xfId="0" applyNumberFormat="1" applyFont="1" applyFill="1" applyBorder="1" applyAlignment="1" applyProtection="1">
      <alignment horizontal="right" vertical="center" shrinkToFit="1"/>
    </xf>
    <xf numFmtId="177" fontId="16" fillId="0" borderId="40" xfId="0" applyNumberFormat="1" applyFont="1" applyFill="1" applyBorder="1" applyAlignment="1" applyProtection="1">
      <alignment horizontal="right" vertical="center" shrinkToFit="1"/>
    </xf>
    <xf numFmtId="3" fontId="73" fillId="0" borderId="36" xfId="0" applyNumberFormat="1" applyFont="1" applyFill="1" applyBorder="1" applyAlignment="1" applyProtection="1">
      <alignment horizontal="right" vertical="center" shrinkToFit="1"/>
    </xf>
    <xf numFmtId="3" fontId="73" fillId="0" borderId="46" xfId="0" applyNumberFormat="1" applyFont="1" applyFill="1" applyBorder="1" applyAlignment="1" applyProtection="1">
      <alignment horizontal="right" vertical="center" shrinkToFit="1"/>
    </xf>
    <xf numFmtId="3" fontId="73" fillId="0" borderId="169" xfId="0" applyNumberFormat="1" applyFont="1" applyFill="1" applyBorder="1" applyAlignment="1" applyProtection="1">
      <alignment horizontal="right" vertical="center" shrinkToFit="1"/>
    </xf>
    <xf numFmtId="3" fontId="73" fillId="0" borderId="34" xfId="0" applyNumberFormat="1" applyFont="1" applyFill="1" applyBorder="1" applyAlignment="1" applyProtection="1">
      <alignment horizontal="right" vertical="center" shrinkToFit="1"/>
    </xf>
    <xf numFmtId="3" fontId="73" fillId="0" borderId="190" xfId="0" applyNumberFormat="1" applyFont="1" applyFill="1" applyBorder="1" applyAlignment="1" applyProtection="1">
      <alignment horizontal="right" vertical="center" shrinkToFit="1"/>
    </xf>
    <xf numFmtId="0" fontId="11" fillId="0" borderId="148" xfId="0" applyFont="1" applyFill="1" applyBorder="1" applyAlignment="1" applyProtection="1">
      <alignment horizontal="right" vertical="center"/>
    </xf>
    <xf numFmtId="0" fontId="11" fillId="0" borderId="17" xfId="0" applyFont="1" applyFill="1" applyBorder="1" applyAlignment="1" applyProtection="1">
      <alignment horizontal="right" vertical="center"/>
    </xf>
    <xf numFmtId="0" fontId="19" fillId="0" borderId="168" xfId="0" applyFont="1" applyBorder="1" applyAlignment="1" applyProtection="1">
      <alignment horizontal="center" vertical="center"/>
    </xf>
    <xf numFmtId="0" fontId="19" fillId="0" borderId="150" xfId="0" applyFont="1" applyBorder="1" applyAlignment="1" applyProtection="1">
      <alignment horizontal="center" vertical="center"/>
    </xf>
    <xf numFmtId="0" fontId="19" fillId="0" borderId="169" xfId="0" applyFont="1" applyBorder="1" applyAlignment="1" applyProtection="1">
      <alignment horizontal="center" vertical="center"/>
    </xf>
    <xf numFmtId="0" fontId="16" fillId="0" borderId="45"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36"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35" xfId="0" applyFont="1" applyBorder="1" applyAlignment="1" applyProtection="1">
      <alignment horizontal="center" vertical="center"/>
    </xf>
    <xf numFmtId="0" fontId="16" fillId="0" borderId="46" xfId="0" applyFont="1" applyBorder="1" applyAlignment="1" applyProtection="1">
      <alignment horizontal="center" vertical="center"/>
    </xf>
    <xf numFmtId="0" fontId="16" fillId="0" borderId="39" xfId="0" applyFont="1" applyBorder="1" applyAlignment="1" applyProtection="1">
      <alignment horizontal="center" vertical="center"/>
    </xf>
    <xf numFmtId="0" fontId="16" fillId="0" borderId="40" xfId="0" applyFont="1" applyBorder="1" applyAlignment="1" applyProtection="1">
      <alignment horizontal="center" vertical="center"/>
    </xf>
    <xf numFmtId="0" fontId="19" fillId="0" borderId="47" xfId="0" applyFont="1" applyBorder="1" applyAlignment="1" applyProtection="1">
      <alignment horizontal="center" vertical="center"/>
    </xf>
    <xf numFmtId="0" fontId="19" fillId="0" borderId="48" xfId="0" applyFont="1" applyBorder="1" applyAlignment="1" applyProtection="1">
      <alignment horizontal="center" vertical="center"/>
    </xf>
    <xf numFmtId="0" fontId="19" fillId="0" borderId="49" xfId="0" applyFont="1" applyBorder="1" applyAlignment="1" applyProtection="1">
      <alignment horizontal="center" vertical="center"/>
    </xf>
    <xf numFmtId="0" fontId="19" fillId="0" borderId="156" xfId="0" applyFont="1" applyBorder="1" applyAlignment="1" applyProtection="1">
      <alignment horizontal="center" vertical="center"/>
    </xf>
    <xf numFmtId="0" fontId="19" fillId="0" borderId="37" xfId="0" applyFont="1" applyBorder="1" applyAlignment="1" applyProtection="1">
      <alignment horizontal="center" vertical="center"/>
    </xf>
    <xf numFmtId="0" fontId="19" fillId="0" borderId="157" xfId="0" applyFont="1" applyBorder="1" applyAlignment="1" applyProtection="1">
      <alignment horizontal="center" vertical="center"/>
    </xf>
    <xf numFmtId="0" fontId="19" fillId="0" borderId="156" xfId="0" applyFont="1" applyBorder="1" applyAlignment="1" applyProtection="1">
      <alignment horizontal="distributed" vertical="center" indent="3"/>
    </xf>
    <xf numFmtId="0" fontId="19" fillId="0" borderId="43" xfId="0" applyFont="1" applyBorder="1" applyAlignment="1" applyProtection="1">
      <alignment horizontal="distributed" vertical="center" indent="3"/>
    </xf>
    <xf numFmtId="0" fontId="19" fillId="0" borderId="90" xfId="0" applyFont="1" applyBorder="1" applyAlignment="1" applyProtection="1">
      <alignment horizontal="distributed" vertical="center" indent="3"/>
    </xf>
    <xf numFmtId="0" fontId="19" fillId="0" borderId="37" xfId="0" applyFont="1" applyBorder="1" applyAlignment="1" applyProtection="1">
      <alignment horizontal="distributed" vertical="center" indent="3"/>
    </xf>
    <xf numFmtId="0" fontId="19" fillId="0" borderId="0" xfId="0" applyFont="1" applyBorder="1" applyAlignment="1" applyProtection="1">
      <alignment horizontal="distributed" vertical="center" indent="3"/>
    </xf>
    <xf numFmtId="0" fontId="19" fillId="0" borderId="11" xfId="0" applyFont="1" applyBorder="1" applyAlignment="1" applyProtection="1">
      <alignment horizontal="distributed" vertical="center" indent="3"/>
    </xf>
    <xf numFmtId="0" fontId="19" fillId="0" borderId="157" xfId="0" applyFont="1" applyBorder="1" applyAlignment="1" applyProtection="1">
      <alignment horizontal="distributed" vertical="center" indent="3"/>
    </xf>
    <xf numFmtId="0" fontId="19" fillId="0" borderId="39" xfId="0" applyFont="1" applyBorder="1" applyAlignment="1" applyProtection="1">
      <alignment horizontal="distributed" vertical="center" indent="3"/>
    </xf>
    <xf numFmtId="0" fontId="19" fillId="0" borderId="115" xfId="0" applyFont="1" applyBorder="1" applyAlignment="1" applyProtection="1">
      <alignment horizontal="distributed" vertical="center" indent="3"/>
    </xf>
    <xf numFmtId="0" fontId="19" fillId="0" borderId="162" xfId="0" applyFont="1" applyBorder="1" applyAlignment="1" applyProtection="1">
      <alignment horizontal="distributed" vertical="center" wrapText="1"/>
    </xf>
    <xf numFmtId="0" fontId="19" fillId="0" borderId="163" xfId="0" applyFont="1" applyBorder="1" applyAlignment="1" applyProtection="1">
      <alignment horizontal="distributed" vertical="center" wrapText="1"/>
    </xf>
    <xf numFmtId="0" fontId="19" fillId="0" borderId="164" xfId="0" applyFont="1" applyBorder="1" applyAlignment="1" applyProtection="1">
      <alignment horizontal="distributed" vertical="center" wrapText="1"/>
    </xf>
    <xf numFmtId="0" fontId="19" fillId="0" borderId="90" xfId="0" applyFont="1" applyBorder="1" applyAlignment="1" applyProtection="1">
      <alignment horizontal="center" vertical="center"/>
    </xf>
    <xf numFmtId="0" fontId="19" fillId="0" borderId="11" xfId="0" applyFont="1" applyBorder="1" applyAlignment="1" applyProtection="1">
      <alignment horizontal="center" vertical="center"/>
    </xf>
    <xf numFmtId="0" fontId="19" fillId="0" borderId="115" xfId="0" applyFont="1" applyBorder="1" applyAlignment="1" applyProtection="1">
      <alignment horizontal="center" vertical="center"/>
    </xf>
    <xf numFmtId="179" fontId="74" fillId="0" borderId="37" xfId="0" applyNumberFormat="1" applyFont="1" applyFill="1" applyBorder="1" applyAlignment="1" applyProtection="1">
      <alignment horizontal="right" vertical="center" shrinkToFit="1"/>
    </xf>
    <xf numFmtId="179" fontId="74" fillId="0" borderId="0" xfId="0" applyNumberFormat="1" applyFont="1" applyFill="1" applyBorder="1" applyAlignment="1" applyProtection="1">
      <alignment horizontal="right" vertical="center" shrinkToFit="1"/>
    </xf>
    <xf numFmtId="179" fontId="74" fillId="0" borderId="150" xfId="0" applyNumberFormat="1" applyFont="1" applyFill="1" applyBorder="1" applyAlignment="1" applyProtection="1">
      <alignment horizontal="right" vertical="center" shrinkToFit="1"/>
    </xf>
    <xf numFmtId="179" fontId="74" fillId="0" borderId="37" xfId="0" applyNumberFormat="1" applyFont="1" applyBorder="1" applyAlignment="1" applyProtection="1">
      <alignment vertical="center" shrinkToFit="1"/>
    </xf>
    <xf numFmtId="179" fontId="74" fillId="0" borderId="0" xfId="0" applyNumberFormat="1" applyFont="1" applyAlignment="1" applyProtection="1">
      <alignment vertical="center" shrinkToFit="1"/>
    </xf>
    <xf numFmtId="179" fontId="74" fillId="0" borderId="150" xfId="0" applyNumberFormat="1" applyFont="1" applyBorder="1" applyAlignment="1" applyProtection="1">
      <alignment vertical="center" shrinkToFit="1"/>
    </xf>
    <xf numFmtId="179" fontId="74" fillId="0" borderId="38" xfId="0" applyNumberFormat="1" applyFont="1" applyBorder="1" applyAlignment="1" applyProtection="1">
      <alignment vertical="center" shrinkToFit="1"/>
    </xf>
    <xf numFmtId="179" fontId="74" fillId="0" borderId="48" xfId="0" applyNumberFormat="1" applyFont="1" applyBorder="1" applyAlignment="1" applyProtection="1">
      <alignment vertical="center" shrinkToFit="1"/>
    </xf>
    <xf numFmtId="179" fontId="74" fillId="0" borderId="155" xfId="0" applyNumberFormat="1" applyFont="1" applyBorder="1" applyAlignment="1" applyProtection="1">
      <alignment vertical="center" shrinkToFit="1"/>
    </xf>
    <xf numFmtId="0" fontId="19" fillId="0" borderId="214" xfId="0" applyFont="1" applyFill="1" applyBorder="1" applyAlignment="1" applyProtection="1">
      <alignment horizontal="distributed" vertical="center" indent="2"/>
    </xf>
    <xf numFmtId="0" fontId="0" fillId="0" borderId="215" xfId="0" applyBorder="1" applyAlignment="1">
      <alignment horizontal="distributed" vertical="center" indent="2"/>
    </xf>
    <xf numFmtId="0" fontId="0" fillId="0" borderId="108" xfId="0" applyBorder="1" applyAlignment="1">
      <alignment horizontal="distributed" vertical="center" indent="2"/>
    </xf>
    <xf numFmtId="0" fontId="0" fillId="0" borderId="109" xfId="0" applyBorder="1" applyAlignment="1">
      <alignment horizontal="distributed" vertical="center" indent="2"/>
    </xf>
    <xf numFmtId="0" fontId="0" fillId="0" borderId="216" xfId="0" applyBorder="1" applyAlignment="1">
      <alignment horizontal="distributed" vertical="center" indent="2"/>
    </xf>
    <xf numFmtId="0" fontId="0" fillId="0" borderId="217" xfId="0" applyBorder="1" applyAlignment="1">
      <alignment horizontal="distributed" vertical="center" indent="2"/>
    </xf>
    <xf numFmtId="0" fontId="19" fillId="0" borderId="215" xfId="0" applyFont="1" applyFill="1" applyBorder="1" applyAlignment="1" applyProtection="1">
      <alignment horizontal="left" vertical="center"/>
    </xf>
    <xf numFmtId="0" fontId="0" fillId="0" borderId="215" xfId="0" applyBorder="1" applyAlignment="1">
      <alignment horizontal="left" vertical="center"/>
    </xf>
    <xf numFmtId="0" fontId="0" fillId="0" borderId="109" xfId="0" applyBorder="1" applyAlignment="1">
      <alignment horizontal="left" vertical="center"/>
    </xf>
    <xf numFmtId="0" fontId="0" fillId="0" borderId="217" xfId="0" applyBorder="1" applyAlignment="1">
      <alignment horizontal="left" vertical="center"/>
    </xf>
    <xf numFmtId="0" fontId="0" fillId="0" borderId="218" xfId="0" applyBorder="1" applyAlignment="1">
      <alignment horizontal="left" vertical="center"/>
    </xf>
    <xf numFmtId="0" fontId="0" fillId="0" borderId="110" xfId="0" applyBorder="1" applyAlignment="1">
      <alignment horizontal="left" vertical="center"/>
    </xf>
    <xf numFmtId="0" fontId="0" fillId="0" borderId="219" xfId="0" applyBorder="1" applyAlignment="1">
      <alignment horizontal="left" vertical="center"/>
    </xf>
    <xf numFmtId="0" fontId="15" fillId="0" borderId="17" xfId="0" applyFont="1" applyBorder="1" applyAlignment="1" applyProtection="1">
      <alignment vertical="center" shrinkToFit="1"/>
    </xf>
    <xf numFmtId="0" fontId="32" fillId="0" borderId="17" xfId="0" applyFont="1" applyBorder="1" applyAlignment="1" applyProtection="1">
      <alignment vertical="center" shrinkToFit="1"/>
    </xf>
    <xf numFmtId="0" fontId="10" fillId="0" borderId="36" xfId="0" applyFont="1" applyFill="1" applyBorder="1" applyAlignment="1" applyProtection="1">
      <alignment horizontal="left" vertical="center"/>
    </xf>
    <xf numFmtId="0" fontId="0" fillId="0" borderId="0" xfId="0" applyBorder="1" applyAlignment="1" applyProtection="1">
      <alignment vertical="center"/>
    </xf>
    <xf numFmtId="0" fontId="0" fillId="0" borderId="36" xfId="0" applyBorder="1" applyAlignment="1" applyProtection="1">
      <alignment horizontal="left" vertical="center"/>
    </xf>
    <xf numFmtId="0" fontId="0" fillId="0" borderId="0" xfId="0" applyAlignment="1" applyProtection="1">
      <alignment horizontal="left" vertical="center"/>
    </xf>
    <xf numFmtId="0" fontId="0" fillId="0" borderId="171" xfId="0" applyBorder="1" applyAlignment="1">
      <alignment vertical="center"/>
    </xf>
    <xf numFmtId="0" fontId="0" fillId="0" borderId="213" xfId="0" applyBorder="1" applyAlignment="1">
      <alignment vertical="center"/>
    </xf>
    <xf numFmtId="0" fontId="0" fillId="0" borderId="162" xfId="0" applyBorder="1" applyAlignment="1">
      <alignment vertical="center"/>
    </xf>
    <xf numFmtId="0" fontId="0" fillId="0" borderId="165" xfId="0" applyBorder="1" applyAlignment="1">
      <alignment vertical="center"/>
    </xf>
    <xf numFmtId="0" fontId="73" fillId="0" borderId="158" xfId="0" applyFont="1" applyBorder="1" applyAlignment="1" applyProtection="1">
      <alignment horizontal="center" vertical="center" shrinkToFit="1"/>
    </xf>
    <xf numFmtId="0" fontId="73" fillId="0" borderId="47" xfId="0" applyFont="1" applyBorder="1" applyAlignment="1" applyProtection="1">
      <alignment horizontal="center" vertical="center" shrinkToFit="1"/>
    </xf>
    <xf numFmtId="0" fontId="73" fillId="0" borderId="154" xfId="0" applyFont="1" applyBorder="1" applyAlignment="1" applyProtection="1">
      <alignment horizontal="center" vertical="center" shrinkToFit="1"/>
    </xf>
    <xf numFmtId="0" fontId="73" fillId="0" borderId="150" xfId="0" applyFont="1" applyBorder="1" applyAlignment="1" applyProtection="1">
      <alignment horizontal="center" vertical="center" shrinkToFit="1"/>
    </xf>
    <xf numFmtId="0" fontId="73" fillId="0" borderId="155" xfId="0" applyFont="1" applyBorder="1" applyAlignment="1" applyProtection="1">
      <alignment horizontal="center" vertical="center" shrinkToFit="1"/>
    </xf>
    <xf numFmtId="0" fontId="73" fillId="0" borderId="0" xfId="0" applyFont="1" applyFill="1" applyBorder="1" applyAlignment="1" applyProtection="1">
      <alignment horizontal="center" vertical="center" shrinkToFit="1"/>
    </xf>
    <xf numFmtId="0" fontId="73" fillId="0" borderId="11" xfId="0" applyFont="1" applyBorder="1" applyAlignment="1" applyProtection="1">
      <alignment horizontal="center" vertical="center" shrinkToFit="1"/>
    </xf>
    <xf numFmtId="0" fontId="73" fillId="0" borderId="0" xfId="0" applyFont="1" applyAlignment="1" applyProtection="1">
      <alignment horizontal="center" vertical="center" shrinkToFit="1"/>
    </xf>
    <xf numFmtId="0" fontId="73" fillId="0" borderId="204" xfId="0" applyFont="1" applyBorder="1" applyAlignment="1" applyProtection="1">
      <alignment horizontal="center" vertical="center" shrinkToFit="1"/>
    </xf>
    <xf numFmtId="0" fontId="73" fillId="0" borderId="205" xfId="0" applyFont="1" applyBorder="1" applyAlignment="1" applyProtection="1">
      <alignment horizontal="center" vertical="center" shrinkToFit="1"/>
    </xf>
    <xf numFmtId="0" fontId="73" fillId="0" borderId="206" xfId="0" applyFont="1" applyBorder="1" applyAlignment="1" applyProtection="1">
      <alignment horizontal="center" vertical="center" shrinkToFit="1"/>
    </xf>
    <xf numFmtId="0" fontId="74" fillId="0" borderId="45" xfId="0" applyFont="1" applyBorder="1" applyAlignment="1" applyProtection="1">
      <alignment horizontal="center" vertical="center" shrinkToFit="1"/>
    </xf>
    <xf numFmtId="0" fontId="74" fillId="0" borderId="43" xfId="0" applyFont="1" applyBorder="1" applyAlignment="1" applyProtection="1">
      <alignment horizontal="center" vertical="center" shrinkToFit="1"/>
    </xf>
    <xf numFmtId="0" fontId="74" fillId="0" borderId="44" xfId="0" applyFont="1" applyBorder="1" applyAlignment="1" applyProtection="1">
      <alignment horizontal="center" vertical="center" shrinkToFit="1"/>
    </xf>
    <xf numFmtId="0" fontId="74" fillId="0" borderId="36" xfId="0" applyFont="1" applyBorder="1" applyAlignment="1" applyProtection="1">
      <alignment horizontal="center" vertical="center" shrinkToFit="1"/>
    </xf>
    <xf numFmtId="0" fontId="74" fillId="0" borderId="0" xfId="0" applyFont="1" applyBorder="1" applyAlignment="1" applyProtection="1">
      <alignment horizontal="center" vertical="center" shrinkToFit="1"/>
    </xf>
    <xf numFmtId="0" fontId="74" fillId="0" borderId="35" xfId="0" applyFont="1" applyBorder="1" applyAlignment="1" applyProtection="1">
      <alignment horizontal="center" vertical="center" shrinkToFit="1"/>
    </xf>
    <xf numFmtId="0" fontId="74" fillId="0" borderId="46" xfId="0" applyFont="1" applyBorder="1" applyAlignment="1" applyProtection="1">
      <alignment horizontal="center" vertical="center" shrinkToFit="1"/>
    </xf>
    <xf numFmtId="0" fontId="74" fillId="0" borderId="39" xfId="0" applyFont="1" applyBorder="1" applyAlignment="1" applyProtection="1">
      <alignment horizontal="center" vertical="center" shrinkToFit="1"/>
    </xf>
    <xf numFmtId="0" fontId="74" fillId="0" borderId="40" xfId="0" applyFont="1" applyBorder="1" applyAlignment="1" applyProtection="1">
      <alignment horizontal="center" vertical="center" shrinkToFit="1"/>
    </xf>
    <xf numFmtId="0" fontId="74" fillId="0" borderId="145" xfId="0" applyFont="1" applyBorder="1" applyAlignment="1" applyProtection="1">
      <alignment horizontal="center" vertical="center" shrinkToFit="1"/>
    </xf>
    <xf numFmtId="0" fontId="74" fillId="0" borderId="34" xfId="0" applyFont="1" applyBorder="1" applyAlignment="1" applyProtection="1">
      <alignment horizontal="center" vertical="center" shrinkToFit="1"/>
    </xf>
    <xf numFmtId="0" fontId="74" fillId="0" borderId="121" xfId="0" applyFont="1" applyBorder="1" applyAlignment="1" applyProtection="1">
      <alignment horizontal="center" vertical="center" shrinkToFit="1"/>
    </xf>
    <xf numFmtId="0" fontId="74" fillId="0" borderId="147" xfId="0" applyFont="1" applyBorder="1" applyAlignment="1" applyProtection="1">
      <alignment horizontal="center" vertical="center" shrinkToFit="1"/>
    </xf>
    <xf numFmtId="0" fontId="74" fillId="0" borderId="51" xfId="0" applyFont="1" applyBorder="1" applyAlignment="1" applyProtection="1">
      <alignment horizontal="center" vertical="center" shrinkToFit="1"/>
    </xf>
    <xf numFmtId="0" fontId="74" fillId="0" borderId="122" xfId="0" applyFont="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7" xfId="0" applyFont="1" applyFill="1" applyBorder="1" applyAlignment="1" applyProtection="1">
      <alignment horizontal="center" vertical="center" shrinkToFit="1"/>
    </xf>
    <xf numFmtId="0" fontId="16" fillId="0" borderId="168" xfId="0" applyFont="1" applyFill="1" applyBorder="1" applyAlignment="1" applyProtection="1">
      <alignment horizontal="center" vertical="center" shrinkToFit="1"/>
    </xf>
    <xf numFmtId="0" fontId="74" fillId="0" borderId="45" xfId="0" applyFont="1" applyFill="1" applyBorder="1" applyAlignment="1" applyProtection="1">
      <alignment horizontal="center" vertical="center" shrinkToFit="1"/>
    </xf>
    <xf numFmtId="0" fontId="74" fillId="0" borderId="43" xfId="0" applyFont="1" applyFill="1" applyBorder="1" applyAlignment="1" applyProtection="1">
      <alignment horizontal="center" vertical="center" shrinkToFit="1"/>
    </xf>
    <xf numFmtId="0" fontId="74" fillId="0" borderId="44" xfId="0" applyFont="1" applyFill="1" applyBorder="1" applyAlignment="1" applyProtection="1">
      <alignment horizontal="center" vertical="center" shrinkToFit="1"/>
    </xf>
    <xf numFmtId="0" fontId="74" fillId="0" borderId="36" xfId="0" applyFont="1" applyFill="1" applyBorder="1" applyAlignment="1" applyProtection="1">
      <alignment horizontal="center" vertical="center" shrinkToFit="1"/>
    </xf>
    <xf numFmtId="0" fontId="74" fillId="0" borderId="0" xfId="0" applyFont="1" applyFill="1" applyBorder="1" applyAlignment="1" applyProtection="1">
      <alignment horizontal="center" vertical="center" shrinkToFit="1"/>
    </xf>
    <xf numFmtId="0" fontId="74" fillId="0" borderId="35" xfId="0" applyFont="1" applyFill="1" applyBorder="1" applyAlignment="1" applyProtection="1">
      <alignment horizontal="center" vertical="center" shrinkToFit="1"/>
    </xf>
    <xf numFmtId="0" fontId="74" fillId="0" borderId="47" xfId="0" applyFont="1" applyFill="1" applyBorder="1" applyAlignment="1" applyProtection="1">
      <alignment horizontal="center" vertical="center" shrinkToFit="1"/>
    </xf>
    <xf numFmtId="0" fontId="74" fillId="0" borderId="48" xfId="0" applyFont="1" applyFill="1" applyBorder="1" applyAlignment="1" applyProtection="1">
      <alignment horizontal="center" vertical="center" shrinkToFit="1"/>
    </xf>
    <xf numFmtId="0" fontId="74" fillId="0" borderId="49" xfId="0" applyFont="1" applyFill="1" applyBorder="1" applyAlignment="1" applyProtection="1">
      <alignment horizontal="center" vertical="center" shrinkToFit="1"/>
    </xf>
    <xf numFmtId="0" fontId="74" fillId="0" borderId="168" xfId="0" applyFont="1" applyFill="1" applyBorder="1" applyAlignment="1" applyProtection="1">
      <alignment horizontal="center" vertical="center" shrinkToFit="1"/>
    </xf>
    <xf numFmtId="0" fontId="74" fillId="0" borderId="150" xfId="0" applyFont="1" applyFill="1" applyBorder="1" applyAlignment="1" applyProtection="1">
      <alignment horizontal="center" vertical="center" shrinkToFit="1"/>
    </xf>
    <xf numFmtId="0" fontId="74" fillId="0" borderId="155" xfId="0" applyFont="1" applyFill="1" applyBorder="1" applyAlignment="1" applyProtection="1">
      <alignment horizontal="center" vertical="center" shrinkToFit="1"/>
    </xf>
    <xf numFmtId="179" fontId="73" fillId="0" borderId="11" xfId="0" applyNumberFormat="1" applyFont="1" applyFill="1" applyBorder="1" applyAlignment="1" applyProtection="1">
      <alignment horizontal="right" vertical="center" shrinkToFit="1"/>
    </xf>
    <xf numFmtId="179" fontId="73" fillId="0" borderId="11" xfId="0" applyNumberFormat="1" applyFont="1" applyBorder="1" applyAlignment="1" applyProtection="1">
      <alignment vertical="center" shrinkToFit="1"/>
    </xf>
    <xf numFmtId="179" fontId="73" fillId="0" borderId="153" xfId="0" applyNumberFormat="1" applyFont="1" applyBorder="1" applyAlignment="1" applyProtection="1">
      <alignment vertical="center" shrinkToFit="1"/>
    </xf>
    <xf numFmtId="179" fontId="73" fillId="0" borderId="28" xfId="0" applyNumberFormat="1" applyFont="1" applyBorder="1" applyAlignment="1" applyProtection="1">
      <alignment vertical="center" shrinkToFit="1"/>
    </xf>
    <xf numFmtId="179" fontId="73" fillId="0" borderId="29" xfId="0" applyNumberFormat="1" applyFont="1" applyBorder="1" applyAlignment="1" applyProtection="1">
      <alignment vertical="center" shrinkToFit="1"/>
    </xf>
    <xf numFmtId="0" fontId="16" fillId="0" borderId="42"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16" fillId="0" borderId="114" xfId="0" applyFont="1" applyFill="1" applyBorder="1" applyAlignment="1" applyProtection="1">
      <alignment horizontal="center" vertical="center" shrinkToFit="1"/>
    </xf>
    <xf numFmtId="0" fontId="10" fillId="0" borderId="41" xfId="0" applyFont="1" applyFill="1" applyBorder="1" applyAlignment="1" applyProtection="1">
      <alignment vertical="center"/>
    </xf>
    <xf numFmtId="0" fontId="10" fillId="0" borderId="50" xfId="0" applyFont="1" applyFill="1" applyBorder="1" applyAlignment="1" applyProtection="1">
      <alignment vertical="center"/>
    </xf>
    <xf numFmtId="0" fontId="10" fillId="0" borderId="37" xfId="0" applyFont="1" applyFill="1" applyBorder="1" applyAlignment="1" applyProtection="1">
      <alignment vertical="center"/>
    </xf>
    <xf numFmtId="3" fontId="12" fillId="0" borderId="32" xfId="0" applyNumberFormat="1" applyFont="1" applyFill="1" applyBorder="1" applyAlignment="1" applyProtection="1">
      <alignment horizontal="right" vertical="center"/>
    </xf>
    <xf numFmtId="3" fontId="12" fillId="0" borderId="33" xfId="0" applyNumberFormat="1" applyFont="1" applyFill="1" applyBorder="1" applyAlignment="1" applyProtection="1">
      <alignment horizontal="right" vertical="center"/>
    </xf>
    <xf numFmtId="3" fontId="12" fillId="0" borderId="11" xfId="0" applyNumberFormat="1" applyFont="1" applyFill="1" applyBorder="1" applyAlignment="1" applyProtection="1">
      <alignment horizontal="right" vertical="center"/>
    </xf>
    <xf numFmtId="0" fontId="10" fillId="0" borderId="88" xfId="0" applyFont="1" applyFill="1" applyBorder="1" applyAlignment="1" applyProtection="1">
      <alignment horizontal="center" vertical="center"/>
    </xf>
    <xf numFmtId="0" fontId="10" fillId="0" borderId="88" xfId="0" applyFont="1" applyBorder="1" applyAlignment="1" applyProtection="1">
      <alignment horizontal="center" vertical="center"/>
    </xf>
    <xf numFmtId="0" fontId="10" fillId="0" borderId="45" xfId="0" applyFont="1" applyFill="1" applyBorder="1" applyAlignment="1" applyProtection="1">
      <alignment horizontal="left" vertical="center"/>
    </xf>
    <xf numFmtId="0" fontId="10" fillId="0" borderId="43" xfId="0" applyFont="1" applyFill="1" applyBorder="1" applyAlignment="1" applyProtection="1">
      <alignment horizontal="left" vertical="center"/>
    </xf>
    <xf numFmtId="0" fontId="0" fillId="0" borderId="43" xfId="0" applyBorder="1" applyAlignment="1" applyProtection="1">
      <alignment vertical="center"/>
    </xf>
    <xf numFmtId="0" fontId="17" fillId="0" borderId="36" xfId="0" applyFont="1" applyFill="1" applyBorder="1" applyAlignment="1" applyProtection="1">
      <alignment horizontal="center" vertical="center" wrapText="1" shrinkToFit="1"/>
    </xf>
    <xf numFmtId="0" fontId="17" fillId="0" borderId="0" xfId="0" applyFont="1" applyFill="1" applyBorder="1" applyAlignment="1" applyProtection="1">
      <alignment horizontal="center" vertical="center" wrapText="1" shrinkToFit="1"/>
    </xf>
    <xf numFmtId="0" fontId="17" fillId="0" borderId="11" xfId="0" applyFont="1" applyFill="1" applyBorder="1" applyAlignment="1" applyProtection="1">
      <alignment horizontal="center" vertical="center" wrapText="1" shrinkToFit="1"/>
    </xf>
    <xf numFmtId="0" fontId="17" fillId="0" borderId="46" xfId="0" applyFont="1" applyFill="1" applyBorder="1" applyAlignment="1" applyProtection="1">
      <alignment horizontal="center" vertical="center" wrapText="1" shrinkToFit="1"/>
    </xf>
    <xf numFmtId="0" fontId="17" fillId="0" borderId="39" xfId="0" applyFont="1" applyFill="1" applyBorder="1" applyAlignment="1" applyProtection="1">
      <alignment horizontal="center" vertical="center" wrapText="1" shrinkToFit="1"/>
    </xf>
    <xf numFmtId="0" fontId="17" fillId="0" borderId="115" xfId="0" applyFont="1" applyFill="1" applyBorder="1" applyAlignment="1" applyProtection="1">
      <alignment horizontal="center" vertical="center" wrapText="1" shrinkToFit="1"/>
    </xf>
    <xf numFmtId="0" fontId="74" fillId="0" borderId="90" xfId="0" applyFont="1" applyBorder="1" applyAlignment="1" applyProtection="1">
      <alignment horizontal="center" vertical="center" shrinkToFit="1"/>
    </xf>
    <xf numFmtId="0" fontId="74" fillId="0" borderId="0" xfId="0" applyFont="1" applyAlignment="1" applyProtection="1">
      <alignment horizontal="center" vertical="center" shrinkToFit="1"/>
    </xf>
    <xf numFmtId="0" fontId="74" fillId="0" borderId="11" xfId="0" applyFont="1" applyBorder="1" applyAlignment="1" applyProtection="1">
      <alignment horizontal="center" vertical="center" shrinkToFit="1"/>
    </xf>
    <xf numFmtId="0" fontId="10" fillId="0" borderId="89" xfId="0" applyFont="1" applyFill="1" applyBorder="1" applyAlignment="1" applyProtection="1">
      <alignment horizontal="center" vertical="center"/>
    </xf>
    <xf numFmtId="0" fontId="33" fillId="0" borderId="0" xfId="0" applyFont="1" applyFill="1" applyBorder="1" applyAlignment="1" applyProtection="1">
      <alignment horizontal="center" vertical="top" textRotation="255"/>
    </xf>
    <xf numFmtId="0" fontId="34" fillId="0" borderId="0" xfId="0" applyFont="1" applyAlignment="1" applyProtection="1">
      <alignment vertical="center"/>
    </xf>
    <xf numFmtId="0" fontId="19" fillId="0" borderId="45" xfId="0" applyFont="1" applyFill="1" applyBorder="1" applyAlignment="1" applyProtection="1">
      <alignment horizontal="center" vertical="center" wrapText="1"/>
    </xf>
    <xf numFmtId="0" fontId="19" fillId="0" borderId="36" xfId="0" applyFont="1" applyFill="1" applyBorder="1" applyAlignment="1" applyProtection="1">
      <alignment horizontal="center" vertical="center" wrapText="1"/>
    </xf>
    <xf numFmtId="0" fontId="19" fillId="0" borderId="46" xfId="0" applyFont="1" applyFill="1" applyBorder="1" applyAlignment="1" applyProtection="1">
      <alignment horizontal="center" vertical="center" wrapText="1"/>
    </xf>
    <xf numFmtId="0" fontId="17" fillId="0" borderId="45" xfId="0" applyFont="1" applyFill="1" applyBorder="1" applyAlignment="1" applyProtection="1">
      <alignment horizontal="left" vertical="center" wrapText="1"/>
    </xf>
    <xf numFmtId="0" fontId="17" fillId="0" borderId="43" xfId="0" applyFont="1" applyFill="1" applyBorder="1" applyAlignment="1" applyProtection="1">
      <alignment horizontal="left" vertical="center" wrapText="1"/>
    </xf>
    <xf numFmtId="0" fontId="17" fillId="0" borderId="36"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17" fillId="0" borderId="35" xfId="0" applyFont="1" applyFill="1" applyBorder="1" applyAlignment="1" applyProtection="1">
      <alignment horizontal="left" vertical="center" wrapText="1"/>
    </xf>
    <xf numFmtId="0" fontId="17" fillId="0" borderId="46" xfId="0" applyFont="1" applyFill="1" applyBorder="1" applyAlignment="1" applyProtection="1">
      <alignment horizontal="left" vertical="center" wrapText="1"/>
    </xf>
    <xf numFmtId="0" fontId="17" fillId="0" borderId="39" xfId="0" applyFont="1" applyFill="1" applyBorder="1" applyAlignment="1" applyProtection="1">
      <alignment horizontal="left" vertical="center" wrapText="1"/>
    </xf>
    <xf numFmtId="0" fontId="17" fillId="0" borderId="40" xfId="0" applyFont="1" applyFill="1" applyBorder="1" applyAlignment="1" applyProtection="1">
      <alignment horizontal="left" vertical="center" wrapText="1"/>
    </xf>
    <xf numFmtId="0" fontId="19" fillId="0" borderId="42" xfId="0" applyFont="1" applyFill="1" applyBorder="1" applyAlignment="1" applyProtection="1">
      <alignment horizontal="distributed" vertical="center" wrapText="1"/>
    </xf>
    <xf numFmtId="0" fontId="19" fillId="0" borderId="43" xfId="0" applyFont="1" applyFill="1" applyBorder="1" applyAlignment="1" applyProtection="1">
      <alignment horizontal="distributed" vertical="center" wrapText="1"/>
    </xf>
    <xf numFmtId="0" fontId="19" fillId="0" borderId="44" xfId="0" applyFont="1" applyFill="1" applyBorder="1" applyAlignment="1" applyProtection="1">
      <alignment horizontal="distributed" vertical="center" wrapText="1"/>
    </xf>
    <xf numFmtId="0" fontId="18" fillId="0" borderId="45" xfId="0" applyFont="1" applyFill="1" applyBorder="1" applyAlignment="1" applyProtection="1">
      <alignment horizontal="center" vertical="center"/>
    </xf>
    <xf numFmtId="0" fontId="18" fillId="0" borderId="43" xfId="0" applyFont="1" applyFill="1" applyBorder="1" applyAlignment="1" applyProtection="1">
      <alignment horizontal="center" vertical="center"/>
    </xf>
    <xf numFmtId="0" fontId="18" fillId="0" borderId="44" xfId="0" applyFont="1" applyFill="1" applyBorder="1" applyAlignment="1" applyProtection="1">
      <alignment horizontal="center" vertical="center"/>
    </xf>
    <xf numFmtId="0" fontId="18" fillId="0" borderId="36"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0" borderId="35" xfId="0" applyFont="1" applyFill="1" applyBorder="1" applyAlignment="1" applyProtection="1">
      <alignment horizontal="center" vertical="center"/>
    </xf>
    <xf numFmtId="0" fontId="18" fillId="0" borderId="46" xfId="0" applyFont="1" applyFill="1" applyBorder="1" applyAlignment="1" applyProtection="1">
      <alignment horizontal="center" vertical="center"/>
    </xf>
    <xf numFmtId="0" fontId="18" fillId="0" borderId="39" xfId="0" applyFont="1" applyFill="1" applyBorder="1" applyAlignment="1" applyProtection="1">
      <alignment horizontal="center" vertical="center"/>
    </xf>
    <xf numFmtId="0" fontId="18" fillId="0" borderId="40" xfId="0" applyFont="1" applyFill="1" applyBorder="1" applyAlignment="1" applyProtection="1">
      <alignment horizontal="center" vertical="center"/>
    </xf>
    <xf numFmtId="0" fontId="11" fillId="0" borderId="84" xfId="0" applyFont="1" applyFill="1" applyBorder="1" applyAlignment="1" applyProtection="1">
      <alignment vertical="top"/>
    </xf>
    <xf numFmtId="0" fontId="10" fillId="0" borderId="85" xfId="0" applyFont="1" applyBorder="1" applyAlignment="1" applyProtection="1">
      <alignment vertical="center"/>
    </xf>
    <xf numFmtId="0" fontId="11" fillId="0" borderId="193" xfId="0" applyFont="1" applyFill="1" applyBorder="1" applyAlignment="1" applyProtection="1">
      <alignment vertical="top"/>
    </xf>
    <xf numFmtId="0" fontId="10" fillId="0" borderId="187" xfId="0" applyFont="1" applyBorder="1" applyAlignment="1" applyProtection="1">
      <alignment vertical="center"/>
    </xf>
    <xf numFmtId="0" fontId="10" fillId="0" borderId="87" xfId="0" applyFont="1" applyBorder="1" applyAlignment="1" applyProtection="1">
      <alignment vertical="center"/>
    </xf>
    <xf numFmtId="0" fontId="10" fillId="0" borderId="88" xfId="0" applyFont="1" applyBorder="1" applyAlignment="1" applyProtection="1">
      <alignment vertical="center"/>
    </xf>
    <xf numFmtId="0" fontId="11" fillId="0" borderId="85" xfId="0" applyFont="1" applyFill="1" applyBorder="1" applyAlignment="1" applyProtection="1">
      <alignment horizontal="left" vertical="center"/>
    </xf>
    <xf numFmtId="0" fontId="11" fillId="0" borderId="187" xfId="0" applyFont="1" applyFill="1" applyBorder="1" applyAlignment="1" applyProtection="1">
      <alignment horizontal="left" vertical="center"/>
    </xf>
    <xf numFmtId="0" fontId="11" fillId="0" borderId="88" xfId="0" applyFont="1" applyFill="1" applyBorder="1" applyAlignment="1" applyProtection="1">
      <alignment horizontal="left" vertical="center"/>
    </xf>
    <xf numFmtId="0" fontId="11" fillId="0" borderId="86" xfId="0" applyFont="1" applyFill="1" applyBorder="1" applyAlignment="1" applyProtection="1">
      <alignment horizontal="left" vertical="center"/>
    </xf>
    <xf numFmtId="0" fontId="11" fillId="0" borderId="194" xfId="0" applyFont="1" applyFill="1" applyBorder="1" applyAlignment="1" applyProtection="1">
      <alignment horizontal="left" vertical="center"/>
    </xf>
    <xf numFmtId="0" fontId="11" fillId="0" borderId="89" xfId="0" applyFont="1" applyFill="1" applyBorder="1" applyAlignment="1" applyProtection="1">
      <alignment horizontal="left" vertical="center"/>
    </xf>
    <xf numFmtId="0" fontId="26" fillId="2" borderId="0" xfId="0" applyFont="1" applyFill="1" applyBorder="1" applyAlignment="1" applyProtection="1">
      <alignment horizontal="distributed" vertical="top" justifyLastLine="1"/>
    </xf>
    <xf numFmtId="0" fontId="22" fillId="0" borderId="195" xfId="0" applyFont="1" applyFill="1" applyBorder="1" applyAlignment="1" applyProtection="1">
      <alignment horizontal="center" vertical="center"/>
      <protection locked="0"/>
    </xf>
    <xf numFmtId="0" fontId="22" fillId="0" borderId="196" xfId="0" applyFont="1" applyFill="1" applyBorder="1" applyAlignment="1" applyProtection="1">
      <alignment horizontal="center" vertical="center"/>
      <protection locked="0"/>
    </xf>
    <xf numFmtId="0" fontId="22" fillId="0" borderId="197" xfId="0" applyFont="1" applyFill="1" applyBorder="1" applyAlignment="1" applyProtection="1">
      <alignment horizontal="center" vertical="center"/>
      <protection locked="0"/>
    </xf>
    <xf numFmtId="0" fontId="72" fillId="0" borderId="0" xfId="0" applyFont="1" applyFill="1" applyBorder="1" applyAlignment="1" applyProtection="1">
      <alignment horizontal="left" vertical="center"/>
    </xf>
    <xf numFmtId="0" fontId="0" fillId="0" borderId="0" xfId="0" applyProtection="1">
      <alignment vertical="center"/>
    </xf>
    <xf numFmtId="0" fontId="10" fillId="0" borderId="85" xfId="0" applyFont="1" applyBorder="1" applyAlignment="1" applyProtection="1">
      <alignment horizontal="left" vertical="center"/>
    </xf>
    <xf numFmtId="0" fontId="10" fillId="0" borderId="187" xfId="0" applyFont="1" applyBorder="1" applyAlignment="1" applyProtection="1">
      <alignment horizontal="left" vertical="center"/>
    </xf>
    <xf numFmtId="0" fontId="10" fillId="0" borderId="88" xfId="0" applyFont="1" applyBorder="1" applyAlignment="1" applyProtection="1">
      <alignment horizontal="left" vertical="center"/>
    </xf>
    <xf numFmtId="0" fontId="11" fillId="0" borderId="87" xfId="0" applyFont="1" applyFill="1" applyBorder="1" applyAlignment="1" applyProtection="1">
      <alignment vertical="top"/>
    </xf>
    <xf numFmtId="0" fontId="10" fillId="0" borderId="88" xfId="0" applyFont="1" applyBorder="1" applyAlignment="1" applyProtection="1">
      <alignment vertical="top"/>
    </xf>
    <xf numFmtId="0" fontId="10" fillId="0" borderId="87" xfId="0" applyFont="1" applyBorder="1" applyAlignment="1" applyProtection="1">
      <alignment vertical="top"/>
    </xf>
    <xf numFmtId="0" fontId="25" fillId="0" borderId="0" xfId="0" applyFont="1" applyFill="1" applyBorder="1" applyAlignment="1" applyProtection="1">
      <alignment horizontal="left" vertical="center"/>
    </xf>
    <xf numFmtId="0" fontId="15" fillId="0" borderId="0" xfId="0" applyFont="1" applyFill="1" applyBorder="1" applyAlignment="1" applyProtection="1">
      <alignment vertical="center" shrinkToFit="1"/>
    </xf>
    <xf numFmtId="0" fontId="15" fillId="0" borderId="0" xfId="0" applyFont="1" applyFill="1" applyBorder="1" applyAlignment="1" applyProtection="1">
      <alignment horizontal="left" vertical="center" shrinkToFit="1"/>
    </xf>
    <xf numFmtId="0" fontId="15" fillId="0" borderId="11" xfId="0" applyFont="1" applyFill="1" applyBorder="1" applyAlignment="1" applyProtection="1">
      <alignment horizontal="left" vertical="center" shrinkToFit="1"/>
    </xf>
    <xf numFmtId="38" fontId="15" fillId="0" borderId="17" xfId="3" applyFont="1" applyBorder="1" applyAlignment="1" applyProtection="1">
      <alignment horizontal="center" vertical="center" shrinkToFit="1"/>
    </xf>
    <xf numFmtId="38" fontId="15" fillId="0" borderId="0" xfId="3" applyFont="1" applyBorder="1" applyAlignment="1" applyProtection="1">
      <alignment horizontal="center" vertical="center" shrinkToFit="1"/>
    </xf>
    <xf numFmtId="0" fontId="75" fillId="0" borderId="36" xfId="0" applyFont="1" applyFill="1" applyBorder="1" applyAlignment="1" applyProtection="1">
      <alignment vertical="center" shrinkToFit="1"/>
    </xf>
    <xf numFmtId="0" fontId="75" fillId="0" borderId="0" xfId="0" applyFont="1" applyFill="1" applyBorder="1" applyAlignment="1" applyProtection="1">
      <alignment vertical="center" shrinkToFit="1"/>
    </xf>
    <xf numFmtId="0" fontId="75" fillId="0" borderId="35" xfId="0" applyFont="1" applyFill="1" applyBorder="1" applyAlignment="1" applyProtection="1">
      <alignment vertical="center" shrinkToFit="1"/>
    </xf>
    <xf numFmtId="0" fontId="75" fillId="0" borderId="46" xfId="0" applyFont="1" applyFill="1" applyBorder="1" applyAlignment="1" applyProtection="1">
      <alignment vertical="center" shrinkToFit="1"/>
    </xf>
    <xf numFmtId="0" fontId="75" fillId="0" borderId="39" xfId="0" applyFont="1" applyFill="1" applyBorder="1" applyAlignment="1" applyProtection="1">
      <alignment vertical="center" shrinkToFit="1"/>
    </xf>
    <xf numFmtId="0" fontId="75" fillId="0" borderId="40" xfId="0" applyFont="1" applyFill="1" applyBorder="1" applyAlignment="1" applyProtection="1">
      <alignment vertical="center" shrinkToFit="1"/>
    </xf>
    <xf numFmtId="0" fontId="75" fillId="0" borderId="36" xfId="0" applyFont="1" applyBorder="1" applyAlignment="1" applyProtection="1">
      <alignment vertical="center" shrinkToFit="1"/>
    </xf>
    <xf numFmtId="0" fontId="75" fillId="0" borderId="0" xfId="0" applyFont="1" applyBorder="1" applyAlignment="1" applyProtection="1">
      <alignment vertical="center" shrinkToFit="1"/>
    </xf>
    <xf numFmtId="0" fontId="75" fillId="0" borderId="35" xfId="0" applyFont="1" applyBorder="1" applyAlignment="1" applyProtection="1">
      <alignment vertical="center" shrinkToFit="1"/>
    </xf>
    <xf numFmtId="0" fontId="75" fillId="0" borderId="46" xfId="0" applyFont="1" applyBorder="1" applyAlignment="1" applyProtection="1">
      <alignment vertical="center" shrinkToFit="1"/>
    </xf>
    <xf numFmtId="0" fontId="75" fillId="0" borderId="39" xfId="0" applyFont="1" applyBorder="1" applyAlignment="1" applyProtection="1">
      <alignment vertical="center" shrinkToFit="1"/>
    </xf>
    <xf numFmtId="0" fontId="75" fillId="0" borderId="40" xfId="0" applyFont="1" applyBorder="1" applyAlignment="1" applyProtection="1">
      <alignment vertical="center" shrinkToFit="1"/>
    </xf>
    <xf numFmtId="0" fontId="15" fillId="0" borderId="45" xfId="0" applyFont="1" applyFill="1" applyBorder="1" applyAlignment="1" applyProtection="1">
      <alignment horizontal="center" vertical="center" shrinkToFit="1"/>
    </xf>
    <xf numFmtId="0" fontId="15" fillId="0" borderId="43" xfId="0" applyFont="1" applyFill="1" applyBorder="1" applyAlignment="1" applyProtection="1">
      <alignment horizontal="center" vertical="center" shrinkToFit="1"/>
    </xf>
    <xf numFmtId="0" fontId="15" fillId="0" borderId="44" xfId="0" applyFont="1" applyFill="1" applyBorder="1" applyAlignment="1" applyProtection="1">
      <alignment horizontal="center" vertical="center" shrinkToFit="1"/>
    </xf>
    <xf numFmtId="0" fontId="15" fillId="0" borderId="36"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5" xfId="0" applyFont="1" applyFill="1" applyBorder="1" applyAlignment="1" applyProtection="1">
      <alignment horizontal="center" vertical="center" shrinkToFit="1"/>
    </xf>
    <xf numFmtId="0" fontId="15" fillId="0" borderId="46" xfId="0" applyFont="1" applyFill="1" applyBorder="1" applyAlignment="1" applyProtection="1">
      <alignment horizontal="center" vertical="center" shrinkToFit="1"/>
    </xf>
    <xf numFmtId="0" fontId="15" fillId="0" borderId="39" xfId="0" applyFont="1" applyFill="1" applyBorder="1" applyAlignment="1" applyProtection="1">
      <alignment horizontal="center" vertical="center" shrinkToFit="1"/>
    </xf>
    <xf numFmtId="0" fontId="15" fillId="0" borderId="40" xfId="0" applyFont="1" applyFill="1" applyBorder="1" applyAlignment="1" applyProtection="1">
      <alignment horizontal="center" vertical="center" shrinkToFit="1"/>
    </xf>
    <xf numFmtId="0" fontId="10" fillId="0" borderId="11" xfId="0" applyFont="1" applyFill="1" applyBorder="1" applyAlignment="1" applyProtection="1">
      <alignment horizontal="left" vertical="top" wrapText="1"/>
    </xf>
    <xf numFmtId="0" fontId="74" fillId="0" borderId="186" xfId="0" applyFont="1" applyBorder="1" applyAlignment="1" applyProtection="1">
      <alignment horizontal="center" vertical="center" shrinkToFit="1"/>
    </xf>
    <xf numFmtId="0" fontId="74" fillId="0" borderId="109" xfId="0" applyFont="1" applyBorder="1" applyAlignment="1" applyProtection="1">
      <alignment horizontal="center" vertical="center" shrinkToFit="1"/>
    </xf>
    <xf numFmtId="0" fontId="74" fillId="0" borderId="187" xfId="0" applyFont="1" applyBorder="1" applyAlignment="1" applyProtection="1">
      <alignment horizontal="center" vertical="center" shrinkToFit="1"/>
    </xf>
    <xf numFmtId="0" fontId="10" fillId="0" borderId="41" xfId="0" applyFont="1" applyFill="1" applyBorder="1" applyAlignment="1" applyProtection="1">
      <alignment horizontal="distributed" vertical="center"/>
    </xf>
    <xf numFmtId="0" fontId="10" fillId="0" borderId="50" xfId="0" applyFont="1" applyFill="1" applyBorder="1" applyAlignment="1" applyProtection="1">
      <alignment horizontal="distributed" vertical="center"/>
    </xf>
    <xf numFmtId="0" fontId="10" fillId="0" borderId="159" xfId="0" applyFont="1" applyFill="1" applyBorder="1" applyAlignment="1" applyProtection="1">
      <alignment horizontal="distributed" vertical="center"/>
    </xf>
    <xf numFmtId="0" fontId="10" fillId="0" borderId="37" xfId="0" applyFont="1" applyFill="1" applyBorder="1" applyAlignment="1" applyProtection="1">
      <alignment horizontal="distributed" vertical="center"/>
    </xf>
    <xf numFmtId="0" fontId="10" fillId="0" borderId="0" xfId="0" applyFont="1" applyFill="1" applyBorder="1" applyAlignment="1" applyProtection="1">
      <alignment horizontal="distributed" vertical="center"/>
    </xf>
    <xf numFmtId="0" fontId="10" fillId="0" borderId="35" xfId="0" applyFont="1" applyFill="1" applyBorder="1" applyAlignment="1" applyProtection="1">
      <alignment horizontal="distributed" vertical="center"/>
    </xf>
    <xf numFmtId="0" fontId="10" fillId="0" borderId="157" xfId="0" applyFont="1" applyFill="1" applyBorder="1" applyAlignment="1" applyProtection="1">
      <alignment horizontal="distributed" vertical="center"/>
    </xf>
    <xf numFmtId="0" fontId="10" fillId="0" borderId="39" xfId="0" applyFont="1" applyFill="1" applyBorder="1" applyAlignment="1" applyProtection="1">
      <alignment horizontal="distributed" vertical="center"/>
    </xf>
    <xf numFmtId="0" fontId="10" fillId="0" borderId="40" xfId="0" applyFont="1" applyFill="1" applyBorder="1" applyAlignment="1" applyProtection="1">
      <alignment horizontal="distributed" vertical="center"/>
    </xf>
    <xf numFmtId="0" fontId="19" fillId="0" borderId="46" xfId="0" applyFont="1" applyBorder="1" applyAlignment="1" applyProtection="1">
      <alignment horizontal="distributed" vertical="center" wrapText="1"/>
    </xf>
    <xf numFmtId="0" fontId="19" fillId="0" borderId="39" xfId="0" applyFont="1" applyBorder="1" applyAlignment="1" applyProtection="1">
      <alignment horizontal="distributed" vertical="center" wrapText="1"/>
    </xf>
    <xf numFmtId="0" fontId="19" fillId="0" borderId="115" xfId="0" applyFont="1" applyBorder="1" applyAlignment="1" applyProtection="1">
      <alignment horizontal="distributed" vertical="center" wrapText="1"/>
    </xf>
    <xf numFmtId="0" fontId="19" fillId="0" borderId="175" xfId="0" applyFont="1" applyBorder="1" applyAlignment="1" applyProtection="1">
      <alignment horizontal="distributed" vertical="center" wrapText="1"/>
    </xf>
    <xf numFmtId="0" fontId="19" fillId="0" borderId="79" xfId="0" applyFont="1" applyBorder="1" applyAlignment="1" applyProtection="1">
      <alignment horizontal="distributed" vertical="center" wrapText="1"/>
    </xf>
    <xf numFmtId="0" fontId="19" fillId="0" borderId="80" xfId="0" applyFont="1" applyBorder="1" applyAlignment="1" applyProtection="1">
      <alignment horizontal="distributed" vertical="center" wrapText="1"/>
    </xf>
    <xf numFmtId="0" fontId="0" fillId="0" borderId="175" xfId="0" applyBorder="1" applyAlignment="1" applyProtection="1">
      <alignment vertical="center"/>
    </xf>
    <xf numFmtId="0" fontId="0" fillId="0" borderId="79" xfId="0" applyBorder="1" applyAlignment="1" applyProtection="1">
      <alignment vertical="center"/>
    </xf>
    <xf numFmtId="0" fontId="0" fillId="0" borderId="80" xfId="0" applyBorder="1" applyAlignment="1" applyProtection="1">
      <alignment vertical="center"/>
    </xf>
    <xf numFmtId="0" fontId="12" fillId="0" borderId="41" xfId="0" applyFont="1" applyBorder="1" applyAlignment="1" applyProtection="1">
      <alignment horizontal="right" vertical="center"/>
    </xf>
    <xf numFmtId="0" fontId="12" fillId="0" borderId="50" xfId="0" applyFont="1" applyBorder="1" applyAlignment="1" applyProtection="1">
      <alignment horizontal="right" vertical="center"/>
    </xf>
    <xf numFmtId="0" fontId="12" fillId="0" borderId="154" xfId="0" applyFont="1" applyBorder="1" applyAlignment="1" applyProtection="1">
      <alignment horizontal="right" vertical="center"/>
    </xf>
    <xf numFmtId="0" fontId="12" fillId="0" borderId="37" xfId="0" applyFont="1" applyBorder="1" applyAlignment="1" applyProtection="1">
      <alignment horizontal="right" vertical="center"/>
    </xf>
    <xf numFmtId="0" fontId="12" fillId="0" borderId="150" xfId="0" applyFont="1" applyBorder="1" applyAlignment="1" applyProtection="1">
      <alignment horizontal="right" vertical="center"/>
    </xf>
    <xf numFmtId="3" fontId="75" fillId="0" borderId="37" xfId="0" applyNumberFormat="1" applyFont="1" applyBorder="1" applyAlignment="1" applyProtection="1">
      <alignment vertical="center" shrinkToFit="1"/>
    </xf>
    <xf numFmtId="3" fontId="75" fillId="0" borderId="0" xfId="0" applyNumberFormat="1" applyFont="1" applyBorder="1" applyAlignment="1" applyProtection="1">
      <alignment vertical="center" shrinkToFit="1"/>
    </xf>
    <xf numFmtId="3" fontId="75" fillId="0" borderId="150" xfId="0" applyNumberFormat="1" applyFont="1" applyBorder="1" applyAlignment="1" applyProtection="1">
      <alignment vertical="center" shrinkToFit="1"/>
    </xf>
    <xf numFmtId="3" fontId="75" fillId="0" borderId="38" xfId="0" applyNumberFormat="1" applyFont="1" applyBorder="1" applyAlignment="1" applyProtection="1">
      <alignment vertical="center" shrinkToFit="1"/>
    </xf>
    <xf numFmtId="3" fontId="75" fillId="0" borderId="48" xfId="0" applyNumberFormat="1" applyFont="1" applyBorder="1" applyAlignment="1" applyProtection="1">
      <alignment vertical="center" shrinkToFit="1"/>
    </xf>
    <xf numFmtId="3" fontId="75" fillId="0" borderId="155" xfId="0" applyNumberFormat="1" applyFont="1" applyBorder="1" applyAlignment="1" applyProtection="1">
      <alignment vertical="center" shrinkToFit="1"/>
    </xf>
    <xf numFmtId="3" fontId="75" fillId="0" borderId="35" xfId="0" applyNumberFormat="1" applyFont="1" applyFill="1" applyBorder="1" applyAlignment="1" applyProtection="1">
      <alignment horizontal="center" vertical="center" shrinkToFit="1"/>
    </xf>
    <xf numFmtId="3" fontId="75" fillId="0" borderId="40" xfId="0" applyNumberFormat="1" applyFont="1" applyFill="1" applyBorder="1" applyAlignment="1" applyProtection="1">
      <alignment horizontal="center" vertical="center" shrinkToFit="1"/>
    </xf>
    <xf numFmtId="0" fontId="0" fillId="0" borderId="175" xfId="0" applyBorder="1" applyAlignment="1" applyProtection="1">
      <alignment horizontal="distributed" vertical="center"/>
    </xf>
    <xf numFmtId="0" fontId="0" fillId="0" borderId="79" xfId="0" applyBorder="1" applyAlignment="1" applyProtection="1">
      <alignment horizontal="distributed" vertical="center"/>
    </xf>
    <xf numFmtId="0" fontId="0" fillId="0" borderId="80" xfId="0" applyBorder="1" applyAlignment="1" applyProtection="1">
      <alignment horizontal="distributed" vertical="center"/>
    </xf>
    <xf numFmtId="0" fontId="74" fillId="0" borderId="90" xfId="0" applyFont="1" applyFill="1" applyBorder="1" applyAlignment="1" applyProtection="1">
      <alignment horizontal="center" vertical="center" shrinkToFit="1"/>
    </xf>
    <xf numFmtId="0" fontId="74" fillId="0" borderId="11" xfId="0" applyFont="1" applyFill="1" applyBorder="1" applyAlignment="1" applyProtection="1">
      <alignment horizontal="center" vertical="center" shrinkToFit="1"/>
    </xf>
    <xf numFmtId="0" fontId="74" fillId="0" borderId="46" xfId="0" applyFont="1" applyFill="1" applyBorder="1" applyAlignment="1" applyProtection="1">
      <alignment horizontal="center" vertical="center" shrinkToFit="1"/>
    </xf>
    <xf numFmtId="0" fontId="74" fillId="0" borderId="39" xfId="0" applyFont="1" applyFill="1" applyBorder="1" applyAlignment="1" applyProtection="1">
      <alignment horizontal="center" vertical="center" shrinkToFit="1"/>
    </xf>
    <xf numFmtId="0" fontId="74" fillId="0" borderId="115" xfId="0" applyFont="1" applyFill="1" applyBorder="1" applyAlignment="1" applyProtection="1">
      <alignment horizontal="center" vertical="center" shrinkToFit="1"/>
    </xf>
    <xf numFmtId="0" fontId="15" fillId="0" borderId="0" xfId="0" applyFont="1" applyFill="1" applyBorder="1" applyAlignment="1" applyProtection="1">
      <alignment horizontal="left" vertical="center"/>
    </xf>
    <xf numFmtId="0" fontId="15" fillId="0" borderId="11" xfId="0" applyFont="1" applyFill="1" applyBorder="1" applyAlignment="1" applyProtection="1">
      <alignment horizontal="left" vertical="center"/>
    </xf>
    <xf numFmtId="0" fontId="28" fillId="0" borderId="0" xfId="0" applyFont="1" applyAlignment="1" applyProtection="1">
      <alignment horizontal="right" vertical="center" textRotation="255"/>
    </xf>
    <xf numFmtId="0" fontId="74" fillId="0" borderId="40" xfId="0" applyFont="1" applyFill="1" applyBorder="1" applyAlignment="1" applyProtection="1">
      <alignment horizontal="center" vertical="center" shrinkToFit="1"/>
    </xf>
    <xf numFmtId="0" fontId="15" fillId="0" borderId="17" xfId="0" applyFont="1" applyBorder="1" applyAlignment="1" applyProtection="1">
      <alignment horizontal="center" vertical="center" shrinkToFit="1"/>
    </xf>
    <xf numFmtId="0" fontId="15" fillId="0" borderId="0" xfId="0" applyFont="1" applyBorder="1" applyAlignment="1" applyProtection="1">
      <alignment horizontal="center" vertical="center" shrinkToFit="1"/>
    </xf>
    <xf numFmtId="3" fontId="75" fillId="0" borderId="36" xfId="0" applyNumberFormat="1" applyFont="1" applyBorder="1" applyAlignment="1" applyProtection="1">
      <alignment vertical="center" shrinkToFit="1"/>
    </xf>
    <xf numFmtId="3" fontId="75" fillId="0" borderId="35" xfId="0" applyNumberFormat="1" applyFont="1" applyBorder="1" applyAlignment="1" applyProtection="1">
      <alignment vertical="center" shrinkToFit="1"/>
    </xf>
    <xf numFmtId="0" fontId="12" fillId="0" borderId="41" xfId="0" applyFont="1" applyBorder="1" applyAlignment="1" applyProtection="1">
      <alignment horizontal="right" vertical="top"/>
    </xf>
    <xf numFmtId="0" fontId="12" fillId="0" borderId="50" xfId="0" applyFont="1" applyBorder="1" applyAlignment="1" applyProtection="1">
      <alignment horizontal="right" vertical="top"/>
    </xf>
    <xf numFmtId="0" fontId="12" fillId="0" borderId="154" xfId="0" applyFont="1" applyBorder="1" applyAlignment="1" applyProtection="1">
      <alignment horizontal="right" vertical="top"/>
    </xf>
    <xf numFmtId="0" fontId="12" fillId="0" borderId="37" xfId="0" applyFont="1" applyBorder="1" applyAlignment="1" applyProtection="1">
      <alignment horizontal="right" vertical="top"/>
    </xf>
    <xf numFmtId="0" fontId="12" fillId="0" borderId="150" xfId="0" applyFont="1" applyBorder="1" applyAlignment="1" applyProtection="1">
      <alignment horizontal="right" vertical="top"/>
    </xf>
    <xf numFmtId="0" fontId="71" fillId="0" borderId="0" xfId="0" applyFont="1" applyBorder="1" applyAlignment="1" applyProtection="1">
      <alignment horizontal="distributed" vertical="center"/>
    </xf>
    <xf numFmtId="0" fontId="71" fillId="0" borderId="0" xfId="0" applyFont="1" applyAlignment="1">
      <alignment horizontal="distributed" vertical="center"/>
    </xf>
    <xf numFmtId="0" fontId="71" fillId="0" borderId="28" xfId="0" applyFont="1" applyBorder="1" applyAlignment="1">
      <alignment horizontal="distributed" vertical="center"/>
    </xf>
    <xf numFmtId="0" fontId="17" fillId="0" borderId="32" xfId="0" applyFont="1" applyFill="1" applyBorder="1" applyAlignment="1" applyProtection="1">
      <alignment horizontal="left" vertical="center" wrapText="1"/>
    </xf>
    <xf numFmtId="0" fontId="0" fillId="0" borderId="161" xfId="0" applyBorder="1" applyAlignment="1">
      <alignment vertical="center" wrapText="1"/>
    </xf>
    <xf numFmtId="0" fontId="0" fillId="0" borderId="0" xfId="0" applyAlignment="1">
      <alignment vertical="center" wrapText="1"/>
    </xf>
    <xf numFmtId="0" fontId="0" fillId="0" borderId="35"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179" fontId="74" fillId="0" borderId="37" xfId="0" applyNumberFormat="1" applyFont="1" applyFill="1" applyBorder="1" applyAlignment="1" applyProtection="1">
      <alignment vertical="center" shrinkToFit="1"/>
    </xf>
    <xf numFmtId="179" fontId="74" fillId="0" borderId="11" xfId="0" applyNumberFormat="1" applyFont="1" applyFill="1" applyBorder="1" applyAlignment="1" applyProtection="1">
      <alignment horizontal="right" vertical="center" shrinkToFit="1"/>
    </xf>
    <xf numFmtId="179" fontId="74" fillId="0" borderId="11" xfId="0" applyNumberFormat="1" applyFont="1" applyBorder="1" applyAlignment="1" applyProtection="1">
      <alignment vertical="center" shrinkToFit="1"/>
    </xf>
    <xf numFmtId="179" fontId="74" fillId="0" borderId="153" xfId="0" applyNumberFormat="1" applyFont="1" applyBorder="1" applyAlignment="1" applyProtection="1">
      <alignment vertical="center" shrinkToFit="1"/>
    </xf>
    <xf numFmtId="179" fontId="74" fillId="0" borderId="28" xfId="0" applyNumberFormat="1" applyFont="1" applyBorder="1" applyAlignment="1" applyProtection="1">
      <alignment vertical="center" shrinkToFit="1"/>
    </xf>
    <xf numFmtId="179" fontId="74" fillId="0" borderId="29" xfId="0" applyNumberFormat="1" applyFont="1" applyBorder="1" applyAlignment="1" applyProtection="1">
      <alignment vertical="center" shrinkToFit="1"/>
    </xf>
  </cellXfs>
  <cellStyles count="6">
    <cellStyle name="パーセント" xfId="1" builtinId="5"/>
    <cellStyle name="ハイパーリンク" xfId="2" builtinId="8"/>
    <cellStyle name="桁区切り" xfId="3" builtinId="6"/>
    <cellStyle name="標準" xfId="0" builtinId="0"/>
    <cellStyle name="標準 6" xfId="4" xr:uid="{00000000-0005-0000-0000-000004000000}"/>
    <cellStyle name="標準_総括表221215" xfId="5" xr:uid="{00000000-0005-0000-0000-000005000000}"/>
  </cellStyles>
  <dxfs count="32">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209550</xdr:colOff>
      <xdr:row>21</xdr:row>
      <xdr:rowOff>0</xdr:rowOff>
    </xdr:from>
    <xdr:to>
      <xdr:col>18</xdr:col>
      <xdr:colOff>38100</xdr:colOff>
      <xdr:row>36</xdr:row>
      <xdr:rowOff>179294</xdr:rowOff>
    </xdr:to>
    <xdr:sp macro="" textlink="">
      <xdr:nvSpPr>
        <xdr:cNvPr id="2" name="正方形/長方形 1">
          <a:extLst>
            <a:ext uri="{FF2B5EF4-FFF2-40B4-BE49-F238E27FC236}">
              <a16:creationId xmlns:a16="http://schemas.microsoft.com/office/drawing/2014/main" id="{00000000-0008-0000-0000-000002000000}"/>
            </a:ext>
          </a:extLst>
        </xdr:cNvPr>
        <xdr:cNvSpPr>
          <a:spLocks noChangeArrowheads="1"/>
        </xdr:cNvSpPr>
      </xdr:nvSpPr>
      <xdr:spPr bwMode="auto">
        <a:xfrm>
          <a:off x="323850" y="4314825"/>
          <a:ext cx="11068050" cy="2827244"/>
        </a:xfrm>
        <a:prstGeom prst="rect">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13334</xdr:colOff>
      <xdr:row>4</xdr:row>
      <xdr:rowOff>38100</xdr:rowOff>
    </xdr:from>
    <xdr:to>
      <xdr:col>8</xdr:col>
      <xdr:colOff>45719</xdr:colOff>
      <xdr:row>7</xdr:row>
      <xdr:rowOff>53341</xdr:rowOff>
    </xdr:to>
    <xdr:sp macro="" textlink="">
      <xdr:nvSpPr>
        <xdr:cNvPr id="2" name="円/楕円 1">
          <a:extLst>
            <a:ext uri="{FF2B5EF4-FFF2-40B4-BE49-F238E27FC236}">
              <a16:creationId xmlns:a16="http://schemas.microsoft.com/office/drawing/2014/main" id="{00000000-0008-0000-0200-000002000000}"/>
            </a:ext>
          </a:extLst>
        </xdr:cNvPr>
        <xdr:cNvSpPr/>
      </xdr:nvSpPr>
      <xdr:spPr>
        <a:xfrm>
          <a:off x="241934" y="552450"/>
          <a:ext cx="260985" cy="529591"/>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131</xdr:col>
      <xdr:colOff>54401</xdr:colOff>
      <xdr:row>75</xdr:row>
      <xdr:rowOff>4708</xdr:rowOff>
    </xdr:from>
    <xdr:to>
      <xdr:col>189</xdr:col>
      <xdr:colOff>31059</xdr:colOff>
      <xdr:row>92</xdr:row>
      <xdr:rowOff>9564</xdr:rowOff>
    </xdr:to>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7036607" y="5837056"/>
          <a:ext cx="3071521" cy="1289207"/>
          <a:chOff x="7666119" y="5943337"/>
          <a:chExt cx="3339397" cy="1379769"/>
        </a:xfrm>
      </xdr:grpSpPr>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a:stretch>
            <a:fillRect/>
          </a:stretch>
        </xdr:blipFill>
        <xdr:spPr>
          <a:xfrm>
            <a:off x="7666119" y="5943337"/>
            <a:ext cx="3339397" cy="418460"/>
          </a:xfrm>
          <a:prstGeom prst="rect">
            <a:avLst/>
          </a:prstGeom>
        </xdr:spPr>
      </xdr:pic>
      <xdr:grpSp>
        <xdr:nvGrpSpPr>
          <xdr:cNvPr id="110478" name="グループ化 4">
            <a:extLst>
              <a:ext uri="{FF2B5EF4-FFF2-40B4-BE49-F238E27FC236}">
                <a16:creationId xmlns:a16="http://schemas.microsoft.com/office/drawing/2014/main" id="{00000000-0008-0000-0200-00008EAF0100}"/>
              </a:ext>
            </a:extLst>
          </xdr:cNvPr>
          <xdr:cNvGrpSpPr>
            <a:grpSpLocks/>
          </xdr:cNvGrpSpPr>
        </xdr:nvGrpSpPr>
        <xdr:grpSpPr bwMode="auto">
          <a:xfrm>
            <a:off x="8918613" y="6841803"/>
            <a:ext cx="1206067" cy="472574"/>
            <a:chOff x="8686800" y="8391525"/>
            <a:chExt cx="1417136" cy="463825"/>
          </a:xfrm>
        </xdr:grpSpPr>
        <xdr:grpSp>
          <xdr:nvGrpSpPr>
            <xdr:cNvPr id="110502" name="グループ化 3">
              <a:extLst>
                <a:ext uri="{FF2B5EF4-FFF2-40B4-BE49-F238E27FC236}">
                  <a16:creationId xmlns:a16="http://schemas.microsoft.com/office/drawing/2014/main" id="{00000000-0008-0000-0200-0000A6AF0100}"/>
                </a:ext>
              </a:extLst>
            </xdr:cNvPr>
            <xdr:cNvGrpSpPr>
              <a:grpSpLocks/>
            </xdr:cNvGrpSpPr>
          </xdr:nvGrpSpPr>
          <xdr:grpSpPr bwMode="auto">
            <a:xfrm>
              <a:off x="8686800" y="8391525"/>
              <a:ext cx="1417136" cy="463825"/>
              <a:chOff x="8686800" y="8391525"/>
              <a:chExt cx="1417136" cy="463825"/>
            </a:xfrm>
          </xdr:grpSpPr>
          <xdr:pic>
            <xdr:nvPicPr>
              <xdr:cNvPr id="110504" name="図 30">
                <a:extLst>
                  <a:ext uri="{FF2B5EF4-FFF2-40B4-BE49-F238E27FC236}">
                    <a16:creationId xmlns:a16="http://schemas.microsoft.com/office/drawing/2014/main" id="{00000000-0008-0000-0200-0000A8AF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7069" r="19653"/>
              <a:stretch>
                <a:fillRect/>
              </a:stretch>
            </xdr:blipFill>
            <xdr:spPr bwMode="auto">
              <a:xfrm>
                <a:off x="8686800" y="8391525"/>
                <a:ext cx="1392387" cy="4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テキスト ボックス 113">
                <a:extLst>
                  <a:ext uri="{FF2B5EF4-FFF2-40B4-BE49-F238E27FC236}">
                    <a16:creationId xmlns:a16="http://schemas.microsoft.com/office/drawing/2014/main" id="{00000000-0008-0000-0200-000020000000}"/>
                  </a:ext>
                </a:extLst>
              </xdr:cNvPr>
              <xdr:cNvSpPr txBox="1"/>
            </xdr:nvSpPr>
            <xdr:spPr>
              <a:xfrm>
                <a:off x="8885799" y="8667013"/>
                <a:ext cx="279697" cy="1462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sp macro="" textlink="">
            <xdr:nvSpPr>
              <xdr:cNvPr id="33" name="テキスト ボックス 114">
                <a:extLst>
                  <a:ext uri="{FF2B5EF4-FFF2-40B4-BE49-F238E27FC236}">
                    <a16:creationId xmlns:a16="http://schemas.microsoft.com/office/drawing/2014/main" id="{00000000-0008-0000-0200-000021000000}"/>
                  </a:ext>
                </a:extLst>
              </xdr:cNvPr>
              <xdr:cNvSpPr txBox="1"/>
            </xdr:nvSpPr>
            <xdr:spPr>
              <a:xfrm>
                <a:off x="9177876" y="8600400"/>
                <a:ext cx="26105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3</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34" name="テキスト ボックス 115">
                <a:extLst>
                  <a:ext uri="{FF2B5EF4-FFF2-40B4-BE49-F238E27FC236}">
                    <a16:creationId xmlns:a16="http://schemas.microsoft.com/office/drawing/2014/main" id="{00000000-0008-0000-0200-000022000000}"/>
                  </a:ext>
                </a:extLst>
              </xdr:cNvPr>
              <xdr:cNvSpPr txBox="1"/>
            </xdr:nvSpPr>
            <xdr:spPr>
              <a:xfrm>
                <a:off x="9441602" y="8600400"/>
                <a:ext cx="391806"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12</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35" name="テキスト ボックス 116">
                <a:extLst>
                  <a:ext uri="{FF2B5EF4-FFF2-40B4-BE49-F238E27FC236}">
                    <a16:creationId xmlns:a16="http://schemas.microsoft.com/office/drawing/2014/main" id="{00000000-0008-0000-0200-000023000000}"/>
                  </a:ext>
                </a:extLst>
              </xdr:cNvPr>
              <xdr:cNvSpPr txBox="1"/>
            </xdr:nvSpPr>
            <xdr:spPr>
              <a:xfrm>
                <a:off x="9720155" y="8600400"/>
                <a:ext cx="38378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15</a:t>
                </a:r>
                <a:endParaRPr kumimoji="1" lang="ja-JP" altLang="en-US" sz="700">
                  <a:latin typeface="メイリオ" panose="020B0604030504040204" pitchFamily="50" charset="-128"/>
                  <a:ea typeface="メイリオ" panose="020B0604030504040204" pitchFamily="50" charset="-128"/>
                </a:endParaRPr>
              </a:p>
            </xdr:txBody>
          </xdr:sp>
        </xdr:grpSp>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8686800" y="8391525"/>
              <a:ext cx="1379843" cy="445600"/>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grpSp>
        <xdr:nvGrpSpPr>
          <xdr:cNvPr id="110479" name="グループ化 16">
            <a:extLst>
              <a:ext uri="{FF2B5EF4-FFF2-40B4-BE49-F238E27FC236}">
                <a16:creationId xmlns:a16="http://schemas.microsoft.com/office/drawing/2014/main" id="{00000000-0008-0000-0200-00008FAF0100}"/>
              </a:ext>
            </a:extLst>
          </xdr:cNvPr>
          <xdr:cNvGrpSpPr>
            <a:grpSpLocks/>
          </xdr:cNvGrpSpPr>
        </xdr:nvGrpSpPr>
        <xdr:grpSpPr bwMode="auto">
          <a:xfrm>
            <a:off x="7761664" y="6800405"/>
            <a:ext cx="979118" cy="519281"/>
            <a:chOff x="6334115" y="8001018"/>
            <a:chExt cx="1175309" cy="609601"/>
          </a:xfrm>
        </xdr:grpSpPr>
        <xdr:pic>
          <xdr:nvPicPr>
            <xdr:cNvPr id="110499" name="図 27">
              <a:extLst>
                <a:ext uri="{FF2B5EF4-FFF2-40B4-BE49-F238E27FC236}">
                  <a16:creationId xmlns:a16="http://schemas.microsoft.com/office/drawing/2014/main" id="{00000000-0008-0000-0200-0000A3AF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78731"/>
            <a:stretch>
              <a:fillRect/>
            </a:stretch>
          </xdr:blipFill>
          <xdr:spPr bwMode="auto">
            <a:xfrm>
              <a:off x="6334115" y="8010543"/>
              <a:ext cx="1175309"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 name="正方形/長方形 28">
              <a:extLst>
                <a:ext uri="{FF2B5EF4-FFF2-40B4-BE49-F238E27FC236}">
                  <a16:creationId xmlns:a16="http://schemas.microsoft.com/office/drawing/2014/main" id="{00000000-0008-0000-0200-00001D000000}"/>
                </a:ext>
              </a:extLst>
            </xdr:cNvPr>
            <xdr:cNvSpPr/>
          </xdr:nvSpPr>
          <xdr:spPr>
            <a:xfrm>
              <a:off x="7245075" y="8001018"/>
              <a:ext cx="237230" cy="60608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0" name="テキスト ボックス 122">
              <a:extLst>
                <a:ext uri="{FF2B5EF4-FFF2-40B4-BE49-F238E27FC236}">
                  <a16:creationId xmlns:a16="http://schemas.microsoft.com/office/drawing/2014/main" id="{00000000-0008-0000-0200-00001E000000}"/>
                </a:ext>
              </a:extLst>
            </xdr:cNvPr>
            <xdr:cNvSpPr txBox="1"/>
          </xdr:nvSpPr>
          <xdr:spPr>
            <a:xfrm>
              <a:off x="7219778" y="8391622"/>
              <a:ext cx="284676" cy="2178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8280299" y="6341029"/>
            <a:ext cx="2674019" cy="418097"/>
          </a:xfrm>
          <a:prstGeom prst="wedgeRectCallout">
            <a:avLst>
              <a:gd name="adj1" fmla="val -54844"/>
              <a:gd name="adj2" fmla="val -5232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8218274" y="6298492"/>
            <a:ext cx="2336357" cy="44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l" defTabSz="914400" eaLnBrk="1" fontAlgn="auto" latinLnBrk="0" hangingPunct="1">
              <a:lnSpc>
                <a:spcPct val="100000"/>
              </a:lnSpc>
              <a:spcBef>
                <a:spcPts val="0"/>
              </a:spcBef>
              <a:spcAft>
                <a:spcPts val="0"/>
              </a:spcAft>
              <a:buClrTx/>
              <a:buSzTx/>
              <a:buFontTx/>
              <a:buNone/>
              <a:tabLst/>
              <a:defRPr/>
            </a:pPr>
            <a:r>
              <a:rPr kumimoji="0" lang="ja-JP" altLang="ja-JP" sz="700" b="0" i="0" u="none" strike="noStrike" kern="0" cap="none" spc="0" normalizeH="0" baseline="0" noProof="0">
                <a:ln>
                  <a:noFill/>
                </a:ln>
                <a:solidFill>
                  <a:prstClr val="black"/>
                </a:solidFill>
                <a:effectLst/>
                <a:uLnTx/>
                <a:uFillTx/>
                <a:latin typeface="+mn-lt"/>
                <a:ea typeface="+mn-ea"/>
                <a:cs typeface="+mn-cs"/>
              </a:rPr>
              <a:t>エルタックス等で提出の際は</a:t>
            </a:r>
            <a:r>
              <a:rPr kumimoji="0" lang="ja-JP" altLang="en-US" sz="700" b="0" i="0" u="none" strike="noStrike" kern="0" cap="none" spc="0" normalizeH="0" baseline="0" noProof="0">
                <a:ln>
                  <a:noFill/>
                </a:ln>
                <a:solidFill>
                  <a:prstClr val="black"/>
                </a:solidFill>
                <a:effectLst/>
                <a:uLnTx/>
                <a:uFillTx/>
                <a:latin typeface="+mn-lt"/>
                <a:ea typeface="+mn-ea"/>
                <a:cs typeface="+mn-cs"/>
              </a:rPr>
              <a:t>略号の入力</a:t>
            </a:r>
            <a:r>
              <a:rPr kumimoji="0" lang="ja-JP" altLang="ja-JP" sz="700" b="0" i="0" u="none" strike="noStrike" kern="0" cap="none" spc="0" normalizeH="0" baseline="0" noProof="0">
                <a:ln>
                  <a:noFill/>
                </a:ln>
                <a:solidFill>
                  <a:prstClr val="black"/>
                </a:solidFill>
                <a:effectLst/>
                <a:uLnTx/>
                <a:uFillTx/>
                <a:latin typeface="+mn-lt"/>
                <a:ea typeface="+mn-ea"/>
                <a:cs typeface="+mn-cs"/>
              </a:rPr>
              <a:t>が</a:t>
            </a:r>
            <a:r>
              <a:rPr kumimoji="0" lang="ja-JP" altLang="en-US" sz="700" b="0" i="0" u="none" strike="noStrike" kern="0" cap="none" spc="0" normalizeH="0" baseline="0" noProof="0">
                <a:ln>
                  <a:noFill/>
                </a:ln>
                <a:solidFill>
                  <a:prstClr val="black"/>
                </a:solidFill>
                <a:effectLst/>
                <a:uLnTx/>
                <a:uFillTx/>
                <a:latin typeface="+mn-lt"/>
                <a:ea typeface="+mn-ea"/>
                <a:cs typeface="+mn-cs"/>
              </a:rPr>
              <a:t>必要です。（</a:t>
            </a:r>
            <a:r>
              <a:rPr kumimoji="0" lang="ja-JP" altLang="en-US" sz="700" b="1" i="0" u="none" strike="noStrike" kern="0" cap="none" spc="0" normalizeH="0" baseline="0" noProof="0">
                <a:ln>
                  <a:noFill/>
                </a:ln>
                <a:solidFill>
                  <a:prstClr val="black"/>
                </a:solidFill>
                <a:effectLst/>
                <a:uLnTx/>
                <a:uFillTx/>
                <a:latin typeface="+mn-lt"/>
                <a:ea typeface="+mn-ea"/>
                <a:cs typeface="+mn-cs"/>
              </a:rPr>
              <a:t>「乙欄」の入力</a:t>
            </a:r>
            <a:r>
              <a:rPr kumimoji="0" lang="ja-JP" altLang="en-US" sz="700" b="0" i="0" u="none" strike="noStrike" kern="0" cap="none" spc="0" normalizeH="0" baseline="0" noProof="0">
                <a:ln>
                  <a:noFill/>
                </a:ln>
                <a:solidFill>
                  <a:prstClr val="black"/>
                </a:solidFill>
                <a:effectLst/>
                <a:uLnTx/>
                <a:uFillTx/>
                <a:latin typeface="+mn-lt"/>
                <a:ea typeface="+mn-ea"/>
                <a:cs typeface="+mn-cs"/>
              </a:rPr>
              <a:t>、もしくは</a:t>
            </a:r>
            <a:r>
              <a:rPr kumimoji="0" lang="ja-JP" altLang="en-US" sz="700" b="1" i="0" u="none" strike="noStrike" kern="0" cap="none" spc="0" normalizeH="0" baseline="0" noProof="0">
                <a:ln>
                  <a:noFill/>
                </a:ln>
                <a:solidFill>
                  <a:prstClr val="black"/>
                </a:solidFill>
                <a:effectLst/>
                <a:uLnTx/>
                <a:uFillTx/>
                <a:latin typeface="+mn-lt"/>
                <a:ea typeface="+mn-ea"/>
                <a:cs typeface="+mn-cs"/>
              </a:rPr>
              <a:t>「退職」区分で退職年月日を入力</a:t>
            </a:r>
            <a:r>
              <a:rPr kumimoji="0" lang="ja-JP" altLang="en-US" sz="700" b="0" i="0" u="none" strike="noStrike" kern="0" cap="none" spc="0" normalizeH="0" baseline="0" noProof="0">
                <a:ln>
                  <a:noFill/>
                </a:ln>
                <a:solidFill>
                  <a:prstClr val="black"/>
                </a:solidFill>
                <a:effectLst/>
                <a:uLnTx/>
                <a:uFillTx/>
                <a:latin typeface="+mn-lt"/>
                <a:ea typeface="+mn-ea"/>
                <a:cs typeface="+mn-cs"/>
              </a:rPr>
              <a:t>された場合は、略号の入力は省略いただいて結構です。）</a:t>
            </a:r>
            <a:endParaRPr kumimoji="0" lang="en-US" altLang="ja-JP" sz="700" b="0" i="0" u="none" strike="noStrike" kern="0" cap="none" spc="0" normalizeH="0" baseline="0" noProof="0">
              <a:ln>
                <a:noFill/>
              </a:ln>
              <a:solidFill>
                <a:prstClr val="black"/>
              </a:solidFill>
              <a:effectLst/>
              <a:uLnTx/>
              <a:uFillTx/>
              <a:latin typeface="+mn-lt"/>
              <a:ea typeface="+mn-ea"/>
              <a:cs typeface="+mn-cs"/>
            </a:endParaRPr>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bwMode="auto">
          <a:xfrm>
            <a:off x="7761052" y="6178974"/>
            <a:ext cx="745774" cy="1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just" defTabSz="914400" eaLnBrk="1" fontAlgn="auto" latinLnBrk="0" hangingPunct="1">
              <a:lnSpc>
                <a:spcPts val="1200"/>
              </a:lnSpc>
              <a:spcBef>
                <a:spcPts val="0"/>
              </a:spcBef>
              <a:spcAft>
                <a:spcPts val="0"/>
              </a:spcAft>
              <a:buClrTx/>
              <a:buSzTx/>
              <a:buFontTx/>
              <a:buNone/>
              <a:tabLst/>
              <a:defRPr/>
            </a:pP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a:t>
            </a:r>
            <a:r>
              <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d</a:t>
            </a:r>
            <a:endPar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endParaRPr>
          </a:p>
        </xdr:txBody>
      </xdr:sp>
      <xdr:sp macro="" textlink="">
        <xdr:nvSpPr>
          <xdr:cNvPr id="42" name="テキスト ボックス 111">
            <a:extLst>
              <a:ext uri="{FF2B5EF4-FFF2-40B4-BE49-F238E27FC236}">
                <a16:creationId xmlns:a16="http://schemas.microsoft.com/office/drawing/2014/main" id="{00000000-0008-0000-0200-00002A000000}"/>
              </a:ext>
            </a:extLst>
          </xdr:cNvPr>
          <xdr:cNvSpPr txBox="1"/>
        </xdr:nvSpPr>
        <xdr:spPr bwMode="auto">
          <a:xfrm>
            <a:off x="8366938" y="6125239"/>
            <a:ext cx="1807365" cy="327284"/>
          </a:xfrm>
          <a:prstGeom prst="rect">
            <a:avLst/>
          </a:prstGeom>
          <a:noFill/>
          <a:ln w="12700">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令和</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4</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年</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月</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31</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日退職予定</a:t>
            </a:r>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0233142" y="6789876"/>
            <a:ext cx="613782" cy="533230"/>
            <a:chOff x="10718802" y="8915400"/>
            <a:chExt cx="613813" cy="707836"/>
          </a:xfrm>
        </xdr:grpSpPr>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4"/>
            <a:stretch>
              <a:fillRect/>
            </a:stretch>
          </xdr:blipFill>
          <xdr:spPr>
            <a:xfrm>
              <a:off x="10772043" y="8915400"/>
              <a:ext cx="560572" cy="700409"/>
            </a:xfrm>
            <a:prstGeom prst="rect">
              <a:avLst/>
            </a:prstGeom>
          </xdr:spPr>
        </xdr:pic>
        <xdr:sp macro="" textlink="">
          <xdr:nvSpPr>
            <xdr:cNvPr id="38" name="正方形/長方形 37">
              <a:extLst>
                <a:ext uri="{FF2B5EF4-FFF2-40B4-BE49-F238E27FC236}">
                  <a16:creationId xmlns:a16="http://schemas.microsoft.com/office/drawing/2014/main" id="{00000000-0008-0000-0200-000026000000}"/>
                </a:ext>
              </a:extLst>
            </xdr:cNvPr>
            <xdr:cNvSpPr/>
          </xdr:nvSpPr>
          <xdr:spPr>
            <a:xfrm>
              <a:off x="10779369" y="8922727"/>
              <a:ext cx="198718" cy="700509"/>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9" name="テキスト ボックス 108">
              <a:extLst>
                <a:ext uri="{FF2B5EF4-FFF2-40B4-BE49-F238E27FC236}">
                  <a16:creationId xmlns:a16="http://schemas.microsoft.com/office/drawing/2014/main" id="{00000000-0008-0000-0200-000027000000}"/>
                </a:ext>
              </a:extLst>
            </xdr:cNvPr>
            <xdr:cNvSpPr txBox="1"/>
          </xdr:nvSpPr>
          <xdr:spPr>
            <a:xfrm>
              <a:off x="10718802" y="9398977"/>
              <a:ext cx="28131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grpSp>
    <xdr:clientData/>
  </xdr:twoCellAnchor>
  <xdr:twoCellAnchor>
    <xdr:from>
      <xdr:col>180</xdr:col>
      <xdr:colOff>42210</xdr:colOff>
      <xdr:row>28</xdr:row>
      <xdr:rowOff>18119</xdr:rowOff>
    </xdr:from>
    <xdr:to>
      <xdr:col>186</xdr:col>
      <xdr:colOff>21645</xdr:colOff>
      <xdr:row>30</xdr:row>
      <xdr:rowOff>24071</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0478297" y="2469771"/>
          <a:ext cx="327305" cy="171604"/>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600"/>
            <a:t>小計</a:t>
          </a:r>
        </a:p>
      </xdr:txBody>
    </xdr:sp>
    <xdr:clientData/>
  </xdr:twoCellAnchor>
  <xdr:twoCellAnchor>
    <xdr:from>
      <xdr:col>173</xdr:col>
      <xdr:colOff>11907</xdr:colOff>
      <xdr:row>36</xdr:row>
      <xdr:rowOff>59532</xdr:rowOff>
    </xdr:from>
    <xdr:to>
      <xdr:col>177</xdr:col>
      <xdr:colOff>47626</xdr:colOff>
      <xdr:row>38</xdr:row>
      <xdr:rowOff>65485</xdr:rowOff>
    </xdr:to>
    <xdr:sp macro="" textlink="">
      <xdr:nvSpPr>
        <xdr:cNvPr id="40" name="正方形/長方形 39">
          <a:extLst>
            <a:ext uri="{FF2B5EF4-FFF2-40B4-BE49-F238E27FC236}">
              <a16:creationId xmlns:a16="http://schemas.microsoft.com/office/drawing/2014/main" id="{00000000-0008-0000-0200-000028000000}"/>
            </a:ext>
          </a:extLst>
        </xdr:cNvPr>
        <xdr:cNvSpPr/>
      </xdr:nvSpPr>
      <xdr:spPr bwMode="auto">
        <a:xfrm>
          <a:off x="10364391" y="3429001"/>
          <a:ext cx="273844" cy="17264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600"/>
            <a:t>合計</a:t>
          </a:r>
        </a:p>
      </xdr:txBody>
    </xdr:sp>
    <xdr:clientData/>
  </xdr:twoCellAnchor>
  <xdr:twoCellAnchor>
    <xdr:from>
      <xdr:col>104</xdr:col>
      <xdr:colOff>33603</xdr:colOff>
      <xdr:row>75</xdr:row>
      <xdr:rowOff>19854</xdr:rowOff>
    </xdr:from>
    <xdr:to>
      <xdr:col>130</xdr:col>
      <xdr:colOff>29535</xdr:colOff>
      <xdr:row>91</xdr:row>
      <xdr:rowOff>76051</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5576391" y="5849916"/>
          <a:ext cx="1383153" cy="1257871"/>
          <a:chOff x="5739937" y="6423626"/>
          <a:chExt cx="1459319" cy="1408521"/>
        </a:xfrm>
      </xdr:grpSpPr>
      <xdr:sp macro="" textlink="">
        <xdr:nvSpPr>
          <xdr:cNvPr id="6" name="フローチャート: データ 5">
            <a:extLst>
              <a:ext uri="{FF2B5EF4-FFF2-40B4-BE49-F238E27FC236}">
                <a16:creationId xmlns:a16="http://schemas.microsoft.com/office/drawing/2014/main" id="{00000000-0008-0000-0200-000006000000}"/>
              </a:ext>
            </a:extLst>
          </xdr:cNvPr>
          <xdr:cNvSpPr/>
        </xdr:nvSpPr>
        <xdr:spPr>
          <a:xfrm>
            <a:off x="5791190" y="6435871"/>
            <a:ext cx="1239344" cy="231054"/>
          </a:xfrm>
          <a:prstGeom prst="flowChartInputOutput">
            <a:avLst/>
          </a:prstGeom>
          <a:no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6013615" y="6423626"/>
            <a:ext cx="66294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ja-JP" sz="900" kern="100">
                <a:effectLst/>
                <a:latin typeface="+mn-ea"/>
                <a:ea typeface="+mn-ea"/>
                <a:cs typeface="Times New Roman"/>
              </a:rPr>
              <a:t>総括表</a:t>
            </a:r>
            <a:endParaRPr kumimoji="1" lang="ja-JP" altLang="en-US" sz="900">
              <a:latin typeface="+mn-ea"/>
              <a:ea typeface="+mn-ea"/>
            </a:endParaRPr>
          </a:p>
        </xdr:txBody>
      </xdr:sp>
      <xdr:sp macro="" textlink="">
        <xdr:nvSpPr>
          <xdr:cNvPr id="8" name="直方体 7">
            <a:extLst>
              <a:ext uri="{FF2B5EF4-FFF2-40B4-BE49-F238E27FC236}">
                <a16:creationId xmlns:a16="http://schemas.microsoft.com/office/drawing/2014/main" id="{00000000-0008-0000-0200-000008000000}"/>
              </a:ext>
            </a:extLst>
          </xdr:cNvPr>
          <xdr:cNvSpPr/>
        </xdr:nvSpPr>
        <xdr:spPr>
          <a:xfrm>
            <a:off x="5797262" y="6700015"/>
            <a:ext cx="1140922" cy="331122"/>
          </a:xfrm>
          <a:prstGeom prst="cube">
            <a:avLst>
              <a:gd name="adj" fmla="val 87314"/>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5966827" y="6652301"/>
            <a:ext cx="850582" cy="409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nSpc>
                <a:spcPts val="1100"/>
              </a:lnSpc>
            </a:pPr>
            <a:r>
              <a:rPr lang="ja-JP" altLang="ja-JP" sz="800">
                <a:solidFill>
                  <a:schemeClr val="tx1"/>
                </a:solidFill>
                <a:effectLst/>
                <a:latin typeface="+mn-lt"/>
                <a:ea typeface="+mn-ea"/>
                <a:cs typeface="+mn-cs"/>
              </a:rPr>
              <a:t>個人別明細書</a:t>
            </a:r>
          </a:p>
          <a:p>
            <a:pPr>
              <a:lnSpc>
                <a:spcPts val="1100"/>
              </a:lnSpc>
            </a:pPr>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特別徴収分</a:t>
            </a:r>
            <a:r>
              <a:rPr lang="en-US" altLang="ja-JP" sz="700">
                <a:solidFill>
                  <a:schemeClr val="tx1"/>
                </a:solidFill>
                <a:effectLst/>
                <a:latin typeface="+mn-lt"/>
                <a:ea typeface="+mn-ea"/>
                <a:cs typeface="+mn-cs"/>
              </a:rPr>
              <a:t>〕</a:t>
            </a:r>
            <a:endParaRPr lang="ja-JP" altLang="ja-JP" sz="700">
              <a:solidFill>
                <a:schemeClr val="tx1"/>
              </a:solidFill>
              <a:effectLst/>
              <a:latin typeface="+mn-lt"/>
              <a:ea typeface="+mn-ea"/>
              <a:cs typeface="+mn-cs"/>
            </a:endParaRPr>
          </a:p>
        </xdr:txBody>
      </xdr:sp>
      <xdr:sp macro="" textlink="">
        <xdr:nvSpPr>
          <xdr:cNvPr id="10" name="フローチャート: データ 9">
            <a:extLst>
              <a:ext uri="{FF2B5EF4-FFF2-40B4-BE49-F238E27FC236}">
                <a16:creationId xmlns:a16="http://schemas.microsoft.com/office/drawing/2014/main" id="{00000000-0008-0000-0200-00000A000000}"/>
              </a:ext>
            </a:extLst>
          </xdr:cNvPr>
          <xdr:cNvSpPr/>
        </xdr:nvSpPr>
        <xdr:spPr>
          <a:xfrm>
            <a:off x="5739937" y="7059949"/>
            <a:ext cx="1291237" cy="232394"/>
          </a:xfrm>
          <a:prstGeom prst="flowChartInputOutput">
            <a:avLst/>
          </a:prstGeom>
          <a:solidFill>
            <a:srgbClr val="FFFF00"/>
          </a:solid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5842896" y="7067226"/>
            <a:ext cx="1356360"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ja-JP" sz="700" kern="100">
                <a:effectLst/>
                <a:latin typeface="+mn-ea"/>
                <a:ea typeface="+mn-ea"/>
                <a:cs typeface="Times New Roman"/>
              </a:rPr>
              <a:t>切替理由書（兼仕切紙）</a:t>
            </a:r>
            <a:endParaRPr kumimoji="1" lang="ja-JP" altLang="en-US" sz="700">
              <a:latin typeface="+mn-ea"/>
              <a:ea typeface="+mn-ea"/>
            </a:endParaRPr>
          </a:p>
        </xdr:txBody>
      </xdr:sp>
      <xdr:sp macro="" textlink="">
        <xdr:nvSpPr>
          <xdr:cNvPr id="12" name="直方体 11">
            <a:extLst>
              <a:ext uri="{FF2B5EF4-FFF2-40B4-BE49-F238E27FC236}">
                <a16:creationId xmlns:a16="http://schemas.microsoft.com/office/drawing/2014/main" id="{00000000-0008-0000-0200-00000C000000}"/>
              </a:ext>
            </a:extLst>
          </xdr:cNvPr>
          <xdr:cNvSpPr/>
        </xdr:nvSpPr>
        <xdr:spPr>
          <a:xfrm>
            <a:off x="5758295" y="7326714"/>
            <a:ext cx="1368129" cy="492446"/>
          </a:xfrm>
          <a:prstGeom prst="cube">
            <a:avLst>
              <a:gd name="adj" fmla="val 91168"/>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5960040" y="7239000"/>
            <a:ext cx="988874" cy="593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gn="ctr">
              <a:lnSpc>
                <a:spcPts val="1100"/>
              </a:lnSpc>
            </a:pPr>
            <a:r>
              <a:rPr lang="ja-JP" altLang="ja-JP" sz="800">
                <a:solidFill>
                  <a:schemeClr val="tx1"/>
                </a:solidFill>
                <a:effectLst/>
                <a:latin typeface="+mn-lt"/>
                <a:ea typeface="+mn-ea"/>
                <a:cs typeface="+mn-cs"/>
              </a:rPr>
              <a:t>個人別明細書</a:t>
            </a:r>
            <a:endParaRPr lang="en-US" altLang="ja-JP" sz="800">
              <a:solidFill>
                <a:schemeClr val="tx1"/>
              </a:solidFill>
              <a:effectLst/>
              <a:latin typeface="+mn-lt"/>
              <a:ea typeface="+mn-ea"/>
              <a:cs typeface="+mn-cs"/>
            </a:endParaRPr>
          </a:p>
          <a:p>
            <a:pPr algn="ctr" eaLnBrk="1" fontAlgn="auto" latinLnBrk="0" hangingPunct="1"/>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切替理由書記入</a:t>
            </a:r>
            <a:endParaRPr lang="ja-JP" altLang="ja-JP" sz="300">
              <a:effectLst/>
            </a:endParaRPr>
          </a:p>
          <a:p>
            <a:pPr algn="ctr" eaLnBrk="1" fontAlgn="auto" latinLnBrk="0" hangingPunct="1"/>
            <a:r>
              <a:rPr lang="ja-JP" altLang="ja-JP" sz="700">
                <a:solidFill>
                  <a:schemeClr val="tx1"/>
                </a:solidFill>
                <a:effectLst/>
                <a:latin typeface="+mn-lt"/>
                <a:ea typeface="+mn-ea"/>
                <a:cs typeface="+mn-cs"/>
              </a:rPr>
              <a:t>（普通徴収）分</a:t>
            </a:r>
            <a:r>
              <a:rPr lang="en-US" altLang="ja-JP" sz="700">
                <a:solidFill>
                  <a:schemeClr val="tx1"/>
                </a:solidFill>
                <a:effectLst/>
                <a:latin typeface="+mn-lt"/>
                <a:ea typeface="+mn-ea"/>
                <a:cs typeface="+mn-cs"/>
              </a:rPr>
              <a:t>〕</a:t>
            </a:r>
            <a:endParaRPr lang="ja-JP" altLang="ja-JP" sz="800">
              <a:solidFill>
                <a:schemeClr val="tx1"/>
              </a:solidFill>
              <a:effectLst/>
              <a:latin typeface="+mn-lt"/>
              <a:ea typeface="+mn-ea"/>
              <a:cs typeface="+mn-cs"/>
            </a:endParaRPr>
          </a:p>
        </xdr:txBody>
      </xdr:sp>
    </xdr:grpSp>
    <xdr:clientData/>
  </xdr:twoCellAnchor>
  <xdr:twoCellAnchor>
    <xdr:from>
      <xdr:col>131</xdr:col>
      <xdr:colOff>54401</xdr:colOff>
      <xdr:row>75</xdr:row>
      <xdr:rowOff>4708</xdr:rowOff>
    </xdr:from>
    <xdr:to>
      <xdr:col>189</xdr:col>
      <xdr:colOff>31059</xdr:colOff>
      <xdr:row>92</xdr:row>
      <xdr:rowOff>9564</xdr:rowOff>
    </xdr:to>
    <xdr:grpSp>
      <xdr:nvGrpSpPr>
        <xdr:cNvPr id="45" name="グループ化 44">
          <a:extLst>
            <a:ext uri="{FF2B5EF4-FFF2-40B4-BE49-F238E27FC236}">
              <a16:creationId xmlns:a16="http://schemas.microsoft.com/office/drawing/2014/main" id="{00000000-0008-0000-0200-00002D000000}"/>
            </a:ext>
          </a:extLst>
        </xdr:cNvPr>
        <xdr:cNvGrpSpPr/>
      </xdr:nvGrpSpPr>
      <xdr:grpSpPr>
        <a:xfrm>
          <a:off x="7036607" y="5837056"/>
          <a:ext cx="3071521" cy="1289207"/>
          <a:chOff x="7666119" y="5943337"/>
          <a:chExt cx="3339397" cy="1379769"/>
        </a:xfrm>
      </xdr:grpSpPr>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
          <a:stretch>
            <a:fillRect/>
          </a:stretch>
        </xdr:blipFill>
        <xdr:spPr>
          <a:xfrm>
            <a:off x="7666119" y="5943337"/>
            <a:ext cx="3339397" cy="418460"/>
          </a:xfrm>
          <a:prstGeom prst="rect">
            <a:avLst/>
          </a:prstGeom>
        </xdr:spPr>
      </xdr:pic>
      <xdr:grpSp>
        <xdr:nvGrpSpPr>
          <xdr:cNvPr id="47" name="グループ化 4">
            <a:extLst>
              <a:ext uri="{FF2B5EF4-FFF2-40B4-BE49-F238E27FC236}">
                <a16:creationId xmlns:a16="http://schemas.microsoft.com/office/drawing/2014/main" id="{00000000-0008-0000-0200-00002F000000}"/>
              </a:ext>
            </a:extLst>
          </xdr:cNvPr>
          <xdr:cNvGrpSpPr>
            <a:grpSpLocks/>
          </xdr:cNvGrpSpPr>
        </xdr:nvGrpSpPr>
        <xdr:grpSpPr bwMode="auto">
          <a:xfrm>
            <a:off x="8918613" y="6841801"/>
            <a:ext cx="1206067" cy="480196"/>
            <a:chOff x="8686800" y="8391525"/>
            <a:chExt cx="1417136" cy="471306"/>
          </a:xfrm>
        </xdr:grpSpPr>
        <xdr:grpSp>
          <xdr:nvGrpSpPr>
            <xdr:cNvPr id="60" name="グループ化 3">
              <a:extLst>
                <a:ext uri="{FF2B5EF4-FFF2-40B4-BE49-F238E27FC236}">
                  <a16:creationId xmlns:a16="http://schemas.microsoft.com/office/drawing/2014/main" id="{00000000-0008-0000-0200-00003C000000}"/>
                </a:ext>
              </a:extLst>
            </xdr:cNvPr>
            <xdr:cNvGrpSpPr>
              <a:grpSpLocks/>
            </xdr:cNvGrpSpPr>
          </xdr:nvGrpSpPr>
          <xdr:grpSpPr bwMode="auto">
            <a:xfrm>
              <a:off x="8686800" y="8391525"/>
              <a:ext cx="1417136" cy="471306"/>
              <a:chOff x="8686800" y="8391525"/>
              <a:chExt cx="1417136" cy="471306"/>
            </a:xfrm>
          </xdr:grpSpPr>
          <xdr:pic>
            <xdr:nvPicPr>
              <xdr:cNvPr id="62" name="図 30">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7069" r="19653"/>
              <a:stretch>
                <a:fillRect/>
              </a:stretch>
            </xdr:blipFill>
            <xdr:spPr bwMode="auto">
              <a:xfrm>
                <a:off x="8686800" y="8391525"/>
                <a:ext cx="1392387" cy="4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3" name="テキスト ボックス 113">
                <a:extLst>
                  <a:ext uri="{FF2B5EF4-FFF2-40B4-BE49-F238E27FC236}">
                    <a16:creationId xmlns:a16="http://schemas.microsoft.com/office/drawing/2014/main" id="{00000000-0008-0000-0200-00003F000000}"/>
                  </a:ext>
                </a:extLst>
              </xdr:cNvPr>
              <xdr:cNvSpPr txBox="1"/>
            </xdr:nvSpPr>
            <xdr:spPr>
              <a:xfrm>
                <a:off x="8885799" y="8667013"/>
                <a:ext cx="279697" cy="1462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sp macro="" textlink="">
            <xdr:nvSpPr>
              <xdr:cNvPr id="64" name="テキスト ボックス 114">
                <a:extLst>
                  <a:ext uri="{FF2B5EF4-FFF2-40B4-BE49-F238E27FC236}">
                    <a16:creationId xmlns:a16="http://schemas.microsoft.com/office/drawing/2014/main" id="{00000000-0008-0000-0200-000040000000}"/>
                  </a:ext>
                </a:extLst>
              </xdr:cNvPr>
              <xdr:cNvSpPr txBox="1"/>
            </xdr:nvSpPr>
            <xdr:spPr>
              <a:xfrm>
                <a:off x="9177876" y="8600400"/>
                <a:ext cx="261051" cy="2624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5</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65" name="テキスト ボックス 115">
                <a:extLst>
                  <a:ext uri="{FF2B5EF4-FFF2-40B4-BE49-F238E27FC236}">
                    <a16:creationId xmlns:a16="http://schemas.microsoft.com/office/drawing/2014/main" id="{00000000-0008-0000-0200-000041000000}"/>
                  </a:ext>
                </a:extLst>
              </xdr:cNvPr>
              <xdr:cNvSpPr txBox="1"/>
            </xdr:nvSpPr>
            <xdr:spPr>
              <a:xfrm>
                <a:off x="9441602" y="8600400"/>
                <a:ext cx="391806"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12</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66" name="テキスト ボックス 116">
                <a:extLst>
                  <a:ext uri="{FF2B5EF4-FFF2-40B4-BE49-F238E27FC236}">
                    <a16:creationId xmlns:a16="http://schemas.microsoft.com/office/drawing/2014/main" id="{00000000-0008-0000-0200-000042000000}"/>
                  </a:ext>
                </a:extLst>
              </xdr:cNvPr>
              <xdr:cNvSpPr txBox="1"/>
            </xdr:nvSpPr>
            <xdr:spPr>
              <a:xfrm>
                <a:off x="9720155" y="8600400"/>
                <a:ext cx="38378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15</a:t>
                </a:r>
                <a:endParaRPr kumimoji="1" lang="ja-JP" altLang="en-US" sz="700">
                  <a:latin typeface="メイリオ" panose="020B0604030504040204" pitchFamily="50" charset="-128"/>
                  <a:ea typeface="メイリオ" panose="020B0604030504040204" pitchFamily="50" charset="-128"/>
                </a:endParaRPr>
              </a:p>
            </xdr:txBody>
          </xdr:sp>
        </xdr:grpSp>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8686800" y="8391525"/>
              <a:ext cx="1379843" cy="445600"/>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grpSp>
        <xdr:nvGrpSpPr>
          <xdr:cNvPr id="48" name="グループ化 16">
            <a:extLst>
              <a:ext uri="{FF2B5EF4-FFF2-40B4-BE49-F238E27FC236}">
                <a16:creationId xmlns:a16="http://schemas.microsoft.com/office/drawing/2014/main" id="{00000000-0008-0000-0200-000030000000}"/>
              </a:ext>
            </a:extLst>
          </xdr:cNvPr>
          <xdr:cNvGrpSpPr>
            <a:grpSpLocks/>
          </xdr:cNvGrpSpPr>
        </xdr:nvGrpSpPr>
        <xdr:grpSpPr bwMode="auto">
          <a:xfrm>
            <a:off x="7761664" y="6800405"/>
            <a:ext cx="979118" cy="519281"/>
            <a:chOff x="6334115" y="8001018"/>
            <a:chExt cx="1175309" cy="609601"/>
          </a:xfrm>
        </xdr:grpSpPr>
        <xdr:pic>
          <xdr:nvPicPr>
            <xdr:cNvPr id="57" name="図 27">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78731"/>
            <a:stretch>
              <a:fillRect/>
            </a:stretch>
          </xdr:blipFill>
          <xdr:spPr bwMode="auto">
            <a:xfrm>
              <a:off x="6334115" y="8010543"/>
              <a:ext cx="1175309"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7245075" y="8001018"/>
              <a:ext cx="237230" cy="60608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9" name="テキスト ボックス 122">
              <a:extLst>
                <a:ext uri="{FF2B5EF4-FFF2-40B4-BE49-F238E27FC236}">
                  <a16:creationId xmlns:a16="http://schemas.microsoft.com/office/drawing/2014/main" id="{00000000-0008-0000-0200-00003B000000}"/>
                </a:ext>
              </a:extLst>
            </xdr:cNvPr>
            <xdr:cNvSpPr txBox="1"/>
          </xdr:nvSpPr>
          <xdr:spPr>
            <a:xfrm>
              <a:off x="7219778" y="8391622"/>
              <a:ext cx="284676" cy="2178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8280299" y="6341029"/>
            <a:ext cx="2674019" cy="418097"/>
          </a:xfrm>
          <a:prstGeom prst="wedgeRectCallout">
            <a:avLst>
              <a:gd name="adj1" fmla="val -54844"/>
              <a:gd name="adj2" fmla="val -5232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8218274" y="6298492"/>
            <a:ext cx="2728015" cy="4817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l" defTabSz="914400" eaLnBrk="1" fontAlgn="auto" latinLnBrk="0" hangingPunct="1">
              <a:lnSpc>
                <a:spcPct val="100000"/>
              </a:lnSpc>
              <a:spcBef>
                <a:spcPts val="0"/>
              </a:spcBef>
              <a:spcAft>
                <a:spcPts val="0"/>
              </a:spcAft>
              <a:buClrTx/>
              <a:buSzTx/>
              <a:buFontTx/>
              <a:buNone/>
              <a:tabLst/>
              <a:defRPr/>
            </a:pPr>
            <a:r>
              <a:rPr kumimoji="0" lang="ja-JP" altLang="ja-JP" sz="700" b="0" i="0" u="none" strike="noStrike" kern="0" cap="none" spc="0" normalizeH="0" baseline="0" noProof="0">
                <a:ln>
                  <a:noFill/>
                </a:ln>
                <a:solidFill>
                  <a:prstClr val="black"/>
                </a:solidFill>
                <a:effectLst/>
                <a:uLnTx/>
                <a:uFillTx/>
                <a:latin typeface="+mn-lt"/>
                <a:ea typeface="+mn-ea"/>
                <a:cs typeface="+mn-cs"/>
              </a:rPr>
              <a:t>エルタックス等で提出の際は</a:t>
            </a:r>
            <a:r>
              <a:rPr kumimoji="0" lang="ja-JP" altLang="en-US" sz="700" b="0" i="0" u="none" strike="noStrike" kern="0" cap="none" spc="0" normalizeH="0" baseline="0" noProof="0">
                <a:ln>
                  <a:noFill/>
                </a:ln>
                <a:solidFill>
                  <a:prstClr val="black"/>
                </a:solidFill>
                <a:effectLst/>
                <a:uLnTx/>
                <a:uFillTx/>
                <a:latin typeface="+mn-lt"/>
                <a:ea typeface="+mn-ea"/>
                <a:cs typeface="+mn-cs"/>
              </a:rPr>
              <a:t>略号の入力</a:t>
            </a:r>
            <a:r>
              <a:rPr kumimoji="0" lang="ja-JP" altLang="ja-JP" sz="700" b="0" i="0" u="none" strike="noStrike" kern="0" cap="none" spc="0" normalizeH="0" baseline="0" noProof="0">
                <a:ln>
                  <a:noFill/>
                </a:ln>
                <a:solidFill>
                  <a:prstClr val="black"/>
                </a:solidFill>
                <a:effectLst/>
                <a:uLnTx/>
                <a:uFillTx/>
                <a:latin typeface="+mn-lt"/>
                <a:ea typeface="+mn-ea"/>
                <a:cs typeface="+mn-cs"/>
              </a:rPr>
              <a:t>が</a:t>
            </a:r>
            <a:r>
              <a:rPr kumimoji="0" lang="ja-JP" altLang="en-US" sz="700" b="0" i="0" u="none" strike="noStrike" kern="0" cap="none" spc="0" normalizeH="0" baseline="0" noProof="0">
                <a:ln>
                  <a:noFill/>
                </a:ln>
                <a:solidFill>
                  <a:prstClr val="black"/>
                </a:solidFill>
                <a:effectLst/>
                <a:uLnTx/>
                <a:uFillTx/>
                <a:latin typeface="+mn-lt"/>
                <a:ea typeface="+mn-ea"/>
                <a:cs typeface="+mn-cs"/>
              </a:rPr>
              <a:t>必要です。（</a:t>
            </a:r>
            <a:r>
              <a:rPr kumimoji="0" lang="ja-JP" altLang="en-US" sz="700" b="1" i="0" u="none" strike="noStrike" kern="0" cap="none" spc="0" normalizeH="0" baseline="0" noProof="0">
                <a:ln>
                  <a:noFill/>
                </a:ln>
                <a:solidFill>
                  <a:prstClr val="black"/>
                </a:solidFill>
                <a:effectLst/>
                <a:uLnTx/>
                <a:uFillTx/>
                <a:latin typeface="+mn-lt"/>
                <a:ea typeface="+mn-ea"/>
                <a:cs typeface="+mn-cs"/>
              </a:rPr>
              <a:t>「乙欄」の入力</a:t>
            </a:r>
            <a:r>
              <a:rPr kumimoji="0" lang="ja-JP" altLang="en-US" sz="700" b="0" i="0" u="none" strike="noStrike" kern="0" cap="none" spc="0" normalizeH="0" baseline="0" noProof="0">
                <a:ln>
                  <a:noFill/>
                </a:ln>
                <a:solidFill>
                  <a:prstClr val="black"/>
                </a:solidFill>
                <a:effectLst/>
                <a:uLnTx/>
                <a:uFillTx/>
                <a:latin typeface="+mn-lt"/>
                <a:ea typeface="+mn-ea"/>
                <a:cs typeface="+mn-cs"/>
              </a:rPr>
              <a:t>、もしくは</a:t>
            </a:r>
            <a:r>
              <a:rPr kumimoji="0" lang="ja-JP" altLang="en-US" sz="700" b="1" i="0" u="none" strike="noStrike" kern="0" cap="none" spc="0" normalizeH="0" baseline="0" noProof="0">
                <a:ln>
                  <a:noFill/>
                </a:ln>
                <a:solidFill>
                  <a:prstClr val="black"/>
                </a:solidFill>
                <a:effectLst/>
                <a:uLnTx/>
                <a:uFillTx/>
                <a:latin typeface="+mn-lt"/>
                <a:ea typeface="+mn-ea"/>
                <a:cs typeface="+mn-cs"/>
              </a:rPr>
              <a:t>「退職」区分で退職年月日を入力</a:t>
            </a:r>
            <a:r>
              <a:rPr kumimoji="0" lang="ja-JP" altLang="en-US" sz="700" b="0" i="0" u="none" strike="noStrike" kern="0" cap="none" spc="0" normalizeH="0" baseline="0" noProof="0">
                <a:ln>
                  <a:noFill/>
                </a:ln>
                <a:solidFill>
                  <a:prstClr val="black"/>
                </a:solidFill>
                <a:effectLst/>
                <a:uLnTx/>
                <a:uFillTx/>
                <a:latin typeface="+mn-lt"/>
                <a:ea typeface="+mn-ea"/>
                <a:cs typeface="+mn-cs"/>
              </a:rPr>
              <a:t>された場合は、略号の入力は省略いただいて結構です。）</a:t>
            </a:r>
            <a:endParaRPr kumimoji="0" lang="en-US" altLang="ja-JP" sz="700" b="0" i="0" u="none" strike="noStrike" kern="0" cap="none" spc="0" normalizeH="0" baseline="0" noProof="0">
              <a:ln>
                <a:noFill/>
              </a:ln>
              <a:solidFill>
                <a:prstClr val="black"/>
              </a:solidFill>
              <a:effectLst/>
              <a:uLnTx/>
              <a:uFillTx/>
              <a:latin typeface="+mn-lt"/>
              <a:ea typeface="+mn-ea"/>
              <a:cs typeface="+mn-cs"/>
            </a:endParaRPr>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bwMode="auto">
          <a:xfrm>
            <a:off x="7761052" y="6178974"/>
            <a:ext cx="745774" cy="1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just" defTabSz="914400" eaLnBrk="1" fontAlgn="auto" latinLnBrk="0" hangingPunct="1">
              <a:lnSpc>
                <a:spcPts val="1200"/>
              </a:lnSpc>
              <a:spcBef>
                <a:spcPts val="0"/>
              </a:spcBef>
              <a:spcAft>
                <a:spcPts val="0"/>
              </a:spcAft>
              <a:buClrTx/>
              <a:buSzTx/>
              <a:buFontTx/>
              <a:buNone/>
              <a:tabLst/>
              <a:defRPr/>
            </a:pP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a:t>
            </a:r>
            <a:r>
              <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d</a:t>
            </a:r>
            <a:endPar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endParaRPr>
          </a:p>
        </xdr:txBody>
      </xdr:sp>
      <xdr:sp macro="" textlink="">
        <xdr:nvSpPr>
          <xdr:cNvPr id="52" name="テキスト ボックス 111">
            <a:extLst>
              <a:ext uri="{FF2B5EF4-FFF2-40B4-BE49-F238E27FC236}">
                <a16:creationId xmlns:a16="http://schemas.microsoft.com/office/drawing/2014/main" id="{00000000-0008-0000-0200-000034000000}"/>
              </a:ext>
            </a:extLst>
          </xdr:cNvPr>
          <xdr:cNvSpPr txBox="1"/>
        </xdr:nvSpPr>
        <xdr:spPr bwMode="auto">
          <a:xfrm>
            <a:off x="8366938" y="6125239"/>
            <a:ext cx="1807365" cy="327284"/>
          </a:xfrm>
          <a:prstGeom prst="rect">
            <a:avLst/>
          </a:prstGeom>
          <a:noFill/>
          <a:ln w="12700">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令和７年</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月</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31</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日退職予定</a:t>
            </a:r>
          </a:p>
        </xdr:txBody>
      </xdr:sp>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10233142" y="6789876"/>
            <a:ext cx="613782" cy="533230"/>
            <a:chOff x="10718802" y="8915400"/>
            <a:chExt cx="613813" cy="707836"/>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4"/>
            <a:stretch>
              <a:fillRect/>
            </a:stretch>
          </xdr:blipFill>
          <xdr:spPr>
            <a:xfrm>
              <a:off x="10772043" y="8915400"/>
              <a:ext cx="560572" cy="700409"/>
            </a:xfrm>
            <a:prstGeom prst="rect">
              <a:avLst/>
            </a:prstGeom>
          </xdr:spPr>
        </xdr:pic>
        <xdr:sp macro="" textlink="">
          <xdr:nvSpPr>
            <xdr:cNvPr id="55" name="正方形/長方形 54">
              <a:extLst>
                <a:ext uri="{FF2B5EF4-FFF2-40B4-BE49-F238E27FC236}">
                  <a16:creationId xmlns:a16="http://schemas.microsoft.com/office/drawing/2014/main" id="{00000000-0008-0000-0200-000037000000}"/>
                </a:ext>
              </a:extLst>
            </xdr:cNvPr>
            <xdr:cNvSpPr/>
          </xdr:nvSpPr>
          <xdr:spPr>
            <a:xfrm>
              <a:off x="10779369" y="8922727"/>
              <a:ext cx="198718" cy="700509"/>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6" name="テキスト ボックス 108">
              <a:extLst>
                <a:ext uri="{FF2B5EF4-FFF2-40B4-BE49-F238E27FC236}">
                  <a16:creationId xmlns:a16="http://schemas.microsoft.com/office/drawing/2014/main" id="{00000000-0008-0000-0200-000038000000}"/>
                </a:ext>
              </a:extLst>
            </xdr:cNvPr>
            <xdr:cNvSpPr txBox="1"/>
          </xdr:nvSpPr>
          <xdr:spPr>
            <a:xfrm>
              <a:off x="10718802" y="9398977"/>
              <a:ext cx="28131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grpSp>
    <xdr:clientData/>
  </xdr:twoCellAnchor>
  <xdr:twoCellAnchor>
    <xdr:from>
      <xdr:col>104</xdr:col>
      <xdr:colOff>33603</xdr:colOff>
      <xdr:row>75</xdr:row>
      <xdr:rowOff>19854</xdr:rowOff>
    </xdr:from>
    <xdr:to>
      <xdr:col>130</xdr:col>
      <xdr:colOff>29535</xdr:colOff>
      <xdr:row>91</xdr:row>
      <xdr:rowOff>76051</xdr:rowOff>
    </xdr:to>
    <xdr:grpSp>
      <xdr:nvGrpSpPr>
        <xdr:cNvPr id="67" name="グループ化 66">
          <a:extLst>
            <a:ext uri="{FF2B5EF4-FFF2-40B4-BE49-F238E27FC236}">
              <a16:creationId xmlns:a16="http://schemas.microsoft.com/office/drawing/2014/main" id="{00000000-0008-0000-0200-000043000000}"/>
            </a:ext>
          </a:extLst>
        </xdr:cNvPr>
        <xdr:cNvGrpSpPr/>
      </xdr:nvGrpSpPr>
      <xdr:grpSpPr>
        <a:xfrm>
          <a:off x="5576391" y="5849916"/>
          <a:ext cx="1383153" cy="1257871"/>
          <a:chOff x="5739937" y="6423626"/>
          <a:chExt cx="1459319" cy="1408521"/>
        </a:xfrm>
      </xdr:grpSpPr>
      <xdr:sp macro="" textlink="">
        <xdr:nvSpPr>
          <xdr:cNvPr id="68" name="フローチャート: データ 67">
            <a:extLst>
              <a:ext uri="{FF2B5EF4-FFF2-40B4-BE49-F238E27FC236}">
                <a16:creationId xmlns:a16="http://schemas.microsoft.com/office/drawing/2014/main" id="{00000000-0008-0000-0200-000044000000}"/>
              </a:ext>
            </a:extLst>
          </xdr:cNvPr>
          <xdr:cNvSpPr/>
        </xdr:nvSpPr>
        <xdr:spPr>
          <a:xfrm>
            <a:off x="5791190" y="6435871"/>
            <a:ext cx="1239344" cy="231054"/>
          </a:xfrm>
          <a:prstGeom prst="flowChartInputOutput">
            <a:avLst/>
          </a:prstGeom>
          <a:solidFill>
            <a:srgbClr val="FFFF00"/>
          </a:solid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6013615" y="6423626"/>
            <a:ext cx="66294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ja-JP" sz="900" kern="100">
                <a:effectLst/>
                <a:latin typeface="+mn-ea"/>
                <a:ea typeface="+mn-ea"/>
                <a:cs typeface="Times New Roman"/>
              </a:rPr>
              <a:t>総括表</a:t>
            </a:r>
            <a:endParaRPr kumimoji="1" lang="ja-JP" altLang="en-US" sz="900">
              <a:latin typeface="+mn-ea"/>
              <a:ea typeface="+mn-ea"/>
            </a:endParaRPr>
          </a:p>
        </xdr:txBody>
      </xdr:sp>
      <xdr:sp macro="" textlink="">
        <xdr:nvSpPr>
          <xdr:cNvPr id="70" name="直方体 69">
            <a:extLst>
              <a:ext uri="{FF2B5EF4-FFF2-40B4-BE49-F238E27FC236}">
                <a16:creationId xmlns:a16="http://schemas.microsoft.com/office/drawing/2014/main" id="{00000000-0008-0000-0200-000046000000}"/>
              </a:ext>
            </a:extLst>
          </xdr:cNvPr>
          <xdr:cNvSpPr/>
        </xdr:nvSpPr>
        <xdr:spPr>
          <a:xfrm>
            <a:off x="5797262" y="6700015"/>
            <a:ext cx="1140922" cy="331122"/>
          </a:xfrm>
          <a:prstGeom prst="cube">
            <a:avLst>
              <a:gd name="adj" fmla="val 87314"/>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5966827" y="6652301"/>
            <a:ext cx="850582" cy="409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nSpc>
                <a:spcPts val="1100"/>
              </a:lnSpc>
            </a:pPr>
            <a:r>
              <a:rPr lang="ja-JP" altLang="ja-JP" sz="800">
                <a:solidFill>
                  <a:schemeClr val="tx1"/>
                </a:solidFill>
                <a:effectLst/>
                <a:latin typeface="+mn-lt"/>
                <a:ea typeface="+mn-ea"/>
                <a:cs typeface="+mn-cs"/>
              </a:rPr>
              <a:t>個人別明細書</a:t>
            </a:r>
          </a:p>
          <a:p>
            <a:pPr>
              <a:lnSpc>
                <a:spcPts val="1100"/>
              </a:lnSpc>
            </a:pPr>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特別徴収分</a:t>
            </a:r>
            <a:r>
              <a:rPr lang="en-US" altLang="ja-JP" sz="700">
                <a:solidFill>
                  <a:schemeClr val="tx1"/>
                </a:solidFill>
                <a:effectLst/>
                <a:latin typeface="+mn-lt"/>
                <a:ea typeface="+mn-ea"/>
                <a:cs typeface="+mn-cs"/>
              </a:rPr>
              <a:t>〕</a:t>
            </a:r>
            <a:endParaRPr lang="ja-JP" altLang="ja-JP" sz="700">
              <a:solidFill>
                <a:schemeClr val="tx1"/>
              </a:solidFill>
              <a:effectLst/>
              <a:latin typeface="+mn-lt"/>
              <a:ea typeface="+mn-ea"/>
              <a:cs typeface="+mn-cs"/>
            </a:endParaRPr>
          </a:p>
        </xdr:txBody>
      </xdr:sp>
      <xdr:sp macro="" textlink="">
        <xdr:nvSpPr>
          <xdr:cNvPr id="72" name="フローチャート: データ 71">
            <a:extLst>
              <a:ext uri="{FF2B5EF4-FFF2-40B4-BE49-F238E27FC236}">
                <a16:creationId xmlns:a16="http://schemas.microsoft.com/office/drawing/2014/main" id="{00000000-0008-0000-0200-000048000000}"/>
              </a:ext>
            </a:extLst>
          </xdr:cNvPr>
          <xdr:cNvSpPr/>
        </xdr:nvSpPr>
        <xdr:spPr>
          <a:xfrm>
            <a:off x="5739937" y="7059949"/>
            <a:ext cx="1291237" cy="232394"/>
          </a:xfrm>
          <a:prstGeom prst="flowChartInputOutput">
            <a:avLst/>
          </a:prstGeom>
          <a:solidFill>
            <a:srgbClr val="FFFF00"/>
          </a:solid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5842896" y="7067226"/>
            <a:ext cx="1356360"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ja-JP" sz="700" kern="100">
                <a:effectLst/>
                <a:latin typeface="+mn-ea"/>
                <a:ea typeface="+mn-ea"/>
                <a:cs typeface="Times New Roman"/>
              </a:rPr>
              <a:t>切替理由書（兼仕切紙）</a:t>
            </a:r>
            <a:endParaRPr kumimoji="1" lang="ja-JP" altLang="en-US" sz="700">
              <a:latin typeface="+mn-ea"/>
              <a:ea typeface="+mn-ea"/>
            </a:endParaRPr>
          </a:p>
        </xdr:txBody>
      </xdr:sp>
      <xdr:sp macro="" textlink="">
        <xdr:nvSpPr>
          <xdr:cNvPr id="74" name="直方体 73">
            <a:extLst>
              <a:ext uri="{FF2B5EF4-FFF2-40B4-BE49-F238E27FC236}">
                <a16:creationId xmlns:a16="http://schemas.microsoft.com/office/drawing/2014/main" id="{00000000-0008-0000-0200-00004A000000}"/>
              </a:ext>
            </a:extLst>
          </xdr:cNvPr>
          <xdr:cNvSpPr/>
        </xdr:nvSpPr>
        <xdr:spPr>
          <a:xfrm>
            <a:off x="5758295" y="7326714"/>
            <a:ext cx="1368129" cy="492446"/>
          </a:xfrm>
          <a:prstGeom prst="cube">
            <a:avLst>
              <a:gd name="adj" fmla="val 91168"/>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5960040" y="7239000"/>
            <a:ext cx="988874" cy="593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gn="ctr">
              <a:lnSpc>
                <a:spcPts val="1100"/>
              </a:lnSpc>
            </a:pPr>
            <a:r>
              <a:rPr lang="ja-JP" altLang="ja-JP" sz="800">
                <a:solidFill>
                  <a:schemeClr val="tx1"/>
                </a:solidFill>
                <a:effectLst/>
                <a:latin typeface="+mn-lt"/>
                <a:ea typeface="+mn-ea"/>
                <a:cs typeface="+mn-cs"/>
              </a:rPr>
              <a:t>個人別明細書</a:t>
            </a:r>
            <a:endParaRPr lang="en-US" altLang="ja-JP" sz="800">
              <a:solidFill>
                <a:schemeClr val="tx1"/>
              </a:solidFill>
              <a:effectLst/>
              <a:latin typeface="+mn-lt"/>
              <a:ea typeface="+mn-ea"/>
              <a:cs typeface="+mn-cs"/>
            </a:endParaRPr>
          </a:p>
          <a:p>
            <a:pPr algn="ctr" eaLnBrk="1" fontAlgn="auto" latinLnBrk="0" hangingPunct="1"/>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切替理由書記入</a:t>
            </a:r>
            <a:endParaRPr lang="ja-JP" altLang="ja-JP" sz="300">
              <a:effectLst/>
            </a:endParaRPr>
          </a:p>
          <a:p>
            <a:pPr algn="ctr" eaLnBrk="1" fontAlgn="auto" latinLnBrk="0" hangingPunct="1"/>
            <a:r>
              <a:rPr lang="ja-JP" altLang="ja-JP" sz="700">
                <a:solidFill>
                  <a:schemeClr val="tx1"/>
                </a:solidFill>
                <a:effectLst/>
                <a:latin typeface="+mn-lt"/>
                <a:ea typeface="+mn-ea"/>
                <a:cs typeface="+mn-cs"/>
              </a:rPr>
              <a:t>（普通徴収）分</a:t>
            </a:r>
            <a:r>
              <a:rPr lang="en-US" altLang="ja-JP" sz="700">
                <a:solidFill>
                  <a:schemeClr val="tx1"/>
                </a:solidFill>
                <a:effectLst/>
                <a:latin typeface="+mn-lt"/>
                <a:ea typeface="+mn-ea"/>
                <a:cs typeface="+mn-cs"/>
              </a:rPr>
              <a:t>〕</a:t>
            </a:r>
            <a:endParaRPr lang="ja-JP" altLang="ja-JP" sz="800">
              <a:solidFill>
                <a:schemeClr val="tx1"/>
              </a:solidFill>
              <a:effectLst/>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14</xdr:row>
      <xdr:rowOff>9525</xdr:rowOff>
    </xdr:from>
    <xdr:to>
      <xdr:col>7</xdr:col>
      <xdr:colOff>28575</xdr:colOff>
      <xdr:row>21</xdr:row>
      <xdr:rowOff>38100</xdr:rowOff>
    </xdr:to>
    <xdr:grpSp>
      <xdr:nvGrpSpPr>
        <xdr:cNvPr id="111053" name="グループ化 8">
          <a:extLst>
            <a:ext uri="{FF2B5EF4-FFF2-40B4-BE49-F238E27FC236}">
              <a16:creationId xmlns:a16="http://schemas.microsoft.com/office/drawing/2014/main" id="{00000000-0008-0000-0300-0000CDB10100}"/>
            </a:ext>
          </a:extLst>
        </xdr:cNvPr>
        <xdr:cNvGrpSpPr>
          <a:grpSpLocks/>
        </xdr:cNvGrpSpPr>
      </xdr:nvGrpSpPr>
      <xdr:grpSpPr bwMode="auto">
        <a:xfrm>
          <a:off x="176107" y="1384131"/>
          <a:ext cx="466174" cy="452628"/>
          <a:chOff x="3694339" y="2626778"/>
          <a:chExt cx="504000" cy="432000"/>
        </a:xfrm>
      </xdr:grpSpPr>
      <xdr:sp macro="" textlink="">
        <xdr:nvSpPr>
          <xdr:cNvPr id="8" name="円/楕円 7">
            <a:extLst>
              <a:ext uri="{FF2B5EF4-FFF2-40B4-BE49-F238E27FC236}">
                <a16:creationId xmlns:a16="http://schemas.microsoft.com/office/drawing/2014/main" id="{00000000-0008-0000-0300-000008000000}"/>
              </a:ext>
            </a:extLst>
          </xdr:cNvPr>
          <xdr:cNvSpPr/>
        </xdr:nvSpPr>
        <xdr:spPr bwMode="auto">
          <a:xfrm>
            <a:off x="3751396" y="2643393"/>
            <a:ext cx="389887" cy="398769"/>
          </a:xfrm>
          <a:prstGeom prst="ellipse">
            <a:avLst/>
          </a:prstGeom>
          <a:solidFill>
            <a:sysClr val="window" lastClr="FFFFFF"/>
          </a:solidFill>
          <a:ln w="19050" cap="flat" cmpd="sng" algn="ctr">
            <a:solidFill>
              <a:srgbClr val="000000"/>
            </a:solidFill>
            <a:prstDash val="solid"/>
            <a:round/>
            <a:headEnd type="none" w="med" len="med"/>
            <a:tailEnd type="none" w="med" len="med"/>
          </a:ln>
          <a:effectLst/>
        </xdr:spPr>
        <xdr:txBody>
          <a:bodyPr vertOverflow="clip" wrap="square" lIns="0" tIns="0" rIns="0" bIns="0" rtlCol="0" anchor="ctr" upright="1"/>
          <a:lstStyle/>
          <a:p>
            <a:pPr algn="ctr"/>
            <a:endParaRPr kumimoji="1" lang="ja-JP" altLang="en-US" sz="2000">
              <a:latin typeface="ＭＳ Ｐゴシック" pitchFamily="50" charset="-128"/>
              <a:ea typeface="ＭＳ Ｐゴシック" pitchFamily="50"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694339" y="2626778"/>
            <a:ext cx="50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kumimoji="1" lang="ja-JP" altLang="en-US" sz="2400">
                <a:latin typeface="ＭＳ ゴシック" panose="020B0609070205080204" pitchFamily="49" charset="-128"/>
                <a:ea typeface="ＭＳ ゴシック" panose="020B0609070205080204" pitchFamily="49" charset="-128"/>
              </a:rPr>
              <a:t>７</a:t>
            </a:r>
          </a:p>
        </xdr:txBody>
      </xdr:sp>
    </xdr:grpSp>
    <xdr:clientData/>
  </xdr:twoCellAnchor>
  <xdr:twoCellAnchor>
    <xdr:from>
      <xdr:col>6</xdr:col>
      <xdr:colOff>56029</xdr:colOff>
      <xdr:row>155</xdr:row>
      <xdr:rowOff>22410</xdr:rowOff>
    </xdr:from>
    <xdr:to>
      <xdr:col>13</xdr:col>
      <xdr:colOff>33617</xdr:colOff>
      <xdr:row>167</xdr:row>
      <xdr:rowOff>33617</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bwMode="auto">
        <a:xfrm>
          <a:off x="661147" y="11082616"/>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1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twoCellAnchor>
    <xdr:from>
      <xdr:col>129</xdr:col>
      <xdr:colOff>62754</xdr:colOff>
      <xdr:row>419</xdr:row>
      <xdr:rowOff>40339</xdr:rowOff>
    </xdr:from>
    <xdr:to>
      <xdr:col>136</xdr:col>
      <xdr:colOff>40341</xdr:colOff>
      <xdr:row>431</xdr:row>
      <xdr:rowOff>51546</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13072783" y="28850663"/>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1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twoCellAnchor>
    <xdr:from>
      <xdr:col>6</xdr:col>
      <xdr:colOff>58269</xdr:colOff>
      <xdr:row>419</xdr:row>
      <xdr:rowOff>24651</xdr:rowOff>
    </xdr:from>
    <xdr:to>
      <xdr:col>13</xdr:col>
      <xdr:colOff>35857</xdr:colOff>
      <xdr:row>431</xdr:row>
      <xdr:rowOff>35858</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bwMode="auto">
        <a:xfrm>
          <a:off x="663387" y="28834975"/>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ity.osaka.lg.jp/Documents%20and%20Settings/i9953783/&#12487;&#12473;&#12463;&#12488;&#12483;&#12503;/&#30003;&#21578;&#26360;/&#21407;&#31295;/&#12456;&#12463;&#12475;&#12523;&#23436;&#25104;/&#32207;&#25324;&#34920;221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
      <sheetName val="記入方法"/>
    </sheetNames>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635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635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ity.osaka.lg.jp/zaisei/page/0000105952.html" TargetMode="External"/><Relationship Id="rId7" Type="http://schemas.openxmlformats.org/officeDocument/2006/relationships/drawing" Target="../drawings/drawing1.xml"/><Relationship Id="rId2" Type="http://schemas.openxmlformats.org/officeDocument/2006/relationships/hyperlink" Target="https://www.nta.go.jp/publication/pamph/hotei/tebiki2024/index.htm" TargetMode="External"/><Relationship Id="rId1" Type="http://schemas.openxmlformats.org/officeDocument/2006/relationships/hyperlink" Target="https://www.eltax.lta.go.jp/first/" TargetMode="External"/><Relationship Id="rId6" Type="http://schemas.openxmlformats.org/officeDocument/2006/relationships/printerSettings" Target="../printerSettings/printerSettings1.bin"/><Relationship Id="rId5" Type="http://schemas.openxmlformats.org/officeDocument/2006/relationships/hyperlink" Target="https://www.city.osaka.lg.jp/zaisei/page/0000384027.html" TargetMode="External"/><Relationship Id="rId4" Type="http://schemas.openxmlformats.org/officeDocument/2006/relationships/hyperlink" Target="http://www.city.osaka.lg.jp/zaisei/page/0000105952.htm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AI109"/>
  <sheetViews>
    <sheetView showGridLines="0" tabSelected="1" showOutlineSymbols="0" view="pageBreakPreview" zoomScaleNormal="70" zoomScaleSheetLayoutView="100" workbookViewId="0">
      <selection activeCell="F6" sqref="F6"/>
    </sheetView>
  </sheetViews>
  <sheetFormatPr defaultColWidth="9" defaultRowHeight="13.5"/>
  <cols>
    <col min="1" max="1" width="1.5" style="153" customWidth="1"/>
    <col min="2" max="2" width="3.5" style="155" bestFit="1" customWidth="1"/>
    <col min="3" max="16384" width="9" style="153"/>
  </cols>
  <sheetData>
    <row r="1" spans="1:28" ht="17.25">
      <c r="A1" s="358" t="s">
        <v>245</v>
      </c>
      <c r="B1" s="359"/>
      <c r="C1" s="359"/>
      <c r="D1" s="359"/>
      <c r="E1" s="359"/>
      <c r="F1" s="360"/>
      <c r="G1" s="361"/>
      <c r="I1" s="194"/>
    </row>
    <row r="3" spans="1:28" ht="18" customHeight="1">
      <c r="B3" s="154" t="s">
        <v>391</v>
      </c>
    </row>
    <row r="4" spans="1:28" ht="18" customHeight="1">
      <c r="B4" s="154" t="s">
        <v>316</v>
      </c>
    </row>
    <row r="5" spans="1:28" ht="18" customHeight="1">
      <c r="B5" s="154" t="s">
        <v>317</v>
      </c>
    </row>
    <row r="6" spans="1:28" ht="18" customHeight="1">
      <c r="B6" s="154" t="s">
        <v>318</v>
      </c>
    </row>
    <row r="7" spans="1:28" ht="18" customHeight="1">
      <c r="B7" s="154" t="s">
        <v>366</v>
      </c>
    </row>
    <row r="8" spans="1:28" ht="6.75" customHeight="1"/>
    <row r="9" spans="1:28" s="2" customFormat="1" ht="17.25" customHeight="1">
      <c r="B9" s="45"/>
      <c r="C9" s="362" t="s">
        <v>217</v>
      </c>
      <c r="D9" s="363"/>
      <c r="E9" s="40"/>
      <c r="F9" s="1"/>
      <c r="G9" s="1"/>
      <c r="H9" s="1"/>
      <c r="I9" s="1"/>
      <c r="J9" s="1"/>
      <c r="K9" s="1"/>
      <c r="L9" s="1"/>
      <c r="M9" s="1"/>
      <c r="N9" s="1"/>
      <c r="O9" s="1"/>
      <c r="P9" s="1"/>
      <c r="Q9" s="1"/>
      <c r="R9" s="1"/>
      <c r="S9" s="1"/>
      <c r="T9" s="1"/>
      <c r="U9" s="1"/>
      <c r="V9" s="1"/>
      <c r="W9" s="1"/>
      <c r="X9" s="1"/>
      <c r="Y9" s="1"/>
      <c r="Z9" s="1"/>
      <c r="AA9" s="1"/>
      <c r="AB9" s="1"/>
    </row>
    <row r="10" spans="1:28" s="2" customFormat="1" ht="17.25">
      <c r="B10" s="45"/>
      <c r="C10" s="176" t="s">
        <v>440</v>
      </c>
      <c r="D10" s="40"/>
      <c r="E10" s="40"/>
      <c r="F10" s="1"/>
      <c r="G10" s="1"/>
      <c r="H10" s="1"/>
      <c r="I10" s="1"/>
      <c r="J10" s="1"/>
      <c r="K10" s="1"/>
      <c r="L10" s="1"/>
      <c r="M10" s="1"/>
      <c r="N10" s="1"/>
      <c r="O10" s="1"/>
      <c r="P10" s="1"/>
      <c r="Q10" s="1"/>
      <c r="R10" s="1"/>
      <c r="S10" s="1"/>
      <c r="T10" s="1"/>
      <c r="U10" s="1"/>
      <c r="V10" s="1"/>
      <c r="W10" s="1"/>
      <c r="X10" s="1"/>
      <c r="Y10" s="1"/>
      <c r="Z10" s="1"/>
      <c r="AA10" s="1"/>
      <c r="AB10" s="1"/>
    </row>
    <row r="11" spans="1:28" s="2" customFormat="1" ht="17.25">
      <c r="B11" s="45"/>
      <c r="C11" s="176" t="s">
        <v>415</v>
      </c>
      <c r="D11" s="40"/>
      <c r="E11" s="40"/>
      <c r="F11" s="1"/>
      <c r="G11" s="1"/>
      <c r="H11" s="1"/>
      <c r="I11" s="1"/>
      <c r="J11" s="1"/>
      <c r="K11" s="1"/>
      <c r="L11" s="1"/>
      <c r="M11" s="1"/>
      <c r="N11" s="1"/>
      <c r="O11" s="1"/>
      <c r="P11" s="1"/>
      <c r="Q11" s="1"/>
      <c r="R11" s="1"/>
      <c r="S11" s="1"/>
      <c r="T11" s="1"/>
      <c r="U11" s="1"/>
      <c r="V11" s="1"/>
      <c r="W11" s="1"/>
      <c r="X11" s="1"/>
      <c r="Y11" s="1"/>
      <c r="Z11" s="1"/>
      <c r="AA11" s="1"/>
      <c r="AB11" s="1"/>
    </row>
    <row r="12" spans="1:28" s="2" customFormat="1" ht="6" customHeight="1">
      <c r="B12" s="45"/>
      <c r="C12" s="39"/>
      <c r="D12" s="40"/>
      <c r="E12" s="40"/>
      <c r="F12" s="1"/>
      <c r="G12" s="1"/>
      <c r="H12" s="1"/>
      <c r="I12" s="1"/>
      <c r="J12" s="1"/>
      <c r="K12" s="1"/>
      <c r="L12" s="1"/>
      <c r="M12" s="1"/>
      <c r="N12" s="1"/>
      <c r="O12" s="1"/>
      <c r="P12" s="1"/>
      <c r="Q12" s="1"/>
      <c r="R12" s="1"/>
      <c r="S12" s="1"/>
      <c r="T12" s="1"/>
      <c r="U12" s="1"/>
      <c r="V12" s="1"/>
      <c r="W12" s="1"/>
      <c r="X12" s="1"/>
      <c r="Y12" s="1"/>
      <c r="Z12" s="1"/>
      <c r="AA12" s="1"/>
      <c r="AB12" s="1"/>
    </row>
    <row r="13" spans="1:28" s="2" customFormat="1" ht="15" customHeight="1">
      <c r="B13" s="45"/>
      <c r="C13" s="364" t="s">
        <v>319</v>
      </c>
      <c r="D13" s="365"/>
      <c r="E13" s="365"/>
      <c r="F13" s="365"/>
      <c r="G13" s="365"/>
      <c r="H13" s="365"/>
      <c r="I13" s="365"/>
      <c r="J13" s="365"/>
      <c r="K13" s="365"/>
      <c r="L13" s="365"/>
      <c r="M13" s="365"/>
      <c r="N13" s="365"/>
      <c r="O13" s="365"/>
      <c r="P13" s="365"/>
      <c r="Q13" s="365"/>
      <c r="R13" s="365"/>
      <c r="S13" s="365"/>
      <c r="T13" s="1"/>
      <c r="U13" s="1"/>
      <c r="V13" s="1"/>
      <c r="W13" s="1"/>
      <c r="X13" s="1"/>
      <c r="Y13" s="1"/>
      <c r="Z13" s="1"/>
      <c r="AA13" s="1"/>
      <c r="AB13" s="1"/>
    </row>
    <row r="14" spans="1:28" s="2" customFormat="1" ht="6" customHeight="1">
      <c r="B14" s="45"/>
      <c r="C14" s="324"/>
      <c r="D14" s="325"/>
      <c r="E14" s="325"/>
      <c r="F14" s="325"/>
      <c r="G14" s="325"/>
      <c r="H14" s="325"/>
      <c r="I14" s="325"/>
      <c r="J14" s="325"/>
      <c r="K14" s="325"/>
      <c r="L14" s="325"/>
      <c r="M14" s="325"/>
      <c r="N14" s="325"/>
      <c r="O14" s="325"/>
      <c r="P14" s="325"/>
      <c r="Q14" s="325"/>
      <c r="R14" s="325"/>
      <c r="S14" s="325"/>
      <c r="T14" s="1"/>
      <c r="U14" s="1"/>
      <c r="V14" s="1"/>
      <c r="W14" s="1"/>
      <c r="X14" s="1"/>
      <c r="Y14" s="1"/>
      <c r="Z14" s="1"/>
      <c r="AA14" s="1"/>
      <c r="AB14" s="1"/>
    </row>
    <row r="15" spans="1:28" s="2" customFormat="1" ht="15" customHeight="1">
      <c r="B15" s="45"/>
      <c r="C15" s="161" t="s">
        <v>439</v>
      </c>
      <c r="D15" s="40"/>
      <c r="E15" s="40"/>
      <c r="F15" s="1"/>
      <c r="G15" s="1"/>
      <c r="H15" s="1"/>
      <c r="I15" s="1"/>
      <c r="J15" s="1"/>
      <c r="K15" s="1"/>
      <c r="L15" s="1"/>
      <c r="M15" s="1"/>
      <c r="N15" s="1"/>
      <c r="O15" s="1"/>
      <c r="P15" s="1"/>
      <c r="Q15" s="1"/>
      <c r="R15" s="1"/>
      <c r="S15" s="1"/>
      <c r="T15" s="1"/>
      <c r="U15" s="1"/>
      <c r="V15" s="1"/>
      <c r="W15" s="1"/>
      <c r="X15" s="1"/>
      <c r="Y15" s="1"/>
      <c r="Z15" s="1"/>
      <c r="AA15" s="1"/>
      <c r="AB15" s="1"/>
    </row>
    <row r="16" spans="1:28" s="2" customFormat="1" ht="15" customHeight="1">
      <c r="B16" s="45"/>
      <c r="C16" s="161" t="s">
        <v>273</v>
      </c>
      <c r="D16" s="40"/>
      <c r="E16" s="40"/>
      <c r="F16" s="1"/>
      <c r="G16" s="1"/>
      <c r="H16" s="1"/>
      <c r="I16" s="1"/>
      <c r="J16" s="1"/>
      <c r="K16" s="1"/>
      <c r="L16" s="1"/>
      <c r="M16" s="1"/>
      <c r="N16" s="1"/>
      <c r="O16" s="1"/>
      <c r="P16" s="1"/>
      <c r="Q16" s="1"/>
      <c r="R16" s="1"/>
      <c r="S16" s="1"/>
      <c r="T16" s="1"/>
      <c r="U16" s="1"/>
      <c r="V16" s="1"/>
      <c r="W16" s="1"/>
      <c r="X16" s="1"/>
      <c r="Y16" s="1"/>
      <c r="Z16" s="1"/>
      <c r="AA16" s="1"/>
      <c r="AB16" s="1"/>
    </row>
    <row r="17" spans="2:35" s="157" customFormat="1" ht="15" customHeight="1">
      <c r="B17" s="158"/>
      <c r="C17" s="161" t="s">
        <v>320</v>
      </c>
      <c r="D17" s="159"/>
      <c r="E17" s="159"/>
      <c r="F17" s="160"/>
      <c r="G17" s="160"/>
      <c r="H17" s="160"/>
      <c r="I17" s="160"/>
      <c r="J17" s="160"/>
      <c r="K17" s="160"/>
      <c r="L17" s="160"/>
      <c r="M17" s="160"/>
      <c r="N17" s="160"/>
      <c r="O17" s="160"/>
      <c r="P17" s="160"/>
      <c r="Q17" s="160"/>
      <c r="R17" s="160"/>
      <c r="S17" s="160"/>
      <c r="T17" s="160"/>
      <c r="U17" s="160"/>
      <c r="V17" s="160"/>
      <c r="W17" s="160"/>
      <c r="X17" s="160"/>
      <c r="Y17" s="160"/>
      <c r="Z17" s="160"/>
      <c r="AA17" s="160"/>
      <c r="AB17" s="160"/>
    </row>
    <row r="18" spans="2:35" s="157" customFormat="1" ht="15" customHeight="1">
      <c r="B18" s="158"/>
      <c r="C18" s="161" t="s">
        <v>441</v>
      </c>
      <c r="D18" s="159"/>
      <c r="E18" s="159"/>
      <c r="F18" s="160"/>
      <c r="G18" s="160"/>
      <c r="H18" s="160"/>
      <c r="I18" s="160"/>
      <c r="J18" s="160"/>
      <c r="K18" s="160"/>
      <c r="L18" s="160"/>
      <c r="M18" s="160"/>
      <c r="N18" s="160"/>
      <c r="O18" s="160"/>
      <c r="P18" s="160"/>
      <c r="Q18" s="160"/>
      <c r="R18" s="160"/>
      <c r="S18" s="160"/>
      <c r="T18" s="160"/>
      <c r="U18" s="160"/>
      <c r="V18" s="160"/>
      <c r="W18" s="160"/>
      <c r="X18" s="160"/>
      <c r="Y18" s="160"/>
      <c r="Z18" s="160"/>
      <c r="AA18" s="160"/>
      <c r="AB18" s="160"/>
    </row>
    <row r="19" spans="2:35" s="157" customFormat="1" ht="15" customHeight="1">
      <c r="B19" s="158"/>
      <c r="C19" s="161" t="s">
        <v>442</v>
      </c>
      <c r="D19" s="159"/>
      <c r="E19" s="159"/>
      <c r="F19" s="160"/>
      <c r="G19" s="160"/>
      <c r="H19" s="160"/>
      <c r="I19" s="160"/>
      <c r="J19" s="160"/>
      <c r="K19" s="160"/>
      <c r="L19" s="160"/>
      <c r="M19" s="160"/>
      <c r="N19" s="160"/>
      <c r="O19" s="160"/>
      <c r="P19" s="160"/>
      <c r="Q19" s="160"/>
      <c r="R19" s="160"/>
      <c r="S19" s="160"/>
      <c r="T19" s="160"/>
      <c r="U19" s="160"/>
      <c r="V19" s="160"/>
      <c r="W19" s="160"/>
      <c r="X19" s="160"/>
      <c r="Y19" s="160"/>
      <c r="Z19" s="160"/>
      <c r="AA19" s="160"/>
      <c r="AB19" s="160"/>
    </row>
    <row r="20" spans="2:35" s="157" customFormat="1" ht="15" customHeight="1">
      <c r="B20" s="158"/>
      <c r="C20" s="161" t="s">
        <v>443</v>
      </c>
      <c r="D20" s="159"/>
      <c r="E20" s="159"/>
      <c r="F20" s="160"/>
      <c r="G20" s="160"/>
      <c r="H20" s="160"/>
      <c r="I20" s="160"/>
      <c r="J20" s="160"/>
      <c r="K20" s="160"/>
      <c r="L20" s="160"/>
      <c r="M20" s="160"/>
      <c r="N20" s="160"/>
      <c r="O20" s="160"/>
      <c r="P20" s="160"/>
      <c r="Q20" s="160"/>
      <c r="R20" s="160"/>
      <c r="S20" s="160"/>
      <c r="T20" s="160"/>
      <c r="U20" s="160"/>
      <c r="V20" s="160"/>
      <c r="W20" s="160"/>
      <c r="X20" s="160"/>
      <c r="Y20" s="160"/>
      <c r="Z20" s="160"/>
      <c r="AA20" s="160"/>
      <c r="AB20" s="160"/>
    </row>
    <row r="23" spans="2:35" s="2" customFormat="1" ht="15" customHeight="1">
      <c r="B23" s="70"/>
      <c r="C23" s="176" t="s">
        <v>438</v>
      </c>
      <c r="D23" s="40"/>
      <c r="E23" s="40"/>
      <c r="F23" s="71"/>
      <c r="G23" s="71"/>
      <c r="H23" s="71"/>
      <c r="I23" s="71"/>
      <c r="J23" s="71"/>
      <c r="K23" s="71"/>
      <c r="L23" s="71"/>
      <c r="M23" s="71"/>
      <c r="N23" s="71"/>
      <c r="O23" s="71"/>
      <c r="P23" s="71"/>
      <c r="Q23" s="71"/>
      <c r="R23" s="71"/>
      <c r="S23" s="71"/>
      <c r="T23" s="71"/>
      <c r="U23" s="71"/>
      <c r="V23" s="71"/>
      <c r="W23" s="71"/>
      <c r="X23" s="71"/>
      <c r="Y23" s="71"/>
      <c r="Z23" s="71"/>
      <c r="AA23" s="71"/>
      <c r="AB23" s="71"/>
    </row>
    <row r="24" spans="2:35" s="2" customFormat="1" ht="15" customHeight="1">
      <c r="B24" s="70"/>
      <c r="C24" s="366" t="s">
        <v>444</v>
      </c>
      <c r="D24" s="366"/>
      <c r="E24" s="366"/>
      <c r="F24" s="366"/>
      <c r="G24" s="366"/>
      <c r="H24" s="366"/>
      <c r="I24" s="366"/>
      <c r="J24" s="366"/>
      <c r="K24" s="366"/>
      <c r="L24" s="366"/>
      <c r="M24" s="366"/>
      <c r="N24" s="366"/>
      <c r="O24" s="366"/>
      <c r="P24" s="366"/>
      <c r="Q24" s="366"/>
      <c r="R24" s="366"/>
      <c r="S24" s="71"/>
      <c r="T24" s="68" t="s">
        <v>271</v>
      </c>
      <c r="U24" s="40"/>
      <c r="V24" s="40"/>
      <c r="W24" s="71"/>
      <c r="X24" s="71"/>
      <c r="Y24" s="71"/>
      <c r="Z24" s="71"/>
      <c r="AA24" s="71"/>
      <c r="AB24" s="71"/>
      <c r="AC24" s="71"/>
      <c r="AD24" s="71"/>
      <c r="AE24" s="71"/>
      <c r="AF24" s="71"/>
      <c r="AG24" s="71"/>
      <c r="AH24" s="71"/>
      <c r="AI24" s="71"/>
    </row>
    <row r="25" spans="2:35" s="2" customFormat="1" ht="15" customHeight="1">
      <c r="B25" s="70"/>
      <c r="C25" s="366"/>
      <c r="D25" s="366"/>
      <c r="E25" s="366"/>
      <c r="F25" s="366"/>
      <c r="G25" s="366"/>
      <c r="H25" s="366"/>
      <c r="I25" s="366"/>
      <c r="J25" s="366"/>
      <c r="K25" s="366"/>
      <c r="L25" s="366"/>
      <c r="M25" s="366"/>
      <c r="N25" s="366"/>
      <c r="O25" s="366"/>
      <c r="P25" s="366"/>
      <c r="Q25" s="366"/>
      <c r="R25" s="366"/>
      <c r="S25" s="71"/>
      <c r="T25" s="68"/>
      <c r="U25" s="40"/>
      <c r="V25" s="40"/>
      <c r="W25" s="71"/>
      <c r="X25" s="71"/>
      <c r="Y25" s="71"/>
      <c r="Z25" s="71"/>
      <c r="AA25" s="71"/>
      <c r="AB25" s="71"/>
      <c r="AC25" s="71"/>
      <c r="AD25" s="71"/>
      <c r="AE25" s="71"/>
      <c r="AF25" s="71"/>
      <c r="AG25" s="71"/>
      <c r="AH25" s="71"/>
      <c r="AI25" s="71"/>
    </row>
    <row r="26" spans="2:35" s="2" customFormat="1" ht="15" customHeight="1">
      <c r="B26" s="70"/>
      <c r="C26" s="366"/>
      <c r="D26" s="366"/>
      <c r="E26" s="366"/>
      <c r="F26" s="366"/>
      <c r="G26" s="366"/>
      <c r="H26" s="366"/>
      <c r="I26" s="366"/>
      <c r="J26" s="366"/>
      <c r="K26" s="366"/>
      <c r="L26" s="366"/>
      <c r="M26" s="366"/>
      <c r="N26" s="366"/>
      <c r="O26" s="366"/>
      <c r="P26" s="366"/>
      <c r="Q26" s="366"/>
      <c r="R26" s="366"/>
      <c r="S26" s="71"/>
      <c r="T26" s="68"/>
      <c r="U26" s="40"/>
      <c r="V26" s="40"/>
      <c r="W26" s="71"/>
      <c r="X26" s="71"/>
      <c r="Y26" s="71"/>
      <c r="Z26" s="71"/>
      <c r="AA26" s="71"/>
      <c r="AB26" s="71"/>
      <c r="AC26" s="71"/>
      <c r="AD26" s="71"/>
      <c r="AE26" s="71"/>
      <c r="AF26" s="71"/>
      <c r="AG26" s="71"/>
      <c r="AH26" s="71"/>
      <c r="AI26" s="71"/>
    </row>
    <row r="27" spans="2:35" s="2" customFormat="1" ht="15" customHeight="1">
      <c r="B27" s="70"/>
      <c r="C27" s="366"/>
      <c r="D27" s="366"/>
      <c r="E27" s="366"/>
      <c r="F27" s="366"/>
      <c r="G27" s="366"/>
      <c r="H27" s="366"/>
      <c r="I27" s="366"/>
      <c r="J27" s="366"/>
      <c r="K27" s="366"/>
      <c r="L27" s="366"/>
      <c r="M27" s="366"/>
      <c r="N27" s="366"/>
      <c r="O27" s="366"/>
      <c r="P27" s="366"/>
      <c r="Q27" s="366"/>
      <c r="R27" s="366"/>
      <c r="S27" s="71"/>
      <c r="T27" s="68" t="s">
        <v>263</v>
      </c>
      <c r="U27" s="40"/>
      <c r="V27" s="40"/>
      <c r="W27" s="71"/>
      <c r="X27" s="71"/>
      <c r="Y27" s="71"/>
      <c r="Z27" s="71"/>
      <c r="AA27" s="71"/>
      <c r="AB27" s="71"/>
      <c r="AC27" s="71"/>
      <c r="AD27" s="71"/>
      <c r="AE27" s="71"/>
      <c r="AF27" s="71"/>
      <c r="AG27" s="71"/>
      <c r="AH27" s="71"/>
      <c r="AI27" s="71"/>
    </row>
    <row r="28" spans="2:35" s="2" customFormat="1" ht="15" customHeight="1">
      <c r="B28" s="70"/>
      <c r="C28" s="366"/>
      <c r="D28" s="366"/>
      <c r="E28" s="366"/>
      <c r="F28" s="366"/>
      <c r="G28" s="366"/>
      <c r="H28" s="366"/>
      <c r="I28" s="366"/>
      <c r="J28" s="366"/>
      <c r="K28" s="366"/>
      <c r="L28" s="366"/>
      <c r="M28" s="366"/>
      <c r="N28" s="366"/>
      <c r="O28" s="366"/>
      <c r="P28" s="366"/>
      <c r="Q28" s="366"/>
      <c r="R28" s="366"/>
      <c r="S28" s="71"/>
      <c r="T28" s="68"/>
      <c r="U28" s="40"/>
      <c r="V28" s="40"/>
      <c r="W28" s="71"/>
      <c r="X28" s="71"/>
      <c r="Y28" s="71"/>
      <c r="Z28" s="71"/>
      <c r="AA28" s="71"/>
      <c r="AB28" s="71"/>
      <c r="AC28" s="71"/>
      <c r="AD28" s="71"/>
      <c r="AE28" s="71"/>
      <c r="AF28" s="71"/>
      <c r="AG28" s="71"/>
      <c r="AH28" s="71"/>
      <c r="AI28" s="71"/>
    </row>
    <row r="29" spans="2:35" s="2" customFormat="1" ht="15" customHeight="1">
      <c r="B29" s="70"/>
      <c r="C29" s="366"/>
      <c r="D29" s="366"/>
      <c r="E29" s="366"/>
      <c r="F29" s="366"/>
      <c r="G29" s="366"/>
      <c r="H29" s="366"/>
      <c r="I29" s="366"/>
      <c r="J29" s="366"/>
      <c r="K29" s="366"/>
      <c r="L29" s="366"/>
      <c r="M29" s="366"/>
      <c r="N29" s="366"/>
      <c r="O29" s="366"/>
      <c r="P29" s="366"/>
      <c r="Q29" s="366"/>
      <c r="R29" s="366"/>
      <c r="S29" s="71"/>
      <c r="T29" s="68"/>
      <c r="U29" s="40"/>
      <c r="V29" s="40"/>
      <c r="W29" s="71"/>
      <c r="X29" s="71"/>
      <c r="Y29" s="71"/>
      <c r="Z29" s="71"/>
      <c r="AA29" s="71"/>
      <c r="AB29" s="71"/>
      <c r="AC29" s="71"/>
      <c r="AD29" s="71"/>
      <c r="AE29" s="71"/>
      <c r="AF29" s="71"/>
      <c r="AG29" s="71"/>
      <c r="AH29" s="71"/>
      <c r="AI29" s="71"/>
    </row>
    <row r="30" spans="2:35" s="2" customFormat="1" ht="15" customHeight="1">
      <c r="B30" s="70"/>
      <c r="C30" s="366"/>
      <c r="D30" s="366"/>
      <c r="E30" s="366"/>
      <c r="F30" s="366"/>
      <c r="G30" s="366"/>
      <c r="H30" s="366"/>
      <c r="I30" s="366"/>
      <c r="J30" s="366"/>
      <c r="K30" s="366"/>
      <c r="L30" s="366"/>
      <c r="M30" s="366"/>
      <c r="N30" s="366"/>
      <c r="O30" s="366"/>
      <c r="P30" s="366"/>
      <c r="Q30" s="366"/>
      <c r="R30" s="366"/>
      <c r="S30" s="71"/>
      <c r="T30" s="68"/>
      <c r="U30" s="40"/>
      <c r="V30" s="40"/>
      <c r="W30" s="71"/>
      <c r="X30" s="71"/>
      <c r="Y30" s="71"/>
      <c r="Z30" s="71"/>
      <c r="AA30" s="71"/>
      <c r="AB30" s="71"/>
      <c r="AC30" s="71"/>
      <c r="AD30" s="71"/>
      <c r="AE30" s="71"/>
      <c r="AF30" s="71"/>
      <c r="AG30" s="71"/>
      <c r="AH30" s="71"/>
      <c r="AI30" s="71"/>
    </row>
    <row r="31" spans="2:35" s="2" customFormat="1" ht="15" customHeight="1">
      <c r="B31" s="70"/>
      <c r="C31" s="366"/>
      <c r="D31" s="366"/>
      <c r="E31" s="366"/>
      <c r="F31" s="366"/>
      <c r="G31" s="366"/>
      <c r="H31" s="366"/>
      <c r="I31" s="366"/>
      <c r="J31" s="366"/>
      <c r="K31" s="366"/>
      <c r="L31" s="366"/>
      <c r="M31" s="366"/>
      <c r="N31" s="366"/>
      <c r="O31" s="366"/>
      <c r="P31" s="366"/>
      <c r="Q31" s="366"/>
      <c r="R31" s="366"/>
      <c r="S31" s="71"/>
      <c r="T31" s="68"/>
      <c r="U31" s="40"/>
      <c r="V31" s="40"/>
      <c r="W31" s="71"/>
      <c r="X31" s="71"/>
      <c r="Y31" s="71"/>
      <c r="Z31" s="71"/>
      <c r="AA31" s="71"/>
      <c r="AB31" s="71"/>
      <c r="AC31" s="71"/>
      <c r="AD31" s="71"/>
      <c r="AE31" s="71"/>
      <c r="AF31" s="71"/>
      <c r="AG31" s="71"/>
      <c r="AH31" s="71"/>
      <c r="AI31" s="71"/>
    </row>
    <row r="32" spans="2:35" s="2" customFormat="1" ht="15" customHeight="1">
      <c r="B32" s="70"/>
      <c r="C32" s="366"/>
      <c r="D32" s="366"/>
      <c r="E32" s="366"/>
      <c r="F32" s="366"/>
      <c r="G32" s="366"/>
      <c r="H32" s="366"/>
      <c r="I32" s="366"/>
      <c r="J32" s="366"/>
      <c r="K32" s="366"/>
      <c r="L32" s="366"/>
      <c r="M32" s="366"/>
      <c r="N32" s="366"/>
      <c r="O32" s="366"/>
      <c r="P32" s="366"/>
      <c r="Q32" s="366"/>
      <c r="R32" s="366"/>
      <c r="S32" s="71"/>
      <c r="T32" s="68"/>
      <c r="U32" s="40"/>
      <c r="V32" s="40"/>
      <c r="W32" s="71"/>
      <c r="X32" s="71"/>
      <c r="Y32" s="71"/>
      <c r="Z32" s="71"/>
      <c r="AA32" s="71"/>
      <c r="AB32" s="71"/>
      <c r="AC32" s="71"/>
      <c r="AD32" s="71"/>
      <c r="AE32" s="71"/>
      <c r="AF32" s="71"/>
      <c r="AG32" s="71"/>
      <c r="AH32" s="71"/>
      <c r="AI32" s="71"/>
    </row>
    <row r="33" spans="1:35" s="2" customFormat="1" ht="15" customHeight="1">
      <c r="B33" s="70"/>
      <c r="C33" s="366"/>
      <c r="D33" s="366"/>
      <c r="E33" s="366"/>
      <c r="F33" s="366"/>
      <c r="G33" s="366"/>
      <c r="H33" s="366"/>
      <c r="I33" s="366"/>
      <c r="J33" s="366"/>
      <c r="K33" s="366"/>
      <c r="L33" s="366"/>
      <c r="M33" s="366"/>
      <c r="N33" s="366"/>
      <c r="O33" s="366"/>
      <c r="P33" s="366"/>
      <c r="Q33" s="366"/>
      <c r="R33" s="366"/>
      <c r="S33" s="71"/>
      <c r="T33" s="68"/>
      <c r="U33" s="40"/>
      <c r="V33" s="40"/>
      <c r="W33" s="71"/>
      <c r="X33" s="71"/>
      <c r="Y33" s="71"/>
      <c r="Z33" s="71"/>
      <c r="AA33" s="71"/>
      <c r="AB33" s="71"/>
      <c r="AC33" s="71"/>
      <c r="AD33" s="71"/>
      <c r="AE33" s="71"/>
      <c r="AF33" s="71"/>
      <c r="AG33" s="71"/>
      <c r="AH33" s="71"/>
      <c r="AI33" s="71"/>
    </row>
    <row r="34" spans="1:35" s="2" customFormat="1" ht="15" customHeight="1">
      <c r="B34" s="70"/>
      <c r="C34" s="366"/>
      <c r="D34" s="366"/>
      <c r="E34" s="366"/>
      <c r="F34" s="366"/>
      <c r="G34" s="366"/>
      <c r="H34" s="366"/>
      <c r="I34" s="366"/>
      <c r="J34" s="366"/>
      <c r="K34" s="366"/>
      <c r="L34" s="366"/>
      <c r="M34" s="366"/>
      <c r="N34" s="366"/>
      <c r="O34" s="366"/>
      <c r="P34" s="366"/>
      <c r="Q34" s="366"/>
      <c r="R34" s="366"/>
      <c r="S34" s="71"/>
      <c r="T34" s="68"/>
      <c r="U34" s="40"/>
      <c r="V34" s="40"/>
      <c r="W34" s="71"/>
      <c r="X34" s="71"/>
      <c r="Y34" s="71"/>
      <c r="Z34" s="71"/>
      <c r="AA34" s="71"/>
      <c r="AB34" s="71"/>
      <c r="AC34" s="71"/>
      <c r="AD34" s="71"/>
      <c r="AE34" s="71"/>
      <c r="AF34" s="71"/>
      <c r="AG34" s="71"/>
      <c r="AH34" s="71"/>
      <c r="AI34" s="71"/>
    </row>
    <row r="35" spans="1:35" s="2" customFormat="1" ht="15" customHeight="1">
      <c r="B35" s="70"/>
      <c r="C35" s="182" t="s">
        <v>272</v>
      </c>
      <c r="D35" s="181"/>
      <c r="E35" s="181"/>
      <c r="F35" s="181"/>
      <c r="G35" s="181"/>
      <c r="H35" s="181"/>
      <c r="I35" s="181"/>
      <c r="J35" s="181"/>
      <c r="K35" s="181"/>
      <c r="L35" s="181"/>
      <c r="M35" s="181"/>
      <c r="N35" s="181"/>
      <c r="O35" s="181"/>
      <c r="P35" s="181"/>
      <c r="Q35" s="181"/>
      <c r="R35" s="181"/>
      <c r="S35" s="71"/>
      <c r="T35" s="68" t="s">
        <v>263</v>
      </c>
      <c r="U35" s="69"/>
      <c r="V35" s="40"/>
      <c r="W35" s="71"/>
      <c r="X35" s="71"/>
      <c r="Y35" s="71"/>
      <c r="Z35" s="71"/>
      <c r="AA35" s="71"/>
      <c r="AB35" s="71"/>
      <c r="AC35" s="71"/>
      <c r="AD35" s="71"/>
      <c r="AE35" s="71"/>
      <c r="AF35" s="71"/>
      <c r="AG35" s="71"/>
      <c r="AH35" s="71"/>
      <c r="AI35" s="71"/>
    </row>
    <row r="36" spans="1:35" s="2" customFormat="1" ht="15" customHeight="1">
      <c r="B36" s="70"/>
      <c r="C36" s="367" t="s">
        <v>219</v>
      </c>
      <c r="D36" s="367"/>
      <c r="E36" s="368" t="s">
        <v>267</v>
      </c>
      <c r="F36" s="369"/>
      <c r="G36" s="369"/>
      <c r="H36" s="369"/>
      <c r="I36" s="369"/>
      <c r="J36" s="369"/>
      <c r="K36" s="369"/>
      <c r="L36" s="369"/>
      <c r="M36" s="369"/>
      <c r="N36" s="71"/>
      <c r="O36" s="71"/>
      <c r="P36" s="71"/>
      <c r="Q36" s="71"/>
      <c r="R36" s="71"/>
      <c r="S36" s="71"/>
      <c r="T36" s="71"/>
      <c r="U36" s="71"/>
      <c r="V36" s="71"/>
      <c r="W36" s="71"/>
      <c r="X36" s="71"/>
      <c r="Y36" s="71"/>
      <c r="Z36" s="71"/>
      <c r="AA36" s="71"/>
      <c r="AB36" s="71"/>
    </row>
    <row r="37" spans="1:35" s="2" customFormat="1" ht="15" customHeight="1">
      <c r="B37" s="70"/>
      <c r="C37" s="321"/>
      <c r="D37" s="321"/>
      <c r="E37" s="322"/>
      <c r="F37" s="323"/>
      <c r="G37" s="323"/>
      <c r="H37" s="323"/>
      <c r="I37" s="323"/>
      <c r="J37" s="323"/>
      <c r="K37" s="323"/>
      <c r="L37" s="323"/>
      <c r="M37" s="323"/>
      <c r="N37" s="71"/>
      <c r="O37" s="71"/>
      <c r="P37" s="71"/>
      <c r="Q37" s="71"/>
      <c r="R37" s="71"/>
      <c r="S37" s="71"/>
      <c r="T37" s="71"/>
      <c r="U37" s="71"/>
      <c r="V37" s="71"/>
      <c r="W37" s="71"/>
      <c r="X37" s="71"/>
      <c r="Y37" s="71"/>
      <c r="Z37" s="71"/>
      <c r="AA37" s="71"/>
      <c r="AB37" s="71"/>
    </row>
    <row r="38" spans="1:35" s="2" customFormat="1" ht="15" customHeight="1">
      <c r="B38" s="70"/>
      <c r="C38" s="321"/>
      <c r="D38" s="321"/>
      <c r="E38" s="322"/>
      <c r="F38" s="323"/>
      <c r="G38" s="323"/>
      <c r="H38" s="323"/>
      <c r="I38" s="323"/>
      <c r="J38" s="323"/>
      <c r="K38" s="323"/>
      <c r="L38" s="323"/>
      <c r="M38" s="323"/>
      <c r="N38" s="71"/>
      <c r="O38" s="71"/>
      <c r="P38" s="71"/>
      <c r="Q38" s="71"/>
      <c r="R38" s="71"/>
      <c r="S38" s="71"/>
      <c r="T38" s="71"/>
      <c r="U38" s="71"/>
      <c r="V38" s="71"/>
      <c r="W38" s="71"/>
      <c r="X38" s="71"/>
      <c r="Y38" s="71"/>
      <c r="Z38" s="71"/>
      <c r="AA38" s="71"/>
      <c r="AB38" s="71"/>
    </row>
    <row r="39" spans="1:35" s="2" customFormat="1" ht="19.5" customHeight="1">
      <c r="A39" s="371" t="s">
        <v>392</v>
      </c>
      <c r="B39" s="372"/>
      <c r="C39" s="372"/>
      <c r="D39" s="372"/>
      <c r="E39" s="372"/>
      <c r="F39" s="372"/>
      <c r="G39" s="372"/>
      <c r="H39" s="372"/>
      <c r="I39" s="372"/>
      <c r="J39" s="372"/>
      <c r="K39" s="372"/>
      <c r="L39" s="372"/>
      <c r="M39" s="373"/>
      <c r="N39" s="1"/>
      <c r="O39" s="1"/>
      <c r="P39" s="1"/>
      <c r="Q39" s="1"/>
      <c r="R39" s="1"/>
      <c r="S39" s="1"/>
      <c r="T39" s="1"/>
      <c r="U39" s="1"/>
      <c r="V39" s="1"/>
      <c r="W39" s="1"/>
      <c r="X39" s="1"/>
      <c r="Y39" s="1"/>
      <c r="Z39" s="1"/>
      <c r="AA39" s="1"/>
      <c r="AB39" s="1"/>
    </row>
    <row r="40" spans="1:35" s="2" customFormat="1" ht="9" customHeight="1">
      <c r="B40" s="45"/>
      <c r="C40" s="39"/>
      <c r="D40" s="40"/>
      <c r="E40" s="40"/>
      <c r="F40" s="1"/>
      <c r="G40" s="1"/>
      <c r="H40" s="1"/>
      <c r="I40" s="1"/>
      <c r="J40" s="1"/>
      <c r="K40" s="1"/>
      <c r="L40" s="1"/>
      <c r="M40" s="1"/>
      <c r="N40" s="1"/>
      <c r="O40" s="1"/>
      <c r="P40" s="1"/>
      <c r="Q40" s="1"/>
      <c r="R40" s="1"/>
      <c r="S40" s="1"/>
      <c r="T40" s="1"/>
      <c r="U40" s="1"/>
      <c r="V40" s="1"/>
      <c r="W40" s="1"/>
      <c r="X40" s="1"/>
      <c r="Y40" s="1"/>
      <c r="Z40" s="1"/>
      <c r="AA40" s="1"/>
      <c r="AB40" s="1"/>
    </row>
    <row r="41" spans="1:35" s="2" customFormat="1" ht="18.75" customHeight="1">
      <c r="B41" s="154" t="s">
        <v>266</v>
      </c>
      <c r="C41" s="39"/>
      <c r="D41" s="40"/>
      <c r="E41" s="40"/>
      <c r="F41" s="1"/>
      <c r="G41" s="1"/>
      <c r="H41" s="1"/>
      <c r="I41" s="1"/>
      <c r="J41" s="1"/>
      <c r="K41" s="1"/>
      <c r="L41" s="1"/>
      <c r="M41" s="1"/>
      <c r="N41" s="1"/>
      <c r="O41" s="1"/>
      <c r="P41" s="1"/>
      <c r="Q41" s="1"/>
      <c r="R41" s="1"/>
      <c r="S41" s="1"/>
      <c r="T41" s="1"/>
      <c r="U41" s="1"/>
      <c r="V41" s="1"/>
      <c r="W41" s="1"/>
      <c r="X41" s="1"/>
      <c r="Y41" s="1"/>
      <c r="Z41" s="1"/>
      <c r="AA41" s="1"/>
      <c r="AB41" s="1"/>
    </row>
    <row r="42" spans="1:35" s="2" customFormat="1" ht="18.75" customHeight="1">
      <c r="B42" s="183" t="s">
        <v>450</v>
      </c>
      <c r="C42" s="39"/>
      <c r="D42" s="40"/>
      <c r="E42" s="40"/>
      <c r="F42" s="1"/>
      <c r="G42" s="1"/>
      <c r="H42" s="1"/>
      <c r="I42" s="1"/>
      <c r="J42" s="1"/>
      <c r="K42" s="1"/>
      <c r="L42" s="1"/>
      <c r="M42" s="1"/>
      <c r="N42" s="1"/>
      <c r="O42" s="1"/>
      <c r="P42" s="1"/>
      <c r="Q42" s="1"/>
      <c r="R42" s="1"/>
      <c r="S42" s="1"/>
      <c r="T42" s="1"/>
      <c r="U42" s="1"/>
      <c r="V42" s="1"/>
      <c r="W42" s="1"/>
      <c r="X42" s="1"/>
      <c r="Y42" s="1"/>
      <c r="Z42" s="1"/>
      <c r="AA42" s="1"/>
      <c r="AB42" s="1"/>
    </row>
    <row r="43" spans="1:35" s="2" customFormat="1" ht="18.75" customHeight="1">
      <c r="B43" s="183" t="s">
        <v>451</v>
      </c>
      <c r="C43" s="39"/>
      <c r="D43" s="40"/>
      <c r="E43" s="40"/>
      <c r="F43" s="1"/>
      <c r="G43" s="1"/>
      <c r="H43" s="1"/>
      <c r="I43" s="1"/>
      <c r="J43" s="1"/>
      <c r="K43" s="1"/>
      <c r="L43" s="1"/>
      <c r="M43" s="1"/>
      <c r="N43" s="1"/>
      <c r="O43" s="1"/>
      <c r="P43" s="1"/>
      <c r="Q43" s="1"/>
      <c r="R43" s="1"/>
      <c r="S43" s="1"/>
      <c r="T43" s="1"/>
      <c r="U43" s="1"/>
      <c r="V43" s="1"/>
      <c r="W43" s="1"/>
      <c r="X43" s="1"/>
      <c r="Y43" s="1"/>
      <c r="Z43" s="1"/>
      <c r="AA43" s="1"/>
      <c r="AB43" s="1"/>
    </row>
    <row r="44" spans="1:35" s="2" customFormat="1" ht="5.25" customHeight="1">
      <c r="B44" s="45"/>
      <c r="C44" s="39"/>
      <c r="D44" s="40"/>
      <c r="E44" s="40"/>
      <c r="F44" s="1"/>
      <c r="G44" s="1"/>
      <c r="H44" s="1"/>
      <c r="I44" s="1"/>
      <c r="J44" s="1"/>
      <c r="K44" s="1"/>
      <c r="L44" s="1"/>
      <c r="M44" s="1"/>
      <c r="N44" s="1"/>
      <c r="O44" s="1"/>
      <c r="P44" s="1"/>
      <c r="Q44" s="1"/>
      <c r="R44" s="1"/>
      <c r="S44" s="1"/>
      <c r="T44" s="1"/>
      <c r="U44" s="1"/>
      <c r="V44" s="1"/>
      <c r="W44" s="1"/>
      <c r="X44" s="1"/>
      <c r="Y44" s="1"/>
      <c r="Z44" s="1"/>
      <c r="AA44" s="1"/>
      <c r="AB44" s="1"/>
    </row>
    <row r="45" spans="1:35" s="2" customFormat="1" ht="18.75" customHeight="1">
      <c r="B45" s="183" t="s">
        <v>447</v>
      </c>
      <c r="C45" s="39"/>
      <c r="D45" s="40"/>
      <c r="E45" s="40"/>
      <c r="F45" s="1"/>
      <c r="G45" s="1"/>
      <c r="H45" s="1"/>
      <c r="I45" s="1"/>
      <c r="J45" s="1"/>
      <c r="K45" s="1"/>
      <c r="L45" s="1"/>
      <c r="M45" s="1"/>
      <c r="N45" s="1"/>
      <c r="O45" s="1"/>
      <c r="P45" s="1"/>
      <c r="Q45" s="1"/>
      <c r="R45" s="1"/>
      <c r="S45" s="1"/>
      <c r="T45" s="1"/>
      <c r="U45" s="1"/>
      <c r="V45" s="1"/>
      <c r="W45" s="1"/>
      <c r="X45" s="1"/>
      <c r="Y45" s="1"/>
      <c r="Z45" s="1"/>
      <c r="AA45" s="1"/>
      <c r="AB45" s="1"/>
    </row>
    <row r="46" spans="1:35" s="2" customFormat="1" ht="18.75" customHeight="1">
      <c r="B46" s="370" t="s">
        <v>216</v>
      </c>
      <c r="C46" s="367"/>
      <c r="D46" s="368" t="s">
        <v>417</v>
      </c>
      <c r="E46" s="369"/>
      <c r="F46" s="369"/>
      <c r="G46" s="369"/>
      <c r="H46" s="369"/>
      <c r="I46" s="369"/>
      <c r="J46" s="369"/>
      <c r="K46" s="369"/>
      <c r="L46" s="369"/>
      <c r="M46" s="369"/>
      <c r="N46" s="1"/>
      <c r="O46" s="1"/>
      <c r="P46" s="1"/>
      <c r="Q46" s="1"/>
      <c r="R46" s="1"/>
      <c r="S46" s="1"/>
      <c r="T46" s="1"/>
      <c r="U46" s="1"/>
      <c r="V46" s="1"/>
      <c r="W46" s="1"/>
      <c r="X46" s="1"/>
      <c r="Y46" s="1"/>
      <c r="Z46" s="1"/>
      <c r="AA46" s="1"/>
      <c r="AB46" s="1"/>
    </row>
    <row r="47" spans="1:35" s="2" customFormat="1" ht="5.25" customHeight="1">
      <c r="B47" s="45"/>
      <c r="C47" s="39"/>
      <c r="D47" s="40"/>
      <c r="E47" s="40"/>
      <c r="F47" s="1"/>
      <c r="G47" s="1"/>
      <c r="H47" s="1"/>
      <c r="I47" s="1"/>
      <c r="J47" s="1"/>
      <c r="K47" s="1"/>
      <c r="L47" s="1"/>
      <c r="M47" s="1"/>
      <c r="N47" s="1"/>
      <c r="O47" s="1"/>
      <c r="P47" s="1"/>
      <c r="Q47" s="1"/>
      <c r="R47" s="1"/>
      <c r="S47" s="1"/>
      <c r="T47" s="1"/>
      <c r="U47" s="1"/>
      <c r="V47" s="1"/>
      <c r="W47" s="1"/>
      <c r="X47" s="1"/>
      <c r="Y47" s="1"/>
      <c r="Z47" s="1"/>
      <c r="AA47" s="1"/>
      <c r="AB47" s="1"/>
    </row>
    <row r="48" spans="1:35" s="2" customFormat="1" ht="18.75" customHeight="1">
      <c r="B48" s="154" t="s">
        <v>393</v>
      </c>
      <c r="C48" s="321"/>
      <c r="D48" s="322"/>
      <c r="E48" s="323"/>
      <c r="F48" s="323"/>
      <c r="G48" s="323"/>
      <c r="H48" s="323"/>
      <c r="I48" s="323"/>
      <c r="J48" s="323"/>
      <c r="K48" s="323"/>
      <c r="L48" s="323"/>
      <c r="M48" s="323"/>
      <c r="N48" s="1"/>
      <c r="O48" s="1"/>
      <c r="P48" s="1"/>
      <c r="Q48" s="1"/>
      <c r="R48" s="1"/>
      <c r="S48" s="1"/>
      <c r="T48" s="1"/>
      <c r="U48" s="1"/>
      <c r="V48" s="1"/>
      <c r="W48" s="1"/>
      <c r="X48" s="1"/>
      <c r="Y48" s="1"/>
      <c r="Z48" s="1"/>
      <c r="AA48" s="1"/>
      <c r="AB48" s="1"/>
    </row>
    <row r="49" spans="2:28" s="2" customFormat="1" ht="18.75" customHeight="1">
      <c r="B49" s="183" t="s">
        <v>400</v>
      </c>
      <c r="C49" s="321"/>
      <c r="D49" s="322"/>
      <c r="E49" s="323"/>
      <c r="F49" s="323"/>
      <c r="G49" s="323"/>
      <c r="H49" s="323"/>
      <c r="I49" s="323"/>
      <c r="J49" s="323"/>
      <c r="K49" s="323"/>
      <c r="L49" s="323"/>
      <c r="M49" s="323"/>
      <c r="N49" s="1"/>
      <c r="O49" s="1"/>
      <c r="P49" s="1"/>
      <c r="Q49" s="1"/>
      <c r="R49" s="1"/>
      <c r="S49" s="1"/>
      <c r="T49" s="1"/>
      <c r="U49" s="1"/>
      <c r="V49" s="1"/>
      <c r="W49" s="1"/>
      <c r="X49" s="1"/>
      <c r="Y49" s="1"/>
      <c r="Z49" s="1"/>
      <c r="AA49" s="1"/>
      <c r="AB49" s="1"/>
    </row>
    <row r="50" spans="2:28" s="2" customFormat="1" ht="18.75" customHeight="1">
      <c r="B50" s="337" t="s">
        <v>401</v>
      </c>
      <c r="C50" s="39"/>
      <c r="D50" s="40"/>
      <c r="E50" s="40"/>
      <c r="F50" s="1"/>
      <c r="G50" s="1"/>
      <c r="H50" s="1"/>
      <c r="I50" s="1"/>
      <c r="J50" s="1"/>
      <c r="K50" s="1"/>
      <c r="L50" s="1"/>
      <c r="M50" s="1"/>
      <c r="N50" s="1"/>
      <c r="O50" s="1"/>
      <c r="P50" s="1"/>
      <c r="Q50" s="1"/>
      <c r="R50" s="1"/>
      <c r="S50" s="1"/>
      <c r="T50" s="1"/>
      <c r="U50" s="1"/>
      <c r="V50" s="1"/>
      <c r="W50" s="1"/>
      <c r="X50" s="1"/>
      <c r="Y50" s="1"/>
      <c r="Z50" s="1"/>
      <c r="AA50" s="1"/>
      <c r="AB50" s="1"/>
    </row>
    <row r="51" spans="2:28" s="2" customFormat="1" ht="9" customHeight="1">
      <c r="B51" s="175"/>
      <c r="C51" s="39"/>
      <c r="D51" s="40"/>
      <c r="E51" s="40"/>
      <c r="F51" s="1"/>
      <c r="G51" s="1"/>
      <c r="H51" s="1"/>
      <c r="I51" s="1"/>
      <c r="J51" s="1"/>
      <c r="K51" s="1"/>
      <c r="L51" s="1"/>
      <c r="M51" s="1"/>
      <c r="N51" s="1"/>
      <c r="O51" s="1"/>
      <c r="P51" s="1"/>
      <c r="Q51" s="1"/>
      <c r="R51" s="1"/>
      <c r="S51" s="1"/>
      <c r="T51" s="1"/>
      <c r="U51" s="1"/>
      <c r="V51" s="1"/>
      <c r="W51" s="1"/>
      <c r="X51" s="1"/>
      <c r="Y51" s="1"/>
      <c r="Z51" s="1"/>
      <c r="AA51" s="1"/>
      <c r="AB51" s="1"/>
    </row>
    <row r="52" spans="2:28" s="2" customFormat="1" ht="17.25" customHeight="1">
      <c r="B52" s="45"/>
      <c r="C52" s="362" t="s">
        <v>217</v>
      </c>
      <c r="D52" s="363"/>
      <c r="E52" s="40"/>
      <c r="F52" s="1"/>
      <c r="G52" s="1"/>
      <c r="H52" s="1"/>
      <c r="I52" s="1"/>
      <c r="J52" s="1"/>
      <c r="K52" s="1"/>
      <c r="L52" s="1"/>
      <c r="M52" s="1"/>
      <c r="N52" s="1"/>
      <c r="O52" s="1"/>
      <c r="P52" s="1"/>
      <c r="Q52" s="1"/>
      <c r="R52" s="1"/>
      <c r="S52" s="1"/>
      <c r="T52" s="1"/>
      <c r="U52" s="1"/>
      <c r="V52" s="1"/>
      <c r="W52" s="1"/>
      <c r="X52" s="1"/>
      <c r="Y52" s="1"/>
      <c r="Z52" s="1"/>
      <c r="AA52" s="1"/>
      <c r="AB52" s="1"/>
    </row>
    <row r="53" spans="2:28" s="2" customFormat="1" ht="6" customHeight="1">
      <c r="B53" s="45"/>
      <c r="C53" s="39"/>
      <c r="D53" s="40"/>
      <c r="E53" s="40"/>
      <c r="F53" s="1"/>
      <c r="G53" s="1"/>
      <c r="H53" s="1"/>
      <c r="I53" s="1"/>
      <c r="J53" s="1"/>
      <c r="K53" s="1"/>
      <c r="L53" s="1"/>
      <c r="M53" s="1"/>
      <c r="N53" s="1"/>
      <c r="O53" s="1"/>
      <c r="P53" s="1"/>
      <c r="Q53" s="1"/>
      <c r="R53" s="1"/>
      <c r="S53" s="1"/>
      <c r="T53" s="1"/>
      <c r="U53" s="1"/>
      <c r="V53" s="1"/>
      <c r="W53" s="1"/>
      <c r="X53" s="1"/>
      <c r="Y53" s="1"/>
      <c r="Z53" s="1"/>
      <c r="AA53" s="1"/>
      <c r="AB53" s="1"/>
    </row>
    <row r="54" spans="2:28" s="2" customFormat="1" ht="15" customHeight="1">
      <c r="B54" s="70"/>
      <c r="C54" s="68" t="s">
        <v>445</v>
      </c>
      <c r="D54" s="69"/>
      <c r="E54" s="40"/>
      <c r="F54" s="71"/>
      <c r="G54" s="71"/>
      <c r="H54" s="71"/>
      <c r="I54" s="71"/>
      <c r="J54" s="71"/>
      <c r="K54" s="71"/>
      <c r="L54" s="71"/>
      <c r="M54" s="71"/>
      <c r="N54" s="71"/>
      <c r="O54" s="71"/>
      <c r="P54" s="71"/>
      <c r="Q54" s="71"/>
      <c r="R54" s="71"/>
      <c r="S54" s="71"/>
      <c r="T54" s="71"/>
      <c r="U54" s="71"/>
      <c r="V54" s="71"/>
      <c r="W54" s="71"/>
      <c r="X54" s="71"/>
      <c r="Y54" s="71"/>
      <c r="Z54" s="71"/>
      <c r="AA54" s="71"/>
      <c r="AB54" s="71"/>
    </row>
    <row r="55" spans="2:28" s="2" customFormat="1" ht="15" customHeight="1">
      <c r="B55" s="70"/>
      <c r="C55" s="68" t="s">
        <v>446</v>
      </c>
      <c r="D55" s="69"/>
      <c r="E55" s="40"/>
      <c r="F55" s="71"/>
      <c r="G55" s="71"/>
      <c r="H55" s="71"/>
      <c r="I55" s="71"/>
      <c r="J55" s="71"/>
      <c r="K55" s="71"/>
      <c r="L55" s="71"/>
      <c r="M55" s="71"/>
      <c r="N55" s="71"/>
      <c r="O55" s="71"/>
      <c r="P55" s="71"/>
      <c r="Q55" s="71"/>
      <c r="R55" s="71"/>
      <c r="S55" s="71"/>
      <c r="T55" s="71"/>
      <c r="U55" s="71"/>
      <c r="V55" s="71"/>
      <c r="W55" s="71"/>
      <c r="X55" s="71"/>
      <c r="Y55" s="71"/>
      <c r="Z55" s="71"/>
      <c r="AA55" s="71"/>
      <c r="AB55" s="71"/>
    </row>
    <row r="56" spans="2:28" s="2" customFormat="1" ht="15" customHeight="1">
      <c r="B56" s="70"/>
      <c r="C56" s="195" t="s">
        <v>321</v>
      </c>
      <c r="D56" s="69"/>
      <c r="E56" s="40"/>
      <c r="F56" s="71"/>
      <c r="G56" s="71"/>
      <c r="H56" s="71"/>
      <c r="I56" s="71"/>
      <c r="J56" s="71"/>
      <c r="K56" s="71"/>
      <c r="L56" s="71"/>
      <c r="M56" s="71"/>
      <c r="N56" s="71"/>
      <c r="O56" s="71"/>
      <c r="P56" s="71"/>
      <c r="Q56" s="71"/>
      <c r="R56" s="71"/>
      <c r="S56" s="71"/>
      <c r="T56" s="71"/>
      <c r="U56" s="71"/>
      <c r="V56" s="71"/>
      <c r="W56" s="71"/>
      <c r="X56" s="71"/>
      <c r="Y56" s="71"/>
      <c r="Z56" s="71"/>
      <c r="AA56" s="71"/>
      <c r="AB56" s="71"/>
    </row>
    <row r="57" spans="2:28" s="2" customFormat="1" ht="4.5" customHeight="1">
      <c r="B57" s="70"/>
      <c r="C57" s="68"/>
      <c r="D57" s="69"/>
      <c r="E57" s="40"/>
      <c r="F57" s="71"/>
      <c r="G57" s="71"/>
      <c r="H57" s="71"/>
      <c r="I57" s="71"/>
      <c r="J57" s="71"/>
      <c r="K57" s="71"/>
      <c r="L57" s="71"/>
      <c r="M57" s="71"/>
      <c r="N57" s="71"/>
      <c r="O57" s="71"/>
      <c r="P57" s="71"/>
      <c r="Q57" s="71"/>
      <c r="R57" s="71"/>
      <c r="S57" s="71"/>
      <c r="T57" s="71"/>
      <c r="U57" s="71"/>
      <c r="V57" s="71"/>
      <c r="W57" s="71"/>
      <c r="X57" s="71"/>
      <c r="Y57" s="71"/>
      <c r="Z57" s="71"/>
      <c r="AA57" s="71"/>
      <c r="AB57" s="71"/>
    </row>
    <row r="58" spans="2:28" s="2" customFormat="1" ht="15" customHeight="1">
      <c r="B58" s="70"/>
      <c r="C58" s="68" t="s">
        <v>218</v>
      </c>
      <c r="D58" s="69"/>
      <c r="E58" s="40"/>
      <c r="F58" s="71"/>
      <c r="G58" s="71"/>
      <c r="H58" s="71"/>
      <c r="I58" s="71"/>
      <c r="J58" s="71"/>
      <c r="K58" s="71"/>
      <c r="L58" s="71"/>
      <c r="M58" s="71"/>
      <c r="N58" s="71"/>
      <c r="O58" s="71"/>
      <c r="P58" s="71"/>
      <c r="Q58" s="71"/>
      <c r="R58" s="71"/>
      <c r="S58" s="71"/>
      <c r="T58" s="71"/>
      <c r="U58" s="71"/>
      <c r="V58" s="71"/>
      <c r="W58" s="71"/>
      <c r="X58" s="71"/>
      <c r="Y58" s="71"/>
      <c r="Z58" s="71"/>
      <c r="AA58" s="71"/>
      <c r="AB58" s="71"/>
    </row>
    <row r="59" spans="2:28" s="2" customFormat="1" ht="15" customHeight="1">
      <c r="B59" s="70"/>
      <c r="C59" s="72" t="s">
        <v>399</v>
      </c>
      <c r="D59" s="69"/>
      <c r="E59" s="40"/>
      <c r="F59" s="71"/>
      <c r="G59" s="71"/>
      <c r="H59" s="71"/>
      <c r="I59" s="71"/>
      <c r="J59" s="71"/>
      <c r="K59" s="71"/>
      <c r="L59" s="71"/>
      <c r="M59" s="71"/>
      <c r="N59" s="71"/>
      <c r="O59" s="71"/>
      <c r="P59" s="71"/>
      <c r="Q59" s="71"/>
      <c r="R59" s="71"/>
      <c r="S59" s="71"/>
      <c r="T59" s="71"/>
      <c r="U59" s="71"/>
      <c r="V59" s="71"/>
      <c r="W59" s="71"/>
      <c r="X59" s="71"/>
      <c r="Y59" s="71"/>
      <c r="Z59" s="71"/>
      <c r="AA59" s="71"/>
      <c r="AB59" s="71"/>
    </row>
    <row r="60" spans="2:28" s="2" customFormat="1" ht="15" customHeight="1">
      <c r="B60" s="70"/>
      <c r="C60" s="72" t="s">
        <v>448</v>
      </c>
      <c r="D60" s="69"/>
      <c r="E60" s="40"/>
      <c r="F60" s="71"/>
      <c r="G60" s="71"/>
      <c r="H60" s="71"/>
      <c r="I60" s="71"/>
      <c r="J60" s="71"/>
      <c r="K60" s="71"/>
      <c r="L60" s="71"/>
      <c r="M60" s="71"/>
      <c r="N60" s="71"/>
      <c r="O60" s="71"/>
      <c r="P60" s="71"/>
      <c r="Q60" s="71"/>
      <c r="R60" s="71"/>
      <c r="S60" s="71"/>
      <c r="T60" s="71"/>
      <c r="U60" s="71"/>
      <c r="V60" s="71"/>
      <c r="W60" s="71"/>
      <c r="X60" s="71"/>
      <c r="Y60" s="71"/>
      <c r="Z60" s="71"/>
      <c r="AA60" s="71"/>
      <c r="AB60" s="71"/>
    </row>
    <row r="61" spans="2:28" s="2" customFormat="1" ht="15" customHeight="1">
      <c r="B61" s="70"/>
      <c r="C61" s="72" t="s">
        <v>418</v>
      </c>
      <c r="D61" s="69"/>
      <c r="E61" s="40"/>
      <c r="F61" s="71"/>
      <c r="G61" s="71"/>
      <c r="H61" s="71"/>
      <c r="I61" s="71"/>
      <c r="J61" s="71"/>
      <c r="K61" s="71"/>
      <c r="L61" s="71"/>
      <c r="M61" s="71"/>
      <c r="N61" s="71"/>
      <c r="O61" s="71"/>
      <c r="P61" s="71"/>
      <c r="Q61" s="71"/>
      <c r="R61" s="71"/>
      <c r="S61" s="71"/>
      <c r="T61" s="71"/>
      <c r="U61" s="71"/>
      <c r="V61" s="71"/>
      <c r="W61" s="71"/>
      <c r="X61" s="71"/>
      <c r="Y61" s="71"/>
      <c r="Z61" s="71"/>
      <c r="AA61" s="71"/>
      <c r="AB61" s="71"/>
    </row>
    <row r="62" spans="2:28" s="2" customFormat="1" ht="15" customHeight="1">
      <c r="B62" s="70"/>
      <c r="C62" s="72" t="s">
        <v>419</v>
      </c>
      <c r="D62" s="69"/>
      <c r="E62" s="40"/>
      <c r="F62" s="71"/>
      <c r="G62" s="71"/>
      <c r="H62" s="71"/>
      <c r="I62" s="71"/>
      <c r="J62" s="71"/>
      <c r="K62" s="71"/>
      <c r="L62" s="71"/>
      <c r="M62" s="71"/>
      <c r="N62" s="71"/>
      <c r="O62" s="71"/>
      <c r="P62" s="71"/>
      <c r="Q62" s="71"/>
      <c r="R62" s="71"/>
      <c r="S62" s="71"/>
      <c r="T62" s="71"/>
      <c r="U62" s="71"/>
      <c r="V62" s="71"/>
      <c r="W62" s="71"/>
      <c r="X62" s="71"/>
      <c r="Y62" s="71"/>
      <c r="Z62" s="71"/>
      <c r="AA62" s="71"/>
      <c r="AB62" s="71"/>
    </row>
    <row r="63" spans="2:28" s="2" customFormat="1" ht="15" customHeight="1">
      <c r="B63" s="70"/>
      <c r="C63" s="72" t="s">
        <v>396</v>
      </c>
      <c r="D63" s="69"/>
      <c r="E63" s="40"/>
      <c r="F63" s="71"/>
      <c r="G63" s="71"/>
      <c r="H63" s="71"/>
      <c r="I63" s="71"/>
      <c r="J63" s="71"/>
      <c r="K63" s="71"/>
      <c r="L63" s="71"/>
      <c r="M63" s="71"/>
      <c r="N63" s="71"/>
      <c r="O63" s="71"/>
      <c r="P63" s="71"/>
      <c r="Q63" s="71"/>
      <c r="R63" s="71"/>
      <c r="S63" s="71"/>
      <c r="T63" s="71"/>
      <c r="U63" s="71"/>
      <c r="V63" s="71"/>
      <c r="W63" s="71"/>
      <c r="X63" s="71"/>
      <c r="Y63" s="71"/>
      <c r="Z63" s="71"/>
      <c r="AA63" s="71"/>
      <c r="AB63" s="71"/>
    </row>
    <row r="64" spans="2:28" s="2" customFormat="1" ht="15" customHeight="1">
      <c r="B64" s="70"/>
      <c r="C64" s="364" t="s">
        <v>420</v>
      </c>
      <c r="D64" s="364"/>
      <c r="E64" s="364"/>
      <c r="F64" s="364"/>
      <c r="G64" s="364"/>
      <c r="H64" s="364"/>
      <c r="I64" s="364"/>
      <c r="J64" s="364"/>
      <c r="K64" s="364"/>
      <c r="L64" s="364"/>
      <c r="M64" s="364"/>
      <c r="N64" s="71"/>
      <c r="O64" s="71"/>
      <c r="P64" s="71"/>
      <c r="Q64" s="71"/>
      <c r="R64" s="71"/>
      <c r="S64" s="71"/>
      <c r="T64" s="71"/>
      <c r="U64" s="71"/>
      <c r="V64" s="71"/>
      <c r="W64" s="71"/>
      <c r="X64" s="71"/>
      <c r="Y64" s="71"/>
      <c r="Z64" s="71"/>
      <c r="AA64" s="71"/>
      <c r="AB64" s="71"/>
    </row>
    <row r="65" spans="1:28" s="2" customFormat="1" ht="15" customHeight="1">
      <c r="B65" s="70"/>
      <c r="C65" s="69" t="s">
        <v>449</v>
      </c>
      <c r="D65" s="69"/>
      <c r="E65" s="40"/>
      <c r="F65" s="71"/>
      <c r="G65" s="71"/>
      <c r="H65" s="71"/>
      <c r="I65" s="71"/>
      <c r="J65" s="71"/>
      <c r="K65" s="71"/>
      <c r="L65" s="71"/>
      <c r="M65" s="71"/>
      <c r="N65" s="71"/>
      <c r="O65" s="71"/>
      <c r="P65" s="71"/>
      <c r="Q65" s="71"/>
      <c r="R65" s="71"/>
      <c r="S65" s="71"/>
      <c r="T65" s="71"/>
      <c r="U65" s="71"/>
      <c r="V65" s="71"/>
      <c r="W65" s="71"/>
      <c r="X65" s="71"/>
      <c r="Y65" s="71"/>
      <c r="Z65" s="71"/>
      <c r="AA65" s="71"/>
      <c r="AB65" s="71"/>
    </row>
    <row r="66" spans="1:28" s="2" customFormat="1" ht="15" customHeight="1">
      <c r="B66" s="70"/>
      <c r="C66" s="73" t="s">
        <v>430</v>
      </c>
      <c r="D66" s="69"/>
      <c r="E66" s="40"/>
      <c r="F66" s="71"/>
      <c r="G66" s="71"/>
      <c r="H66" s="71"/>
      <c r="I66" s="71"/>
      <c r="J66" s="71"/>
      <c r="K66" s="71"/>
      <c r="L66" s="71"/>
      <c r="M66" s="71"/>
      <c r="N66" s="71"/>
      <c r="O66" s="71"/>
      <c r="P66" s="71"/>
      <c r="Q66" s="71"/>
      <c r="R66" s="71"/>
      <c r="S66" s="71"/>
      <c r="T66" s="71"/>
      <c r="U66" s="71"/>
      <c r="V66" s="71"/>
      <c r="W66" s="71"/>
      <c r="X66" s="71"/>
      <c r="Y66" s="71"/>
      <c r="Z66" s="71"/>
      <c r="AA66" s="71"/>
      <c r="AB66" s="71"/>
    </row>
    <row r="67" spans="1:28" s="2" customFormat="1" ht="15" customHeight="1">
      <c r="B67" s="70"/>
      <c r="C67" s="69" t="s">
        <v>476</v>
      </c>
      <c r="D67" s="69"/>
      <c r="E67" s="40"/>
      <c r="F67" s="71"/>
      <c r="G67" s="71"/>
      <c r="H67" s="71"/>
      <c r="I67" s="71"/>
      <c r="J67" s="71"/>
      <c r="K67" s="71"/>
      <c r="L67" s="71"/>
      <c r="M67" s="71"/>
      <c r="N67" s="71"/>
      <c r="O67" s="71"/>
      <c r="P67" s="71"/>
      <c r="Q67" s="71"/>
      <c r="R67" s="71"/>
      <c r="S67" s="71"/>
      <c r="T67" s="71"/>
      <c r="U67" s="71"/>
      <c r="V67" s="71"/>
      <c r="W67" s="71"/>
      <c r="X67" s="71"/>
      <c r="Y67" s="71"/>
      <c r="Z67" s="71"/>
      <c r="AA67" s="71"/>
      <c r="AB67" s="71"/>
    </row>
    <row r="68" spans="1:28" s="2" customFormat="1" ht="15" customHeight="1">
      <c r="B68" s="70"/>
      <c r="C68" s="68" t="s">
        <v>477</v>
      </c>
      <c r="D68" s="40"/>
      <c r="E68" s="40"/>
      <c r="F68" s="71"/>
      <c r="G68" s="71"/>
      <c r="H68" s="71"/>
      <c r="I68" s="71"/>
      <c r="J68" s="71"/>
      <c r="K68" s="71"/>
      <c r="L68" s="71"/>
      <c r="M68" s="71"/>
      <c r="N68" s="71"/>
      <c r="O68" s="71"/>
      <c r="P68" s="71"/>
      <c r="Q68" s="71"/>
      <c r="R68" s="71"/>
      <c r="S68" s="71"/>
      <c r="T68" s="71"/>
      <c r="U68" s="71"/>
      <c r="V68" s="71"/>
      <c r="W68" s="71"/>
      <c r="X68" s="71"/>
      <c r="Y68" s="71"/>
      <c r="Z68" s="71"/>
      <c r="AA68" s="71"/>
      <c r="AB68" s="71"/>
    </row>
    <row r="70" spans="1:28" s="2" customFormat="1" ht="19.5" customHeight="1">
      <c r="A70" s="371" t="s">
        <v>274</v>
      </c>
      <c r="B70" s="372"/>
      <c r="C70" s="372"/>
      <c r="D70" s="372"/>
      <c r="E70" s="372"/>
      <c r="F70" s="372"/>
      <c r="G70" s="372"/>
      <c r="H70" s="372"/>
      <c r="I70" s="373"/>
      <c r="J70" s="1"/>
      <c r="K70" s="1"/>
      <c r="L70" s="1"/>
      <c r="M70" s="1"/>
      <c r="N70" s="1"/>
      <c r="O70" s="1"/>
      <c r="P70" s="1"/>
      <c r="Q70" s="1"/>
      <c r="R70" s="1"/>
      <c r="S70" s="1"/>
      <c r="T70" s="1"/>
      <c r="U70" s="1"/>
      <c r="V70" s="1"/>
      <c r="W70" s="1"/>
      <c r="X70" s="1"/>
      <c r="Y70" s="1"/>
      <c r="Z70" s="1"/>
      <c r="AA70" s="1"/>
      <c r="AB70" s="1"/>
    </row>
    <row r="71" spans="1:28" s="2" customFormat="1" ht="9" customHeight="1">
      <c r="B71" s="45"/>
      <c r="C71" s="39"/>
      <c r="D71" s="40"/>
      <c r="E71" s="40"/>
      <c r="F71" s="1"/>
      <c r="G71" s="1"/>
      <c r="H71" s="1"/>
      <c r="I71" s="1"/>
      <c r="J71" s="1"/>
      <c r="K71" s="1"/>
      <c r="L71" s="1"/>
      <c r="M71" s="1"/>
      <c r="N71" s="1"/>
      <c r="O71" s="1"/>
      <c r="P71" s="1"/>
      <c r="Q71" s="1"/>
      <c r="R71" s="1"/>
      <c r="S71" s="1"/>
      <c r="T71" s="1"/>
      <c r="U71" s="1"/>
      <c r="V71" s="1"/>
      <c r="W71" s="1"/>
      <c r="X71" s="1"/>
      <c r="Y71" s="1"/>
      <c r="Z71" s="1"/>
      <c r="AA71" s="1"/>
      <c r="AB71" s="1"/>
    </row>
    <row r="72" spans="1:28" s="2" customFormat="1" ht="18" customHeight="1">
      <c r="B72" s="183" t="s">
        <v>421</v>
      </c>
      <c r="C72" s="39"/>
      <c r="D72" s="40"/>
      <c r="E72" s="40"/>
      <c r="F72" s="1"/>
      <c r="G72" s="1"/>
      <c r="H72" s="1"/>
      <c r="I72" s="1"/>
      <c r="J72" s="1"/>
      <c r="K72" s="1"/>
      <c r="L72" s="1"/>
      <c r="M72" s="1"/>
      <c r="N72" s="1"/>
      <c r="O72" s="1"/>
      <c r="P72" s="1"/>
      <c r="Q72" s="1"/>
      <c r="R72" s="1"/>
      <c r="S72" s="1"/>
      <c r="T72" s="1"/>
      <c r="U72" s="1"/>
      <c r="V72" s="1"/>
      <c r="W72" s="1"/>
      <c r="X72" s="1"/>
      <c r="Y72" s="1"/>
      <c r="Z72" s="1"/>
      <c r="AA72" s="1"/>
      <c r="AB72" s="1"/>
    </row>
    <row r="73" spans="1:28" s="2" customFormat="1" ht="18" customHeight="1">
      <c r="B73" s="183" t="s">
        <v>452</v>
      </c>
      <c r="C73" s="39"/>
      <c r="D73" s="40"/>
      <c r="E73" s="40"/>
      <c r="F73" s="1"/>
      <c r="G73" s="1"/>
      <c r="H73" s="1"/>
      <c r="I73" s="1"/>
      <c r="J73" s="1"/>
      <c r="K73" s="1"/>
      <c r="L73" s="1"/>
      <c r="M73" s="1"/>
      <c r="N73" s="1"/>
      <c r="O73" s="1"/>
      <c r="P73" s="1"/>
      <c r="Q73" s="1"/>
      <c r="R73" s="1"/>
      <c r="S73" s="1"/>
      <c r="T73" s="1"/>
      <c r="U73" s="1"/>
      <c r="V73" s="1"/>
      <c r="W73" s="1"/>
      <c r="X73" s="1"/>
      <c r="Y73" s="1"/>
      <c r="Z73" s="1"/>
      <c r="AA73" s="1"/>
      <c r="AB73" s="1"/>
    </row>
    <row r="74" spans="1:28" s="2" customFormat="1" ht="11.25" customHeight="1">
      <c r="B74" s="154"/>
      <c r="C74" s="39"/>
      <c r="D74" s="40"/>
      <c r="E74" s="40"/>
      <c r="F74" s="1"/>
      <c r="G74" s="1"/>
      <c r="H74" s="1"/>
      <c r="I74" s="1"/>
      <c r="J74" s="1"/>
      <c r="K74" s="1"/>
      <c r="L74" s="1"/>
      <c r="M74" s="1"/>
      <c r="N74" s="1"/>
      <c r="O74" s="1"/>
      <c r="P74" s="1"/>
      <c r="Q74" s="1"/>
      <c r="R74" s="1"/>
      <c r="S74" s="1"/>
      <c r="T74" s="1"/>
      <c r="U74" s="1"/>
      <c r="V74" s="1"/>
      <c r="W74" s="1"/>
      <c r="X74" s="1"/>
      <c r="Y74" s="1"/>
      <c r="Z74" s="1"/>
      <c r="AA74" s="1"/>
      <c r="AB74" s="1"/>
    </row>
    <row r="75" spans="1:28" s="2" customFormat="1" ht="18" customHeight="1">
      <c r="B75" s="183" t="s">
        <v>422</v>
      </c>
      <c r="C75" s="39"/>
      <c r="D75" s="40"/>
      <c r="E75" s="40"/>
      <c r="F75" s="1"/>
      <c r="G75" s="1"/>
      <c r="H75" s="1"/>
      <c r="I75" s="1"/>
      <c r="J75" s="1"/>
      <c r="K75" s="1"/>
      <c r="L75" s="1"/>
      <c r="M75" s="1"/>
      <c r="N75" s="1"/>
      <c r="O75" s="1"/>
      <c r="P75" s="1"/>
      <c r="Q75" s="1"/>
      <c r="R75" s="1"/>
      <c r="S75" s="1"/>
      <c r="T75" s="1"/>
      <c r="U75" s="1"/>
      <c r="V75" s="1"/>
      <c r="W75" s="1"/>
      <c r="X75" s="1"/>
      <c r="Y75" s="1"/>
      <c r="Z75" s="1"/>
      <c r="AA75" s="1"/>
      <c r="AB75" s="1"/>
    </row>
    <row r="76" spans="1:28" s="2" customFormat="1" ht="18" customHeight="1">
      <c r="B76" s="370" t="s">
        <v>216</v>
      </c>
      <c r="C76" s="367"/>
      <c r="D76" s="368" t="s">
        <v>423</v>
      </c>
      <c r="E76" s="369"/>
      <c r="F76" s="369"/>
      <c r="G76" s="369"/>
      <c r="H76" s="369"/>
      <c r="I76" s="369"/>
      <c r="J76" s="369"/>
      <c r="K76" s="369"/>
      <c r="L76" s="369"/>
      <c r="M76" s="369"/>
      <c r="N76" s="1"/>
      <c r="O76" s="1"/>
      <c r="P76" s="1"/>
      <c r="Q76" s="1"/>
      <c r="R76" s="1"/>
      <c r="S76" s="1"/>
      <c r="T76" s="1"/>
      <c r="U76" s="1"/>
      <c r="V76" s="1"/>
      <c r="W76" s="1"/>
      <c r="X76" s="1"/>
      <c r="Y76" s="1"/>
      <c r="Z76" s="1"/>
      <c r="AA76" s="1"/>
      <c r="AB76" s="1"/>
    </row>
    <row r="77" spans="1:28" s="2" customFormat="1" ht="6.75" customHeight="1">
      <c r="B77" s="45"/>
      <c r="C77" s="39"/>
      <c r="D77" s="40"/>
      <c r="E77" s="40"/>
      <c r="F77" s="1"/>
      <c r="G77" s="1"/>
      <c r="H77" s="1"/>
      <c r="I77" s="1"/>
      <c r="J77" s="1"/>
      <c r="K77" s="1"/>
      <c r="L77" s="1"/>
      <c r="M77" s="1"/>
      <c r="N77" s="1"/>
      <c r="O77" s="1"/>
      <c r="P77" s="1"/>
      <c r="Q77" s="1"/>
      <c r="R77" s="1"/>
      <c r="S77" s="1"/>
      <c r="T77" s="1"/>
      <c r="U77" s="1"/>
      <c r="V77" s="1"/>
      <c r="W77" s="1"/>
      <c r="X77" s="1"/>
      <c r="Y77" s="1"/>
      <c r="Z77" s="1"/>
      <c r="AA77" s="1"/>
      <c r="AB77" s="1"/>
    </row>
    <row r="78" spans="1:28" s="2" customFormat="1" ht="18" customHeight="1">
      <c r="B78" s="183" t="s">
        <v>453</v>
      </c>
      <c r="C78" s="39"/>
      <c r="D78" s="40"/>
      <c r="E78" s="40"/>
      <c r="F78" s="1"/>
      <c r="G78" s="1"/>
      <c r="H78" s="1"/>
      <c r="I78" s="1"/>
      <c r="J78" s="1"/>
      <c r="K78" s="1"/>
      <c r="L78" s="1"/>
      <c r="M78" s="1"/>
      <c r="N78" s="1"/>
      <c r="O78" s="1"/>
      <c r="P78" s="1"/>
      <c r="Q78" s="1"/>
      <c r="R78" s="1"/>
      <c r="S78" s="1"/>
      <c r="T78" s="1"/>
      <c r="U78" s="1"/>
      <c r="V78" s="1"/>
      <c r="W78" s="1"/>
      <c r="X78" s="1"/>
      <c r="Y78" s="1"/>
      <c r="Z78" s="1"/>
      <c r="AA78" s="1"/>
      <c r="AB78" s="1"/>
    </row>
    <row r="79" spans="1:28" s="2" customFormat="1" ht="18" customHeight="1">
      <c r="B79" s="154"/>
      <c r="C79" s="68" t="s">
        <v>424</v>
      </c>
      <c r="D79" s="40"/>
      <c r="E79" s="40"/>
      <c r="F79" s="1"/>
      <c r="G79" s="1"/>
      <c r="H79" s="1"/>
      <c r="I79" s="1"/>
      <c r="J79" s="1"/>
      <c r="K79" s="1"/>
      <c r="L79" s="1"/>
      <c r="M79" s="1"/>
      <c r="N79" s="1"/>
      <c r="O79" s="1"/>
      <c r="P79" s="1"/>
      <c r="Q79" s="1"/>
      <c r="R79" s="1"/>
      <c r="S79" s="1"/>
      <c r="T79" s="1"/>
      <c r="U79" s="1"/>
      <c r="V79" s="1"/>
      <c r="W79" s="1"/>
      <c r="X79" s="1"/>
      <c r="Y79" s="1"/>
      <c r="Z79" s="1"/>
      <c r="AA79" s="1"/>
      <c r="AB79" s="1"/>
    </row>
    <row r="80" spans="1:28" s="2" customFormat="1" ht="18" customHeight="1">
      <c r="B80" s="370" t="s">
        <v>216</v>
      </c>
      <c r="C80" s="367"/>
      <c r="D80" s="368" t="s">
        <v>416</v>
      </c>
      <c r="E80" s="369"/>
      <c r="F80" s="369"/>
      <c r="G80" s="369"/>
      <c r="H80" s="369"/>
      <c r="I80" s="369"/>
      <c r="J80" s="369"/>
      <c r="K80" s="369"/>
      <c r="L80" s="369"/>
      <c r="M80" s="369"/>
      <c r="N80" s="1"/>
      <c r="O80" s="1"/>
      <c r="P80" s="1"/>
      <c r="Q80" s="1"/>
      <c r="R80" s="1"/>
      <c r="S80" s="1"/>
      <c r="T80" s="1"/>
      <c r="U80" s="1"/>
      <c r="V80" s="1"/>
      <c r="W80" s="1"/>
      <c r="X80" s="1"/>
      <c r="Y80" s="1"/>
      <c r="Z80" s="1"/>
      <c r="AA80" s="1"/>
      <c r="AB80" s="1"/>
    </row>
    <row r="81" spans="2:35" s="2" customFormat="1" ht="15" customHeight="1">
      <c r="B81" s="45"/>
      <c r="C81" s="39"/>
      <c r="D81" s="40"/>
      <c r="E81" s="40"/>
      <c r="F81" s="1"/>
      <c r="G81" s="1"/>
      <c r="H81" s="1"/>
      <c r="I81" s="1"/>
      <c r="J81" s="1"/>
      <c r="K81" s="1"/>
      <c r="L81" s="1"/>
      <c r="M81" s="1"/>
      <c r="N81" s="1"/>
      <c r="O81" s="1"/>
      <c r="P81" s="1"/>
      <c r="Q81" s="1"/>
      <c r="R81" s="1"/>
      <c r="S81" s="1"/>
      <c r="T81" s="1"/>
      <c r="U81" s="1"/>
      <c r="V81" s="1"/>
      <c r="W81" s="1"/>
      <c r="X81" s="1"/>
      <c r="Y81" s="1"/>
      <c r="Z81" s="1"/>
      <c r="AA81" s="1"/>
      <c r="AB81" s="1"/>
    </row>
    <row r="82" spans="2:35" s="2" customFormat="1" ht="17.25" customHeight="1">
      <c r="B82" s="45"/>
      <c r="C82" s="362" t="s">
        <v>217</v>
      </c>
      <c r="D82" s="363"/>
      <c r="E82" s="40"/>
      <c r="F82" s="1"/>
      <c r="G82" s="1"/>
      <c r="H82" s="1"/>
      <c r="I82" s="1"/>
      <c r="J82" s="1"/>
      <c r="K82" s="1"/>
      <c r="L82" s="1"/>
      <c r="M82" s="1"/>
      <c r="N82" s="1"/>
      <c r="O82" s="1"/>
      <c r="P82" s="1"/>
      <c r="Q82" s="1"/>
      <c r="R82" s="1"/>
      <c r="S82" s="1"/>
      <c r="T82" s="1"/>
      <c r="U82" s="1"/>
      <c r="V82" s="1"/>
      <c r="W82" s="1"/>
      <c r="X82" s="1"/>
      <c r="Y82" s="1"/>
      <c r="Z82" s="1"/>
      <c r="AA82" s="1"/>
      <c r="AB82" s="1"/>
    </row>
    <row r="83" spans="2:35" s="2" customFormat="1" ht="6" customHeight="1">
      <c r="B83" s="45"/>
      <c r="C83" s="39"/>
      <c r="D83" s="40"/>
      <c r="E83" s="40"/>
      <c r="F83" s="1"/>
      <c r="G83" s="1"/>
      <c r="H83" s="1"/>
      <c r="I83" s="1"/>
      <c r="J83" s="1"/>
      <c r="K83" s="1"/>
      <c r="L83" s="1"/>
      <c r="M83" s="1"/>
      <c r="N83" s="1"/>
      <c r="O83" s="1"/>
      <c r="P83" s="1"/>
      <c r="Q83" s="1"/>
      <c r="R83" s="1"/>
      <c r="S83" s="1"/>
      <c r="T83" s="1"/>
      <c r="U83" s="1"/>
      <c r="V83" s="1"/>
      <c r="W83" s="1"/>
      <c r="X83" s="1"/>
      <c r="Y83" s="1"/>
      <c r="Z83" s="1"/>
      <c r="AA83" s="1"/>
      <c r="AB83" s="1"/>
    </row>
    <row r="84" spans="2:35" s="2" customFormat="1" ht="15" customHeight="1">
      <c r="B84" s="45"/>
      <c r="C84" s="68" t="s">
        <v>454</v>
      </c>
      <c r="D84" s="40"/>
      <c r="E84" s="40"/>
      <c r="F84" s="1"/>
      <c r="G84" s="1"/>
      <c r="H84" s="1"/>
      <c r="I84" s="1"/>
      <c r="J84" s="1"/>
      <c r="K84" s="1"/>
      <c r="L84" s="1"/>
      <c r="M84" s="1"/>
      <c r="N84" s="1"/>
      <c r="O84" s="1"/>
      <c r="P84" s="1"/>
      <c r="Q84" s="1"/>
      <c r="R84" s="1"/>
      <c r="S84" s="1"/>
      <c r="T84" s="1"/>
      <c r="U84" s="1"/>
      <c r="V84" s="1"/>
      <c r="W84" s="1"/>
      <c r="X84" s="1"/>
      <c r="Y84" s="1"/>
      <c r="Z84" s="1"/>
      <c r="AA84" s="1"/>
      <c r="AB84" s="1"/>
    </row>
    <row r="85" spans="2:35" s="2" customFormat="1" ht="15" customHeight="1">
      <c r="B85" s="45"/>
      <c r="C85" s="68" t="s">
        <v>455</v>
      </c>
      <c r="D85" s="40"/>
      <c r="E85" s="40"/>
      <c r="F85" s="1"/>
      <c r="G85" s="1"/>
      <c r="H85" s="1"/>
      <c r="I85" s="1"/>
      <c r="J85" s="1"/>
      <c r="K85" s="1"/>
      <c r="L85" s="1"/>
      <c r="M85" s="1"/>
      <c r="N85" s="1"/>
      <c r="O85" s="1"/>
      <c r="P85" s="1"/>
      <c r="Q85" s="1"/>
      <c r="R85" s="1"/>
      <c r="S85" s="1"/>
      <c r="T85" s="1"/>
      <c r="U85" s="1"/>
      <c r="V85" s="1"/>
      <c r="W85" s="1"/>
      <c r="X85" s="1"/>
      <c r="Y85" s="1"/>
      <c r="Z85" s="1"/>
      <c r="AA85" s="1"/>
      <c r="AB85" s="1"/>
    </row>
    <row r="86" spans="2:35" ht="15" customHeight="1">
      <c r="C86" s="68" t="s">
        <v>220</v>
      </c>
    </row>
    <row r="87" spans="2:35" ht="15" customHeight="1">
      <c r="C87" s="68" t="s">
        <v>456</v>
      </c>
    </row>
    <row r="88" spans="2:35" ht="15" customHeight="1">
      <c r="C88" s="68" t="s">
        <v>458</v>
      </c>
    </row>
    <row r="89" spans="2:35" ht="15" customHeight="1">
      <c r="C89" s="68" t="s">
        <v>457</v>
      </c>
    </row>
    <row r="90" spans="2:35" ht="15" customHeight="1">
      <c r="C90" s="68" t="s">
        <v>478</v>
      </c>
    </row>
    <row r="91" spans="2:35" ht="15" customHeight="1">
      <c r="C91" s="68" t="s">
        <v>479</v>
      </c>
    </row>
    <row r="92" spans="2:35" ht="15" customHeight="1">
      <c r="C92" s="289" t="s">
        <v>387</v>
      </c>
    </row>
    <row r="93" spans="2:35" ht="15" customHeight="1">
      <c r="C93" s="290" t="s">
        <v>388</v>
      </c>
    </row>
    <row r="94" spans="2:35" ht="15" customHeight="1">
      <c r="C94" s="289" t="s">
        <v>475</v>
      </c>
    </row>
    <row r="95" spans="2:35" s="2" customFormat="1" ht="15" customHeight="1">
      <c r="B95" s="70"/>
      <c r="C95" s="182" t="s">
        <v>472</v>
      </c>
      <c r="D95" s="181"/>
      <c r="E95" s="181"/>
      <c r="F95" s="181"/>
      <c r="G95" s="181"/>
      <c r="H95" s="181"/>
      <c r="I95" s="181"/>
      <c r="J95" s="181"/>
      <c r="K95" s="181"/>
      <c r="L95" s="181"/>
      <c r="M95" s="181"/>
      <c r="N95" s="181"/>
      <c r="O95" s="181"/>
      <c r="P95" s="181"/>
      <c r="Q95" s="181"/>
      <c r="R95" s="181"/>
      <c r="S95" s="71"/>
      <c r="T95" s="68" t="s">
        <v>263</v>
      </c>
      <c r="U95" s="69"/>
      <c r="V95" s="40"/>
      <c r="W95" s="71"/>
      <c r="X95" s="71"/>
      <c r="Y95" s="71"/>
      <c r="Z95" s="71"/>
      <c r="AA95" s="71"/>
      <c r="AB95" s="71"/>
      <c r="AC95" s="71"/>
      <c r="AD95" s="71"/>
      <c r="AE95" s="71"/>
      <c r="AF95" s="71"/>
      <c r="AG95" s="71"/>
      <c r="AH95" s="71"/>
      <c r="AI95" s="71"/>
    </row>
    <row r="96" spans="2:35" ht="15" customHeight="1">
      <c r="C96" s="350"/>
      <c r="D96" s="351" t="s">
        <v>216</v>
      </c>
      <c r="E96" s="355" t="s">
        <v>471</v>
      </c>
    </row>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sheetProtection algorithmName="SHA-512" hashValue="2LS5xNc9vK2NQiMoUgStB6IYN77a+iQYbDA/W/T1uODiuKQwkbQEtN+96WK0Qn/iTIarVno04jpeMKEnC+TLcA==" saltValue="E7i0ZIeQXEOWdr1f8CYnFA==" spinCount="100000" sheet="1" objects="1" scenarios="1"/>
  <mergeCells count="17">
    <mergeCell ref="B80:C80"/>
    <mergeCell ref="D80:M80"/>
    <mergeCell ref="C82:D82"/>
    <mergeCell ref="A39:M39"/>
    <mergeCell ref="B46:C46"/>
    <mergeCell ref="D46:M46"/>
    <mergeCell ref="C52:D52"/>
    <mergeCell ref="A70:I70"/>
    <mergeCell ref="B76:C76"/>
    <mergeCell ref="D76:M76"/>
    <mergeCell ref="C64:M64"/>
    <mergeCell ref="A1:G1"/>
    <mergeCell ref="C9:D9"/>
    <mergeCell ref="C13:S13"/>
    <mergeCell ref="C24:R34"/>
    <mergeCell ref="C36:D36"/>
    <mergeCell ref="E36:M36"/>
  </mergeCells>
  <phoneticPr fontId="2"/>
  <hyperlinks>
    <hyperlink ref="E36" r:id="rId1" xr:uid="{00000000-0004-0000-0000-000002000000}"/>
    <hyperlink ref="D76" r:id="rId2" xr:uid="{00000000-0004-0000-0000-000003000000}"/>
    <hyperlink ref="D80" r:id="rId3" location="2-3" xr:uid="{00000000-0004-0000-0000-000000000000}"/>
    <hyperlink ref="D46" r:id="rId4" location="2-3" xr:uid="{00000000-0004-0000-0000-000001000000}"/>
    <hyperlink ref="E96" r:id="rId5" xr:uid="{6A0FA538-DC3F-4C6D-A746-2FB6A61C9099}"/>
  </hyperlinks>
  <printOptions horizontalCentered="1"/>
  <pageMargins left="0.27559055118110237" right="0.39370078740157483" top="0.59055118110236227" bottom="0.59055118110236227" header="0.51181102362204722" footer="0.51181102362204722"/>
  <pageSetup paperSize="9" scale="89" fitToHeight="3" orientation="landscape" r:id="rId6"/>
  <headerFooter alignWithMargins="0"/>
  <rowBreaks count="2" manualBreakCount="2">
    <brk id="38" max="18" man="1"/>
    <brk id="69" max="18" man="1"/>
  </rowBreaks>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H332"/>
  <sheetViews>
    <sheetView showGridLines="0" showRowColHeaders="0" view="pageBreakPreview" zoomScaleNormal="85" zoomScaleSheetLayoutView="100" workbookViewId="0">
      <pane xSplit="5" ySplit="8" topLeftCell="F129" activePane="bottomRight" state="frozen"/>
      <selection activeCell="F6" sqref="F6"/>
      <selection pane="topRight" activeCell="F6" sqref="F6"/>
      <selection pane="bottomLeft" activeCell="F6" sqref="F6"/>
      <selection pane="bottomRight" activeCell="F6" sqref="F6:L6"/>
    </sheetView>
  </sheetViews>
  <sheetFormatPr defaultColWidth="9" defaultRowHeight="18.75" customHeight="1"/>
  <cols>
    <col min="1" max="1" width="3.375" style="5" customWidth="1"/>
    <col min="2" max="2" width="2.25" style="14" customWidth="1"/>
    <col min="3" max="3" width="3" style="5" customWidth="1"/>
    <col min="4" max="4" width="11.375" style="5" customWidth="1"/>
    <col min="5" max="5" width="38.125" style="6" customWidth="1"/>
    <col min="6" max="215" width="5.875" style="292" customWidth="1"/>
    <col min="216" max="16384" width="9" style="5"/>
  </cols>
  <sheetData>
    <row r="1" spans="1:215" s="4" customFormat="1" ht="18.75" customHeight="1">
      <c r="A1" s="46" t="s">
        <v>425</v>
      </c>
      <c r="B1" s="15"/>
      <c r="C1" s="15"/>
      <c r="D1" s="15"/>
      <c r="E1" s="16"/>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row>
    <row r="2" spans="1:215" s="4" customFormat="1" ht="6.75" customHeight="1">
      <c r="A2" s="11"/>
      <c r="B2" s="13"/>
      <c r="C2" s="11"/>
      <c r="D2" s="11"/>
      <c r="E2" s="10"/>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row>
    <row r="3" spans="1:215" ht="13.5">
      <c r="A3" s="12" t="s">
        <v>63</v>
      </c>
      <c r="C3" s="12"/>
      <c r="D3" s="12"/>
    </row>
    <row r="4" spans="1:215" ht="13.5">
      <c r="A4" s="12" t="s">
        <v>112</v>
      </c>
      <c r="C4" s="12"/>
      <c r="D4" s="12"/>
    </row>
    <row r="5" spans="1:215" ht="15.75" customHeight="1">
      <c r="A5" s="177" t="s">
        <v>301</v>
      </c>
      <c r="B5" s="185"/>
      <c r="C5" s="177"/>
      <c r="D5" s="177"/>
      <c r="E5" s="178"/>
      <c r="F5" s="178"/>
      <c r="G5" s="819"/>
      <c r="H5" s="819"/>
      <c r="I5" s="819"/>
      <c r="J5" s="819"/>
      <c r="K5" s="819"/>
      <c r="L5" s="819"/>
      <c r="M5" s="819"/>
      <c r="N5" s="819"/>
      <c r="O5" s="819"/>
      <c r="P5" s="179"/>
      <c r="Q5" s="180"/>
      <c r="R5" s="180"/>
      <c r="S5" s="180"/>
      <c r="T5" s="180"/>
      <c r="U5" s="180"/>
      <c r="V5" s="180"/>
      <c r="W5" s="313"/>
      <c r="X5" s="180"/>
      <c r="Y5" s="180"/>
      <c r="Z5" s="180"/>
      <c r="AA5" s="180"/>
    </row>
    <row r="6" spans="1:215" ht="15.75" customHeight="1" thickBot="1">
      <c r="B6" s="186" t="s">
        <v>300</v>
      </c>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c r="AT6" s="724"/>
      <c r="AU6" s="724"/>
      <c r="AV6" s="724"/>
      <c r="AW6" s="724"/>
      <c r="AX6" s="724"/>
      <c r="AY6" s="724"/>
      <c r="AZ6" s="724"/>
      <c r="BA6" s="724"/>
      <c r="BB6" s="724"/>
      <c r="BC6" s="724"/>
      <c r="BD6" s="724"/>
      <c r="BE6" s="724"/>
      <c r="BF6" s="724"/>
      <c r="BG6" s="724"/>
      <c r="BH6" s="724"/>
      <c r="BI6" s="724"/>
      <c r="BJ6" s="724"/>
      <c r="BK6" s="724"/>
      <c r="BL6" s="724"/>
      <c r="BM6" s="724"/>
      <c r="BN6" s="724"/>
      <c r="BO6" s="724"/>
      <c r="BP6" s="724"/>
      <c r="BQ6" s="724"/>
      <c r="BR6" s="724"/>
      <c r="BS6" s="724"/>
      <c r="BT6" s="724"/>
      <c r="BU6" s="724"/>
      <c r="BV6" s="724"/>
      <c r="BW6" s="724"/>
      <c r="BX6" s="724"/>
      <c r="BY6" s="724"/>
      <c r="BZ6" s="724"/>
      <c r="CA6" s="724"/>
      <c r="CB6" s="724"/>
      <c r="CC6" s="724"/>
      <c r="CD6" s="724"/>
      <c r="CE6" s="724"/>
      <c r="CF6" s="724"/>
      <c r="CG6" s="724"/>
      <c r="CH6" s="724"/>
      <c r="CI6" s="724"/>
      <c r="CJ6" s="724"/>
      <c r="CK6" s="724"/>
      <c r="CL6" s="724"/>
      <c r="CM6" s="724"/>
      <c r="CN6" s="724"/>
      <c r="CO6" s="724"/>
      <c r="CP6" s="724"/>
      <c r="CQ6" s="724"/>
      <c r="CR6" s="724"/>
      <c r="CS6" s="724"/>
      <c r="CT6" s="724"/>
      <c r="CU6" s="724"/>
      <c r="CV6" s="724"/>
      <c r="CW6" s="724"/>
      <c r="CX6" s="724"/>
      <c r="CY6" s="724"/>
      <c r="CZ6" s="724"/>
      <c r="DA6" s="724"/>
      <c r="DB6" s="724"/>
      <c r="DC6" s="724"/>
      <c r="DD6" s="724"/>
      <c r="DE6" s="724"/>
      <c r="DF6" s="724"/>
      <c r="DG6" s="724"/>
      <c r="DH6" s="724"/>
      <c r="DI6" s="724"/>
      <c r="DJ6" s="724"/>
      <c r="DK6" s="724"/>
      <c r="DL6" s="724"/>
      <c r="DM6" s="724"/>
      <c r="DN6" s="724"/>
      <c r="DO6" s="724"/>
      <c r="DP6" s="724"/>
      <c r="DQ6" s="724"/>
      <c r="DR6" s="724"/>
      <c r="DS6" s="724"/>
      <c r="DT6" s="724"/>
      <c r="DU6" s="724"/>
      <c r="DV6" s="724"/>
      <c r="DW6" s="724"/>
      <c r="DX6" s="724"/>
      <c r="DY6" s="724"/>
      <c r="DZ6" s="724"/>
      <c r="EA6" s="724"/>
      <c r="EB6" s="724"/>
      <c r="EC6" s="724"/>
      <c r="ED6" s="724"/>
      <c r="EE6" s="724"/>
      <c r="EF6" s="724"/>
      <c r="EG6" s="724"/>
      <c r="EH6" s="724"/>
      <c r="EI6" s="724"/>
      <c r="EJ6" s="724"/>
      <c r="EK6" s="724"/>
      <c r="EL6" s="724"/>
      <c r="EM6" s="724"/>
      <c r="EN6" s="724"/>
      <c r="EO6" s="724"/>
      <c r="EP6" s="724"/>
      <c r="EQ6" s="724"/>
      <c r="ER6" s="724"/>
      <c r="ES6" s="724"/>
      <c r="ET6" s="724"/>
      <c r="EU6" s="724"/>
      <c r="EV6" s="724"/>
      <c r="EW6" s="724"/>
      <c r="EX6" s="724"/>
      <c r="EY6" s="724"/>
      <c r="EZ6" s="724"/>
      <c r="FA6" s="724"/>
      <c r="FB6" s="724"/>
      <c r="FC6" s="724"/>
      <c r="FD6" s="724"/>
      <c r="FE6" s="724"/>
      <c r="FF6" s="724"/>
      <c r="FG6" s="724"/>
      <c r="FH6" s="724"/>
      <c r="FI6" s="724"/>
      <c r="FJ6" s="724"/>
      <c r="FK6" s="724"/>
      <c r="FL6" s="724"/>
      <c r="FM6" s="724"/>
      <c r="FN6" s="724"/>
      <c r="FO6" s="724"/>
      <c r="FP6" s="724"/>
      <c r="FQ6" s="724"/>
      <c r="FR6" s="724"/>
      <c r="FS6" s="724"/>
      <c r="FT6" s="724"/>
      <c r="FU6" s="724"/>
      <c r="FV6" s="724"/>
      <c r="FW6" s="724"/>
      <c r="FX6" s="724"/>
      <c r="FY6" s="724"/>
      <c r="FZ6" s="724"/>
      <c r="GA6" s="724"/>
      <c r="GB6" s="724"/>
      <c r="GC6" s="724"/>
      <c r="GD6" s="724"/>
      <c r="GE6" s="724"/>
      <c r="GF6" s="724"/>
      <c r="GG6" s="724"/>
      <c r="GH6" s="724"/>
      <c r="GI6" s="724"/>
      <c r="GJ6" s="724"/>
      <c r="GK6" s="724"/>
      <c r="GL6" s="724"/>
      <c r="GM6" s="724"/>
      <c r="GN6" s="724"/>
      <c r="GO6" s="724"/>
      <c r="GP6" s="724"/>
      <c r="GQ6" s="724"/>
      <c r="GR6" s="724"/>
      <c r="GS6" s="724"/>
      <c r="GT6" s="724"/>
      <c r="GU6" s="724"/>
      <c r="GV6" s="724"/>
      <c r="GW6" s="724"/>
      <c r="GX6" s="724"/>
      <c r="GY6" s="724"/>
      <c r="GZ6" s="724"/>
      <c r="HA6" s="724"/>
      <c r="HB6" s="724"/>
      <c r="HC6" s="724"/>
      <c r="HD6" s="724"/>
      <c r="HE6" s="724"/>
      <c r="HF6" s="724"/>
      <c r="HG6" s="724"/>
    </row>
    <row r="7" spans="1:215" s="320" customFormat="1" ht="15" thickBot="1">
      <c r="B7" s="728" t="s">
        <v>56</v>
      </c>
      <c r="C7" s="728"/>
      <c r="D7" s="728"/>
      <c r="E7" s="728"/>
      <c r="F7" s="728">
        <v>1</v>
      </c>
      <c r="G7" s="728"/>
      <c r="H7" s="728"/>
      <c r="I7" s="728"/>
      <c r="J7" s="728"/>
      <c r="K7" s="728"/>
      <c r="L7" s="728"/>
      <c r="M7" s="728">
        <v>2</v>
      </c>
      <c r="N7" s="728"/>
      <c r="O7" s="728"/>
      <c r="P7" s="728"/>
      <c r="Q7" s="728"/>
      <c r="R7" s="728"/>
      <c r="S7" s="728"/>
      <c r="T7" s="728">
        <v>3</v>
      </c>
      <c r="U7" s="728"/>
      <c r="V7" s="728"/>
      <c r="W7" s="728"/>
      <c r="X7" s="728"/>
      <c r="Y7" s="728"/>
      <c r="Z7" s="728"/>
      <c r="AA7" s="728">
        <v>4</v>
      </c>
      <c r="AB7" s="728"/>
      <c r="AC7" s="728"/>
      <c r="AD7" s="728"/>
      <c r="AE7" s="728"/>
      <c r="AF7" s="728"/>
      <c r="AG7" s="728"/>
      <c r="AH7" s="728">
        <v>5</v>
      </c>
      <c r="AI7" s="728"/>
      <c r="AJ7" s="728"/>
      <c r="AK7" s="728"/>
      <c r="AL7" s="728"/>
      <c r="AM7" s="728"/>
      <c r="AN7" s="728"/>
      <c r="AO7" s="728">
        <v>6</v>
      </c>
      <c r="AP7" s="728"/>
      <c r="AQ7" s="728"/>
      <c r="AR7" s="728"/>
      <c r="AS7" s="728"/>
      <c r="AT7" s="728"/>
      <c r="AU7" s="728"/>
      <c r="AV7" s="728">
        <v>7</v>
      </c>
      <c r="AW7" s="728"/>
      <c r="AX7" s="728"/>
      <c r="AY7" s="728"/>
      <c r="AZ7" s="728"/>
      <c r="BA7" s="728"/>
      <c r="BB7" s="728"/>
      <c r="BC7" s="728">
        <v>8</v>
      </c>
      <c r="BD7" s="728"/>
      <c r="BE7" s="728"/>
      <c r="BF7" s="728"/>
      <c r="BG7" s="728"/>
      <c r="BH7" s="728"/>
      <c r="BI7" s="728"/>
      <c r="BJ7" s="728">
        <v>9</v>
      </c>
      <c r="BK7" s="728"/>
      <c r="BL7" s="728"/>
      <c r="BM7" s="728"/>
      <c r="BN7" s="728"/>
      <c r="BO7" s="728"/>
      <c r="BP7" s="728"/>
      <c r="BQ7" s="728">
        <v>10</v>
      </c>
      <c r="BR7" s="728"/>
      <c r="BS7" s="728"/>
      <c r="BT7" s="728"/>
      <c r="BU7" s="728"/>
      <c r="BV7" s="728"/>
      <c r="BW7" s="728"/>
      <c r="BX7" s="728">
        <v>11</v>
      </c>
      <c r="BY7" s="728"/>
      <c r="BZ7" s="728"/>
      <c r="CA7" s="728"/>
      <c r="CB7" s="728"/>
      <c r="CC7" s="728"/>
      <c r="CD7" s="728"/>
      <c r="CE7" s="728">
        <v>12</v>
      </c>
      <c r="CF7" s="728"/>
      <c r="CG7" s="728"/>
      <c r="CH7" s="728"/>
      <c r="CI7" s="728"/>
      <c r="CJ7" s="728"/>
      <c r="CK7" s="728"/>
      <c r="CL7" s="728">
        <v>13</v>
      </c>
      <c r="CM7" s="728"/>
      <c r="CN7" s="728"/>
      <c r="CO7" s="728"/>
      <c r="CP7" s="728"/>
      <c r="CQ7" s="728"/>
      <c r="CR7" s="728"/>
      <c r="CS7" s="728">
        <v>14</v>
      </c>
      <c r="CT7" s="728"/>
      <c r="CU7" s="728"/>
      <c r="CV7" s="728"/>
      <c r="CW7" s="728"/>
      <c r="CX7" s="728"/>
      <c r="CY7" s="728"/>
      <c r="CZ7" s="728">
        <v>15</v>
      </c>
      <c r="DA7" s="728"/>
      <c r="DB7" s="728"/>
      <c r="DC7" s="728"/>
      <c r="DD7" s="728"/>
      <c r="DE7" s="728"/>
      <c r="DF7" s="728"/>
      <c r="DG7" s="728">
        <v>16</v>
      </c>
      <c r="DH7" s="728"/>
      <c r="DI7" s="728"/>
      <c r="DJ7" s="728"/>
      <c r="DK7" s="728"/>
      <c r="DL7" s="728"/>
      <c r="DM7" s="728"/>
      <c r="DN7" s="728">
        <v>17</v>
      </c>
      <c r="DO7" s="728"/>
      <c r="DP7" s="728"/>
      <c r="DQ7" s="728"/>
      <c r="DR7" s="728"/>
      <c r="DS7" s="728"/>
      <c r="DT7" s="728"/>
      <c r="DU7" s="728">
        <v>18</v>
      </c>
      <c r="DV7" s="728"/>
      <c r="DW7" s="728"/>
      <c r="DX7" s="728"/>
      <c r="DY7" s="728"/>
      <c r="DZ7" s="728"/>
      <c r="EA7" s="728"/>
      <c r="EB7" s="728">
        <v>19</v>
      </c>
      <c r="EC7" s="728"/>
      <c r="ED7" s="728"/>
      <c r="EE7" s="728"/>
      <c r="EF7" s="728"/>
      <c r="EG7" s="728"/>
      <c r="EH7" s="728"/>
      <c r="EI7" s="728">
        <v>20</v>
      </c>
      <c r="EJ7" s="728"/>
      <c r="EK7" s="728"/>
      <c r="EL7" s="728"/>
      <c r="EM7" s="728"/>
      <c r="EN7" s="728"/>
      <c r="EO7" s="728"/>
      <c r="EP7" s="728">
        <v>21</v>
      </c>
      <c r="EQ7" s="728"/>
      <c r="ER7" s="728"/>
      <c r="ES7" s="728"/>
      <c r="ET7" s="728"/>
      <c r="EU7" s="728"/>
      <c r="EV7" s="728"/>
      <c r="EW7" s="728">
        <v>22</v>
      </c>
      <c r="EX7" s="728"/>
      <c r="EY7" s="728"/>
      <c r="EZ7" s="728"/>
      <c r="FA7" s="728"/>
      <c r="FB7" s="728"/>
      <c r="FC7" s="728"/>
      <c r="FD7" s="728">
        <v>23</v>
      </c>
      <c r="FE7" s="728"/>
      <c r="FF7" s="728"/>
      <c r="FG7" s="728"/>
      <c r="FH7" s="728"/>
      <c r="FI7" s="728"/>
      <c r="FJ7" s="728"/>
      <c r="FK7" s="728">
        <v>24</v>
      </c>
      <c r="FL7" s="728"/>
      <c r="FM7" s="728"/>
      <c r="FN7" s="728"/>
      <c r="FO7" s="728"/>
      <c r="FP7" s="728"/>
      <c r="FQ7" s="728"/>
      <c r="FR7" s="728">
        <v>25</v>
      </c>
      <c r="FS7" s="728"/>
      <c r="FT7" s="728"/>
      <c r="FU7" s="728"/>
      <c r="FV7" s="728"/>
      <c r="FW7" s="728"/>
      <c r="FX7" s="728"/>
      <c r="FY7" s="728">
        <v>26</v>
      </c>
      <c r="FZ7" s="728"/>
      <c r="GA7" s="728"/>
      <c r="GB7" s="728"/>
      <c r="GC7" s="728"/>
      <c r="GD7" s="728"/>
      <c r="GE7" s="728"/>
      <c r="GF7" s="728">
        <v>27</v>
      </c>
      <c r="GG7" s="728"/>
      <c r="GH7" s="728"/>
      <c r="GI7" s="728"/>
      <c r="GJ7" s="728"/>
      <c r="GK7" s="728"/>
      <c r="GL7" s="728"/>
      <c r="GM7" s="728">
        <v>28</v>
      </c>
      <c r="GN7" s="728"/>
      <c r="GO7" s="728"/>
      <c r="GP7" s="728"/>
      <c r="GQ7" s="728"/>
      <c r="GR7" s="728"/>
      <c r="GS7" s="728"/>
      <c r="GT7" s="728">
        <v>29</v>
      </c>
      <c r="GU7" s="728"/>
      <c r="GV7" s="728"/>
      <c r="GW7" s="728"/>
      <c r="GX7" s="728"/>
      <c r="GY7" s="728"/>
      <c r="GZ7" s="728"/>
      <c r="HA7" s="728">
        <v>30</v>
      </c>
      <c r="HB7" s="728"/>
      <c r="HC7" s="728"/>
      <c r="HD7" s="728"/>
      <c r="HE7" s="728"/>
      <c r="HF7" s="728"/>
      <c r="HG7" s="728"/>
    </row>
    <row r="8" spans="1:215" s="17" customFormat="1" ht="14.25">
      <c r="B8" s="525" t="s">
        <v>109</v>
      </c>
      <c r="C8" s="526"/>
      <c r="D8" s="526"/>
      <c r="E8" s="526"/>
      <c r="F8" s="496"/>
      <c r="G8" s="497"/>
      <c r="H8" s="497"/>
      <c r="I8" s="497"/>
      <c r="J8" s="497"/>
      <c r="K8" s="497"/>
      <c r="L8" s="497"/>
      <c r="M8" s="496"/>
      <c r="N8" s="497"/>
      <c r="O8" s="497"/>
      <c r="P8" s="497"/>
      <c r="Q8" s="497"/>
      <c r="R8" s="497"/>
      <c r="S8" s="497"/>
      <c r="T8" s="496"/>
      <c r="U8" s="497"/>
      <c r="V8" s="497"/>
      <c r="W8" s="497"/>
      <c r="X8" s="497"/>
      <c r="Y8" s="497"/>
      <c r="Z8" s="497"/>
      <c r="AA8" s="496"/>
      <c r="AB8" s="497"/>
      <c r="AC8" s="497"/>
      <c r="AD8" s="497"/>
      <c r="AE8" s="497"/>
      <c r="AF8" s="497"/>
      <c r="AG8" s="497"/>
      <c r="AH8" s="496"/>
      <c r="AI8" s="497"/>
      <c r="AJ8" s="497"/>
      <c r="AK8" s="497"/>
      <c r="AL8" s="497"/>
      <c r="AM8" s="497"/>
      <c r="AN8" s="497"/>
      <c r="AO8" s="496"/>
      <c r="AP8" s="497"/>
      <c r="AQ8" s="497"/>
      <c r="AR8" s="497"/>
      <c r="AS8" s="497"/>
      <c r="AT8" s="497"/>
      <c r="AU8" s="497"/>
      <c r="AV8" s="496"/>
      <c r="AW8" s="497"/>
      <c r="AX8" s="497"/>
      <c r="AY8" s="497"/>
      <c r="AZ8" s="497"/>
      <c r="BA8" s="497"/>
      <c r="BB8" s="497"/>
      <c r="BC8" s="496"/>
      <c r="BD8" s="497"/>
      <c r="BE8" s="497"/>
      <c r="BF8" s="497"/>
      <c r="BG8" s="497"/>
      <c r="BH8" s="497"/>
      <c r="BI8" s="497"/>
      <c r="BJ8" s="496"/>
      <c r="BK8" s="497"/>
      <c r="BL8" s="497"/>
      <c r="BM8" s="497"/>
      <c r="BN8" s="497"/>
      <c r="BO8" s="497"/>
      <c r="BP8" s="497"/>
      <c r="BQ8" s="496"/>
      <c r="BR8" s="497"/>
      <c r="BS8" s="497"/>
      <c r="BT8" s="497"/>
      <c r="BU8" s="497"/>
      <c r="BV8" s="497"/>
      <c r="BW8" s="497"/>
      <c r="BX8" s="496"/>
      <c r="BY8" s="497"/>
      <c r="BZ8" s="497"/>
      <c r="CA8" s="497"/>
      <c r="CB8" s="497"/>
      <c r="CC8" s="497"/>
      <c r="CD8" s="497"/>
      <c r="CE8" s="496"/>
      <c r="CF8" s="497"/>
      <c r="CG8" s="497"/>
      <c r="CH8" s="497"/>
      <c r="CI8" s="497"/>
      <c r="CJ8" s="497"/>
      <c r="CK8" s="497"/>
      <c r="CL8" s="496"/>
      <c r="CM8" s="497"/>
      <c r="CN8" s="497"/>
      <c r="CO8" s="497"/>
      <c r="CP8" s="497"/>
      <c r="CQ8" s="497"/>
      <c r="CR8" s="497"/>
      <c r="CS8" s="496"/>
      <c r="CT8" s="497"/>
      <c r="CU8" s="497"/>
      <c r="CV8" s="497"/>
      <c r="CW8" s="497"/>
      <c r="CX8" s="497"/>
      <c r="CY8" s="497"/>
      <c r="CZ8" s="496"/>
      <c r="DA8" s="497"/>
      <c r="DB8" s="497"/>
      <c r="DC8" s="497"/>
      <c r="DD8" s="497"/>
      <c r="DE8" s="497"/>
      <c r="DF8" s="497"/>
      <c r="DG8" s="496"/>
      <c r="DH8" s="497"/>
      <c r="DI8" s="497"/>
      <c r="DJ8" s="497"/>
      <c r="DK8" s="497"/>
      <c r="DL8" s="497"/>
      <c r="DM8" s="497"/>
      <c r="DN8" s="496"/>
      <c r="DO8" s="497"/>
      <c r="DP8" s="497"/>
      <c r="DQ8" s="497"/>
      <c r="DR8" s="497"/>
      <c r="DS8" s="497"/>
      <c r="DT8" s="497"/>
      <c r="DU8" s="496"/>
      <c r="DV8" s="497"/>
      <c r="DW8" s="497"/>
      <c r="DX8" s="497"/>
      <c r="DY8" s="497"/>
      <c r="DZ8" s="497"/>
      <c r="EA8" s="497"/>
      <c r="EB8" s="496"/>
      <c r="EC8" s="497"/>
      <c r="ED8" s="497"/>
      <c r="EE8" s="497"/>
      <c r="EF8" s="497"/>
      <c r="EG8" s="497"/>
      <c r="EH8" s="497"/>
      <c r="EI8" s="496"/>
      <c r="EJ8" s="497"/>
      <c r="EK8" s="497"/>
      <c r="EL8" s="497"/>
      <c r="EM8" s="497"/>
      <c r="EN8" s="497"/>
      <c r="EO8" s="497"/>
      <c r="EP8" s="496"/>
      <c r="EQ8" s="497"/>
      <c r="ER8" s="497"/>
      <c r="ES8" s="497"/>
      <c r="ET8" s="497"/>
      <c r="EU8" s="497"/>
      <c r="EV8" s="497"/>
      <c r="EW8" s="496"/>
      <c r="EX8" s="497"/>
      <c r="EY8" s="497"/>
      <c r="EZ8" s="497"/>
      <c r="FA8" s="497"/>
      <c r="FB8" s="497"/>
      <c r="FC8" s="497"/>
      <c r="FD8" s="496"/>
      <c r="FE8" s="497"/>
      <c r="FF8" s="497"/>
      <c r="FG8" s="497"/>
      <c r="FH8" s="497"/>
      <c r="FI8" s="497"/>
      <c r="FJ8" s="497"/>
      <c r="FK8" s="496"/>
      <c r="FL8" s="497"/>
      <c r="FM8" s="497"/>
      <c r="FN8" s="497"/>
      <c r="FO8" s="497"/>
      <c r="FP8" s="497"/>
      <c r="FQ8" s="497"/>
      <c r="FR8" s="496"/>
      <c r="FS8" s="497"/>
      <c r="FT8" s="497"/>
      <c r="FU8" s="497"/>
      <c r="FV8" s="497"/>
      <c r="FW8" s="497"/>
      <c r="FX8" s="497"/>
      <c r="FY8" s="496"/>
      <c r="FZ8" s="497"/>
      <c r="GA8" s="497"/>
      <c r="GB8" s="497"/>
      <c r="GC8" s="497"/>
      <c r="GD8" s="497"/>
      <c r="GE8" s="497"/>
      <c r="GF8" s="496"/>
      <c r="GG8" s="497"/>
      <c r="GH8" s="497"/>
      <c r="GI8" s="497"/>
      <c r="GJ8" s="497"/>
      <c r="GK8" s="497"/>
      <c r="GL8" s="497"/>
      <c r="GM8" s="496"/>
      <c r="GN8" s="497"/>
      <c r="GO8" s="497"/>
      <c r="GP8" s="497"/>
      <c r="GQ8" s="497"/>
      <c r="GR8" s="497"/>
      <c r="GS8" s="497"/>
      <c r="GT8" s="496"/>
      <c r="GU8" s="497"/>
      <c r="GV8" s="497"/>
      <c r="GW8" s="497"/>
      <c r="GX8" s="497"/>
      <c r="GY8" s="497"/>
      <c r="GZ8" s="497"/>
      <c r="HA8" s="496"/>
      <c r="HB8" s="497"/>
      <c r="HC8" s="497"/>
      <c r="HD8" s="497"/>
      <c r="HE8" s="497"/>
      <c r="HF8" s="497"/>
      <c r="HG8" s="814"/>
    </row>
    <row r="9" spans="1:215" s="7" customFormat="1" ht="15.75" customHeight="1">
      <c r="B9" s="533"/>
      <c r="C9" s="527" t="s">
        <v>108</v>
      </c>
      <c r="D9" s="527"/>
      <c r="E9" s="528"/>
      <c r="F9" s="516"/>
      <c r="G9" s="517"/>
      <c r="H9" s="517"/>
      <c r="I9" s="517"/>
      <c r="J9" s="517"/>
      <c r="K9" s="517"/>
      <c r="L9" s="518"/>
      <c r="M9" s="516"/>
      <c r="N9" s="517"/>
      <c r="O9" s="517"/>
      <c r="P9" s="517"/>
      <c r="Q9" s="517"/>
      <c r="R9" s="517"/>
      <c r="S9" s="518"/>
      <c r="T9" s="516"/>
      <c r="U9" s="517"/>
      <c r="V9" s="517"/>
      <c r="W9" s="517"/>
      <c r="X9" s="517"/>
      <c r="Y9" s="517"/>
      <c r="Z9" s="518"/>
      <c r="AA9" s="516"/>
      <c r="AB9" s="517"/>
      <c r="AC9" s="517"/>
      <c r="AD9" s="517"/>
      <c r="AE9" s="517"/>
      <c r="AF9" s="517"/>
      <c r="AG9" s="518"/>
      <c r="AH9" s="516"/>
      <c r="AI9" s="517"/>
      <c r="AJ9" s="517"/>
      <c r="AK9" s="517"/>
      <c r="AL9" s="517"/>
      <c r="AM9" s="517"/>
      <c r="AN9" s="518"/>
      <c r="AO9" s="516"/>
      <c r="AP9" s="517"/>
      <c r="AQ9" s="517"/>
      <c r="AR9" s="517"/>
      <c r="AS9" s="517"/>
      <c r="AT9" s="517"/>
      <c r="AU9" s="518"/>
      <c r="AV9" s="516"/>
      <c r="AW9" s="517"/>
      <c r="AX9" s="517"/>
      <c r="AY9" s="517"/>
      <c r="AZ9" s="517"/>
      <c r="BA9" s="517"/>
      <c r="BB9" s="518"/>
      <c r="BC9" s="516"/>
      <c r="BD9" s="517"/>
      <c r="BE9" s="517"/>
      <c r="BF9" s="517"/>
      <c r="BG9" s="517"/>
      <c r="BH9" s="517"/>
      <c r="BI9" s="518"/>
      <c r="BJ9" s="516"/>
      <c r="BK9" s="517"/>
      <c r="BL9" s="517"/>
      <c r="BM9" s="517"/>
      <c r="BN9" s="517"/>
      <c r="BO9" s="517"/>
      <c r="BP9" s="518"/>
      <c r="BQ9" s="516"/>
      <c r="BR9" s="517"/>
      <c r="BS9" s="517"/>
      <c r="BT9" s="517"/>
      <c r="BU9" s="517"/>
      <c r="BV9" s="517"/>
      <c r="BW9" s="518"/>
      <c r="BX9" s="516"/>
      <c r="BY9" s="517"/>
      <c r="BZ9" s="517"/>
      <c r="CA9" s="517"/>
      <c r="CB9" s="517"/>
      <c r="CC9" s="517"/>
      <c r="CD9" s="518"/>
      <c r="CE9" s="516"/>
      <c r="CF9" s="517"/>
      <c r="CG9" s="517"/>
      <c r="CH9" s="517"/>
      <c r="CI9" s="517"/>
      <c r="CJ9" s="517"/>
      <c r="CK9" s="518"/>
      <c r="CL9" s="516"/>
      <c r="CM9" s="517"/>
      <c r="CN9" s="517"/>
      <c r="CO9" s="517"/>
      <c r="CP9" s="517"/>
      <c r="CQ9" s="517"/>
      <c r="CR9" s="518"/>
      <c r="CS9" s="516"/>
      <c r="CT9" s="517"/>
      <c r="CU9" s="517"/>
      <c r="CV9" s="517"/>
      <c r="CW9" s="517"/>
      <c r="CX9" s="517"/>
      <c r="CY9" s="518"/>
      <c r="CZ9" s="516"/>
      <c r="DA9" s="517"/>
      <c r="DB9" s="517"/>
      <c r="DC9" s="517"/>
      <c r="DD9" s="517"/>
      <c r="DE9" s="517"/>
      <c r="DF9" s="518"/>
      <c r="DG9" s="516"/>
      <c r="DH9" s="517"/>
      <c r="DI9" s="517"/>
      <c r="DJ9" s="517"/>
      <c r="DK9" s="517"/>
      <c r="DL9" s="517"/>
      <c r="DM9" s="518"/>
      <c r="DN9" s="516"/>
      <c r="DO9" s="517"/>
      <c r="DP9" s="517"/>
      <c r="DQ9" s="517"/>
      <c r="DR9" s="517"/>
      <c r="DS9" s="517"/>
      <c r="DT9" s="518"/>
      <c r="DU9" s="516"/>
      <c r="DV9" s="517"/>
      <c r="DW9" s="517"/>
      <c r="DX9" s="517"/>
      <c r="DY9" s="517"/>
      <c r="DZ9" s="517"/>
      <c r="EA9" s="518"/>
      <c r="EB9" s="516"/>
      <c r="EC9" s="517"/>
      <c r="ED9" s="517"/>
      <c r="EE9" s="517"/>
      <c r="EF9" s="517"/>
      <c r="EG9" s="517"/>
      <c r="EH9" s="518"/>
      <c r="EI9" s="516"/>
      <c r="EJ9" s="517"/>
      <c r="EK9" s="517"/>
      <c r="EL9" s="517"/>
      <c r="EM9" s="517"/>
      <c r="EN9" s="517"/>
      <c r="EO9" s="518"/>
      <c r="EP9" s="516"/>
      <c r="EQ9" s="517"/>
      <c r="ER9" s="517"/>
      <c r="ES9" s="517"/>
      <c r="ET9" s="517"/>
      <c r="EU9" s="517"/>
      <c r="EV9" s="518"/>
      <c r="EW9" s="516"/>
      <c r="EX9" s="517"/>
      <c r="EY9" s="517"/>
      <c r="EZ9" s="517"/>
      <c r="FA9" s="517"/>
      <c r="FB9" s="517"/>
      <c r="FC9" s="518"/>
      <c r="FD9" s="516"/>
      <c r="FE9" s="517"/>
      <c r="FF9" s="517"/>
      <c r="FG9" s="517"/>
      <c r="FH9" s="517"/>
      <c r="FI9" s="517"/>
      <c r="FJ9" s="518"/>
      <c r="FK9" s="516"/>
      <c r="FL9" s="517"/>
      <c r="FM9" s="517"/>
      <c r="FN9" s="517"/>
      <c r="FO9" s="517"/>
      <c r="FP9" s="517"/>
      <c r="FQ9" s="518"/>
      <c r="FR9" s="516"/>
      <c r="FS9" s="517"/>
      <c r="FT9" s="517"/>
      <c r="FU9" s="517"/>
      <c r="FV9" s="517"/>
      <c r="FW9" s="517"/>
      <c r="FX9" s="518"/>
      <c r="FY9" s="516"/>
      <c r="FZ9" s="517"/>
      <c r="GA9" s="517"/>
      <c r="GB9" s="517"/>
      <c r="GC9" s="517"/>
      <c r="GD9" s="517"/>
      <c r="GE9" s="518"/>
      <c r="GF9" s="516"/>
      <c r="GG9" s="517"/>
      <c r="GH9" s="517"/>
      <c r="GI9" s="517"/>
      <c r="GJ9" s="517"/>
      <c r="GK9" s="517"/>
      <c r="GL9" s="518"/>
      <c r="GM9" s="516"/>
      <c r="GN9" s="517"/>
      <c r="GO9" s="517"/>
      <c r="GP9" s="517"/>
      <c r="GQ9" s="517"/>
      <c r="GR9" s="517"/>
      <c r="GS9" s="518"/>
      <c r="GT9" s="516"/>
      <c r="GU9" s="517"/>
      <c r="GV9" s="517"/>
      <c r="GW9" s="517"/>
      <c r="GX9" s="517"/>
      <c r="GY9" s="517"/>
      <c r="GZ9" s="518"/>
      <c r="HA9" s="516"/>
      <c r="HB9" s="517"/>
      <c r="HC9" s="517"/>
      <c r="HD9" s="517"/>
      <c r="HE9" s="517"/>
      <c r="HF9" s="517"/>
      <c r="HG9" s="518"/>
    </row>
    <row r="10" spans="1:215" s="7" customFormat="1" ht="15.75" customHeight="1">
      <c r="B10" s="534"/>
      <c r="C10" s="529" t="s">
        <v>54</v>
      </c>
      <c r="D10" s="529"/>
      <c r="E10" s="530"/>
      <c r="F10" s="725"/>
      <c r="G10" s="726"/>
      <c r="H10" s="726"/>
      <c r="I10" s="726"/>
      <c r="J10" s="726"/>
      <c r="K10" s="726"/>
      <c r="L10" s="727"/>
      <c r="M10" s="725"/>
      <c r="N10" s="726"/>
      <c r="O10" s="726"/>
      <c r="P10" s="726"/>
      <c r="Q10" s="726"/>
      <c r="R10" s="726"/>
      <c r="S10" s="727"/>
      <c r="T10" s="725"/>
      <c r="U10" s="726"/>
      <c r="V10" s="726"/>
      <c r="W10" s="726"/>
      <c r="X10" s="726"/>
      <c r="Y10" s="726"/>
      <c r="Z10" s="727"/>
      <c r="AA10" s="725"/>
      <c r="AB10" s="726"/>
      <c r="AC10" s="726"/>
      <c r="AD10" s="726"/>
      <c r="AE10" s="726"/>
      <c r="AF10" s="726"/>
      <c r="AG10" s="727"/>
      <c r="AH10" s="725"/>
      <c r="AI10" s="726"/>
      <c r="AJ10" s="726"/>
      <c r="AK10" s="726"/>
      <c r="AL10" s="726"/>
      <c r="AM10" s="726"/>
      <c r="AN10" s="727"/>
      <c r="AO10" s="725"/>
      <c r="AP10" s="726"/>
      <c r="AQ10" s="726"/>
      <c r="AR10" s="726"/>
      <c r="AS10" s="726"/>
      <c r="AT10" s="726"/>
      <c r="AU10" s="727"/>
      <c r="AV10" s="725"/>
      <c r="AW10" s="726"/>
      <c r="AX10" s="726"/>
      <c r="AY10" s="726"/>
      <c r="AZ10" s="726"/>
      <c r="BA10" s="726"/>
      <c r="BB10" s="727"/>
      <c r="BC10" s="725"/>
      <c r="BD10" s="726"/>
      <c r="BE10" s="726"/>
      <c r="BF10" s="726"/>
      <c r="BG10" s="726"/>
      <c r="BH10" s="726"/>
      <c r="BI10" s="727"/>
      <c r="BJ10" s="725"/>
      <c r="BK10" s="726"/>
      <c r="BL10" s="726"/>
      <c r="BM10" s="726"/>
      <c r="BN10" s="726"/>
      <c r="BO10" s="726"/>
      <c r="BP10" s="727"/>
      <c r="BQ10" s="725"/>
      <c r="BR10" s="726"/>
      <c r="BS10" s="726"/>
      <c r="BT10" s="726"/>
      <c r="BU10" s="726"/>
      <c r="BV10" s="726"/>
      <c r="BW10" s="727"/>
      <c r="BX10" s="725"/>
      <c r="BY10" s="726"/>
      <c r="BZ10" s="726"/>
      <c r="CA10" s="726"/>
      <c r="CB10" s="726"/>
      <c r="CC10" s="726"/>
      <c r="CD10" s="727"/>
      <c r="CE10" s="725"/>
      <c r="CF10" s="726"/>
      <c r="CG10" s="726"/>
      <c r="CH10" s="726"/>
      <c r="CI10" s="726"/>
      <c r="CJ10" s="726"/>
      <c r="CK10" s="727"/>
      <c r="CL10" s="725"/>
      <c r="CM10" s="726"/>
      <c r="CN10" s="726"/>
      <c r="CO10" s="726"/>
      <c r="CP10" s="726"/>
      <c r="CQ10" s="726"/>
      <c r="CR10" s="727"/>
      <c r="CS10" s="725"/>
      <c r="CT10" s="726"/>
      <c r="CU10" s="726"/>
      <c r="CV10" s="726"/>
      <c r="CW10" s="726"/>
      <c r="CX10" s="726"/>
      <c r="CY10" s="727"/>
      <c r="CZ10" s="725"/>
      <c r="DA10" s="726"/>
      <c r="DB10" s="726"/>
      <c r="DC10" s="726"/>
      <c r="DD10" s="726"/>
      <c r="DE10" s="726"/>
      <c r="DF10" s="727"/>
      <c r="DG10" s="725"/>
      <c r="DH10" s="726"/>
      <c r="DI10" s="726"/>
      <c r="DJ10" s="726"/>
      <c r="DK10" s="726"/>
      <c r="DL10" s="726"/>
      <c r="DM10" s="727"/>
      <c r="DN10" s="725"/>
      <c r="DO10" s="726"/>
      <c r="DP10" s="726"/>
      <c r="DQ10" s="726"/>
      <c r="DR10" s="726"/>
      <c r="DS10" s="726"/>
      <c r="DT10" s="727"/>
      <c r="DU10" s="725"/>
      <c r="DV10" s="726"/>
      <c r="DW10" s="726"/>
      <c r="DX10" s="726"/>
      <c r="DY10" s="726"/>
      <c r="DZ10" s="726"/>
      <c r="EA10" s="727"/>
      <c r="EB10" s="725"/>
      <c r="EC10" s="726"/>
      <c r="ED10" s="726"/>
      <c r="EE10" s="726"/>
      <c r="EF10" s="726"/>
      <c r="EG10" s="726"/>
      <c r="EH10" s="727"/>
      <c r="EI10" s="725"/>
      <c r="EJ10" s="726"/>
      <c r="EK10" s="726"/>
      <c r="EL10" s="726"/>
      <c r="EM10" s="726"/>
      <c r="EN10" s="726"/>
      <c r="EO10" s="727"/>
      <c r="EP10" s="725"/>
      <c r="EQ10" s="726"/>
      <c r="ER10" s="726"/>
      <c r="ES10" s="726"/>
      <c r="ET10" s="726"/>
      <c r="EU10" s="726"/>
      <c r="EV10" s="727"/>
      <c r="EW10" s="725"/>
      <c r="EX10" s="726"/>
      <c r="EY10" s="726"/>
      <c r="EZ10" s="726"/>
      <c r="FA10" s="726"/>
      <c r="FB10" s="726"/>
      <c r="FC10" s="727"/>
      <c r="FD10" s="725"/>
      <c r="FE10" s="726"/>
      <c r="FF10" s="726"/>
      <c r="FG10" s="726"/>
      <c r="FH10" s="726"/>
      <c r="FI10" s="726"/>
      <c r="FJ10" s="727"/>
      <c r="FK10" s="725"/>
      <c r="FL10" s="726"/>
      <c r="FM10" s="726"/>
      <c r="FN10" s="726"/>
      <c r="FO10" s="726"/>
      <c r="FP10" s="726"/>
      <c r="FQ10" s="727"/>
      <c r="FR10" s="725"/>
      <c r="FS10" s="726"/>
      <c r="FT10" s="726"/>
      <c r="FU10" s="726"/>
      <c r="FV10" s="726"/>
      <c r="FW10" s="726"/>
      <c r="FX10" s="727"/>
      <c r="FY10" s="725"/>
      <c r="FZ10" s="726"/>
      <c r="GA10" s="726"/>
      <c r="GB10" s="726"/>
      <c r="GC10" s="726"/>
      <c r="GD10" s="726"/>
      <c r="GE10" s="727"/>
      <c r="GF10" s="725"/>
      <c r="GG10" s="726"/>
      <c r="GH10" s="726"/>
      <c r="GI10" s="726"/>
      <c r="GJ10" s="726"/>
      <c r="GK10" s="726"/>
      <c r="GL10" s="727"/>
      <c r="GM10" s="725"/>
      <c r="GN10" s="726"/>
      <c r="GO10" s="726"/>
      <c r="GP10" s="726"/>
      <c r="GQ10" s="726"/>
      <c r="GR10" s="726"/>
      <c r="GS10" s="727"/>
      <c r="GT10" s="725"/>
      <c r="GU10" s="726"/>
      <c r="GV10" s="726"/>
      <c r="GW10" s="726"/>
      <c r="GX10" s="726"/>
      <c r="GY10" s="726"/>
      <c r="GZ10" s="727"/>
      <c r="HA10" s="725"/>
      <c r="HB10" s="726"/>
      <c r="HC10" s="726"/>
      <c r="HD10" s="726"/>
      <c r="HE10" s="726"/>
      <c r="HF10" s="726"/>
      <c r="HG10" s="727"/>
    </row>
    <row r="11" spans="1:215" s="7" customFormat="1" ht="15.75" customHeight="1">
      <c r="B11" s="535"/>
      <c r="C11" s="531" t="s">
        <v>52</v>
      </c>
      <c r="D11" s="531"/>
      <c r="E11" s="532"/>
      <c r="F11" s="519"/>
      <c r="G11" s="520"/>
      <c r="H11" s="520"/>
      <c r="I11" s="520"/>
      <c r="J11" s="520"/>
      <c r="K11" s="520"/>
      <c r="L11" s="521"/>
      <c r="M11" s="519"/>
      <c r="N11" s="520"/>
      <c r="O11" s="520"/>
      <c r="P11" s="520"/>
      <c r="Q11" s="520"/>
      <c r="R11" s="520"/>
      <c r="S11" s="521"/>
      <c r="T11" s="519"/>
      <c r="U11" s="520"/>
      <c r="V11" s="520"/>
      <c r="W11" s="520"/>
      <c r="X11" s="520"/>
      <c r="Y11" s="520"/>
      <c r="Z11" s="521"/>
      <c r="AA11" s="519"/>
      <c r="AB11" s="520"/>
      <c r="AC11" s="520"/>
      <c r="AD11" s="520"/>
      <c r="AE11" s="520"/>
      <c r="AF11" s="520"/>
      <c r="AG11" s="521"/>
      <c r="AH11" s="519"/>
      <c r="AI11" s="520"/>
      <c r="AJ11" s="520"/>
      <c r="AK11" s="520"/>
      <c r="AL11" s="520"/>
      <c r="AM11" s="520"/>
      <c r="AN11" s="521"/>
      <c r="AO11" s="519"/>
      <c r="AP11" s="520"/>
      <c r="AQ11" s="520"/>
      <c r="AR11" s="520"/>
      <c r="AS11" s="520"/>
      <c r="AT11" s="520"/>
      <c r="AU11" s="521"/>
      <c r="AV11" s="519"/>
      <c r="AW11" s="520"/>
      <c r="AX11" s="520"/>
      <c r="AY11" s="520"/>
      <c r="AZ11" s="520"/>
      <c r="BA11" s="520"/>
      <c r="BB11" s="521"/>
      <c r="BC11" s="519"/>
      <c r="BD11" s="520"/>
      <c r="BE11" s="520"/>
      <c r="BF11" s="520"/>
      <c r="BG11" s="520"/>
      <c r="BH11" s="520"/>
      <c r="BI11" s="521"/>
      <c r="BJ11" s="519"/>
      <c r="BK11" s="520"/>
      <c r="BL11" s="520"/>
      <c r="BM11" s="520"/>
      <c r="BN11" s="520"/>
      <c r="BO11" s="520"/>
      <c r="BP11" s="521"/>
      <c r="BQ11" s="519"/>
      <c r="BR11" s="520"/>
      <c r="BS11" s="520"/>
      <c r="BT11" s="520"/>
      <c r="BU11" s="520"/>
      <c r="BV11" s="520"/>
      <c r="BW11" s="521"/>
      <c r="BX11" s="519"/>
      <c r="BY11" s="520"/>
      <c r="BZ11" s="520"/>
      <c r="CA11" s="520"/>
      <c r="CB11" s="520"/>
      <c r="CC11" s="520"/>
      <c r="CD11" s="521"/>
      <c r="CE11" s="519"/>
      <c r="CF11" s="520"/>
      <c r="CG11" s="520"/>
      <c r="CH11" s="520"/>
      <c r="CI11" s="520"/>
      <c r="CJ11" s="520"/>
      <c r="CK11" s="521"/>
      <c r="CL11" s="519"/>
      <c r="CM11" s="520"/>
      <c r="CN11" s="520"/>
      <c r="CO11" s="520"/>
      <c r="CP11" s="520"/>
      <c r="CQ11" s="520"/>
      <c r="CR11" s="521"/>
      <c r="CS11" s="519"/>
      <c r="CT11" s="520"/>
      <c r="CU11" s="520"/>
      <c r="CV11" s="520"/>
      <c r="CW11" s="520"/>
      <c r="CX11" s="520"/>
      <c r="CY11" s="521"/>
      <c r="CZ11" s="519"/>
      <c r="DA11" s="520"/>
      <c r="DB11" s="520"/>
      <c r="DC11" s="520"/>
      <c r="DD11" s="520"/>
      <c r="DE11" s="520"/>
      <c r="DF11" s="521"/>
      <c r="DG11" s="519"/>
      <c r="DH11" s="520"/>
      <c r="DI11" s="520"/>
      <c r="DJ11" s="520"/>
      <c r="DK11" s="520"/>
      <c r="DL11" s="520"/>
      <c r="DM11" s="521"/>
      <c r="DN11" s="519"/>
      <c r="DO11" s="520"/>
      <c r="DP11" s="520"/>
      <c r="DQ11" s="520"/>
      <c r="DR11" s="520"/>
      <c r="DS11" s="520"/>
      <c r="DT11" s="521"/>
      <c r="DU11" s="519"/>
      <c r="DV11" s="520"/>
      <c r="DW11" s="520"/>
      <c r="DX11" s="520"/>
      <c r="DY11" s="520"/>
      <c r="DZ11" s="520"/>
      <c r="EA11" s="521"/>
      <c r="EB11" s="519"/>
      <c r="EC11" s="520"/>
      <c r="ED11" s="520"/>
      <c r="EE11" s="520"/>
      <c r="EF11" s="520"/>
      <c r="EG11" s="520"/>
      <c r="EH11" s="521"/>
      <c r="EI11" s="519"/>
      <c r="EJ11" s="520"/>
      <c r="EK11" s="520"/>
      <c r="EL11" s="520"/>
      <c r="EM11" s="520"/>
      <c r="EN11" s="520"/>
      <c r="EO11" s="521"/>
      <c r="EP11" s="519"/>
      <c r="EQ11" s="520"/>
      <c r="ER11" s="520"/>
      <c r="ES11" s="520"/>
      <c r="ET11" s="520"/>
      <c r="EU11" s="520"/>
      <c r="EV11" s="521"/>
      <c r="EW11" s="519"/>
      <c r="EX11" s="520"/>
      <c r="EY11" s="520"/>
      <c r="EZ11" s="520"/>
      <c r="FA11" s="520"/>
      <c r="FB11" s="520"/>
      <c r="FC11" s="521"/>
      <c r="FD11" s="519"/>
      <c r="FE11" s="520"/>
      <c r="FF11" s="520"/>
      <c r="FG11" s="520"/>
      <c r="FH11" s="520"/>
      <c r="FI11" s="520"/>
      <c r="FJ11" s="521"/>
      <c r="FK11" s="519"/>
      <c r="FL11" s="520"/>
      <c r="FM11" s="520"/>
      <c r="FN11" s="520"/>
      <c r="FO11" s="520"/>
      <c r="FP11" s="520"/>
      <c r="FQ11" s="521"/>
      <c r="FR11" s="519"/>
      <c r="FS11" s="520"/>
      <c r="FT11" s="520"/>
      <c r="FU11" s="520"/>
      <c r="FV11" s="520"/>
      <c r="FW11" s="520"/>
      <c r="FX11" s="521"/>
      <c r="FY11" s="519"/>
      <c r="FZ11" s="520"/>
      <c r="GA11" s="520"/>
      <c r="GB11" s="520"/>
      <c r="GC11" s="520"/>
      <c r="GD11" s="520"/>
      <c r="GE11" s="521"/>
      <c r="GF11" s="519"/>
      <c r="GG11" s="520"/>
      <c r="GH11" s="520"/>
      <c r="GI11" s="520"/>
      <c r="GJ11" s="520"/>
      <c r="GK11" s="520"/>
      <c r="GL11" s="521"/>
      <c r="GM11" s="519"/>
      <c r="GN11" s="520"/>
      <c r="GO11" s="520"/>
      <c r="GP11" s="520"/>
      <c r="GQ11" s="520"/>
      <c r="GR11" s="520"/>
      <c r="GS11" s="521"/>
      <c r="GT11" s="519"/>
      <c r="GU11" s="520"/>
      <c r="GV11" s="520"/>
      <c r="GW11" s="520"/>
      <c r="GX11" s="520"/>
      <c r="GY11" s="520"/>
      <c r="GZ11" s="521"/>
      <c r="HA11" s="519"/>
      <c r="HB11" s="520"/>
      <c r="HC11" s="520"/>
      <c r="HD11" s="520"/>
      <c r="HE11" s="520"/>
      <c r="HF11" s="520"/>
      <c r="HG11" s="521"/>
    </row>
    <row r="12" spans="1:215" s="7" customFormat="1" ht="15.75" customHeight="1">
      <c r="B12" s="390" t="s">
        <v>180</v>
      </c>
      <c r="C12" s="435"/>
      <c r="D12" s="435"/>
      <c r="E12" s="435"/>
      <c r="F12" s="480"/>
      <c r="G12" s="433"/>
      <c r="H12" s="433"/>
      <c r="I12" s="433"/>
      <c r="J12" s="433"/>
      <c r="K12" s="433"/>
      <c r="L12" s="438"/>
      <c r="M12" s="480"/>
      <c r="N12" s="433"/>
      <c r="O12" s="433"/>
      <c r="P12" s="433"/>
      <c r="Q12" s="433"/>
      <c r="R12" s="433"/>
      <c r="S12" s="438"/>
      <c r="T12" s="480"/>
      <c r="U12" s="433"/>
      <c r="V12" s="433"/>
      <c r="W12" s="433"/>
      <c r="X12" s="433"/>
      <c r="Y12" s="433"/>
      <c r="Z12" s="438"/>
      <c r="AA12" s="480"/>
      <c r="AB12" s="433"/>
      <c r="AC12" s="433"/>
      <c r="AD12" s="433"/>
      <c r="AE12" s="433"/>
      <c r="AF12" s="433"/>
      <c r="AG12" s="438"/>
      <c r="AH12" s="480"/>
      <c r="AI12" s="433"/>
      <c r="AJ12" s="433"/>
      <c r="AK12" s="433"/>
      <c r="AL12" s="433"/>
      <c r="AM12" s="433"/>
      <c r="AN12" s="438"/>
      <c r="AO12" s="480"/>
      <c r="AP12" s="433"/>
      <c r="AQ12" s="433"/>
      <c r="AR12" s="433"/>
      <c r="AS12" s="433"/>
      <c r="AT12" s="433"/>
      <c r="AU12" s="438"/>
      <c r="AV12" s="480"/>
      <c r="AW12" s="433"/>
      <c r="AX12" s="433"/>
      <c r="AY12" s="433"/>
      <c r="AZ12" s="433"/>
      <c r="BA12" s="433"/>
      <c r="BB12" s="438"/>
      <c r="BC12" s="480"/>
      <c r="BD12" s="433"/>
      <c r="BE12" s="433"/>
      <c r="BF12" s="433"/>
      <c r="BG12" s="433"/>
      <c r="BH12" s="433"/>
      <c r="BI12" s="438"/>
      <c r="BJ12" s="480"/>
      <c r="BK12" s="433"/>
      <c r="BL12" s="433"/>
      <c r="BM12" s="433"/>
      <c r="BN12" s="433"/>
      <c r="BO12" s="433"/>
      <c r="BP12" s="438"/>
      <c r="BQ12" s="480"/>
      <c r="BR12" s="433"/>
      <c r="BS12" s="433"/>
      <c r="BT12" s="433"/>
      <c r="BU12" s="433"/>
      <c r="BV12" s="433"/>
      <c r="BW12" s="438"/>
      <c r="BX12" s="480"/>
      <c r="BY12" s="433"/>
      <c r="BZ12" s="433"/>
      <c r="CA12" s="433"/>
      <c r="CB12" s="433"/>
      <c r="CC12" s="433"/>
      <c r="CD12" s="438"/>
      <c r="CE12" s="480"/>
      <c r="CF12" s="433"/>
      <c r="CG12" s="433"/>
      <c r="CH12" s="433"/>
      <c r="CI12" s="433"/>
      <c r="CJ12" s="433"/>
      <c r="CK12" s="438"/>
      <c r="CL12" s="480"/>
      <c r="CM12" s="433"/>
      <c r="CN12" s="433"/>
      <c r="CO12" s="433"/>
      <c r="CP12" s="433"/>
      <c r="CQ12" s="433"/>
      <c r="CR12" s="438"/>
      <c r="CS12" s="480"/>
      <c r="CT12" s="433"/>
      <c r="CU12" s="433"/>
      <c r="CV12" s="433"/>
      <c r="CW12" s="433"/>
      <c r="CX12" s="433"/>
      <c r="CY12" s="438"/>
      <c r="CZ12" s="480"/>
      <c r="DA12" s="433"/>
      <c r="DB12" s="433"/>
      <c r="DC12" s="433"/>
      <c r="DD12" s="433"/>
      <c r="DE12" s="433"/>
      <c r="DF12" s="438"/>
      <c r="DG12" s="480"/>
      <c r="DH12" s="433"/>
      <c r="DI12" s="433"/>
      <c r="DJ12" s="433"/>
      <c r="DK12" s="433"/>
      <c r="DL12" s="433"/>
      <c r="DM12" s="438"/>
      <c r="DN12" s="480"/>
      <c r="DO12" s="433"/>
      <c r="DP12" s="433"/>
      <c r="DQ12" s="433"/>
      <c r="DR12" s="433"/>
      <c r="DS12" s="433"/>
      <c r="DT12" s="438"/>
      <c r="DU12" s="480"/>
      <c r="DV12" s="433"/>
      <c r="DW12" s="433"/>
      <c r="DX12" s="433"/>
      <c r="DY12" s="433"/>
      <c r="DZ12" s="433"/>
      <c r="EA12" s="438"/>
      <c r="EB12" s="480"/>
      <c r="EC12" s="433"/>
      <c r="ED12" s="433"/>
      <c r="EE12" s="433"/>
      <c r="EF12" s="433"/>
      <c r="EG12" s="433"/>
      <c r="EH12" s="438"/>
      <c r="EI12" s="480"/>
      <c r="EJ12" s="433"/>
      <c r="EK12" s="433"/>
      <c r="EL12" s="433"/>
      <c r="EM12" s="433"/>
      <c r="EN12" s="433"/>
      <c r="EO12" s="438"/>
      <c r="EP12" s="480"/>
      <c r="EQ12" s="433"/>
      <c r="ER12" s="433"/>
      <c r="ES12" s="433"/>
      <c r="ET12" s="433"/>
      <c r="EU12" s="433"/>
      <c r="EV12" s="438"/>
      <c r="EW12" s="480"/>
      <c r="EX12" s="433"/>
      <c r="EY12" s="433"/>
      <c r="EZ12" s="433"/>
      <c r="FA12" s="433"/>
      <c r="FB12" s="433"/>
      <c r="FC12" s="438"/>
      <c r="FD12" s="480"/>
      <c r="FE12" s="433"/>
      <c r="FF12" s="433"/>
      <c r="FG12" s="433"/>
      <c r="FH12" s="433"/>
      <c r="FI12" s="433"/>
      <c r="FJ12" s="438"/>
      <c r="FK12" s="480"/>
      <c r="FL12" s="433"/>
      <c r="FM12" s="433"/>
      <c r="FN12" s="433"/>
      <c r="FO12" s="433"/>
      <c r="FP12" s="433"/>
      <c r="FQ12" s="438"/>
      <c r="FR12" s="480"/>
      <c r="FS12" s="433"/>
      <c r="FT12" s="433"/>
      <c r="FU12" s="433"/>
      <c r="FV12" s="433"/>
      <c r="FW12" s="433"/>
      <c r="FX12" s="438"/>
      <c r="FY12" s="480"/>
      <c r="FZ12" s="433"/>
      <c r="GA12" s="433"/>
      <c r="GB12" s="433"/>
      <c r="GC12" s="433"/>
      <c r="GD12" s="433"/>
      <c r="GE12" s="438"/>
      <c r="GF12" s="480"/>
      <c r="GG12" s="433"/>
      <c r="GH12" s="433"/>
      <c r="GI12" s="433"/>
      <c r="GJ12" s="433"/>
      <c r="GK12" s="433"/>
      <c r="GL12" s="438"/>
      <c r="GM12" s="480"/>
      <c r="GN12" s="433"/>
      <c r="GO12" s="433"/>
      <c r="GP12" s="433"/>
      <c r="GQ12" s="433"/>
      <c r="GR12" s="433"/>
      <c r="GS12" s="438"/>
      <c r="GT12" s="480"/>
      <c r="GU12" s="433"/>
      <c r="GV12" s="433"/>
      <c r="GW12" s="433"/>
      <c r="GX12" s="433"/>
      <c r="GY12" s="433"/>
      <c r="GZ12" s="438"/>
      <c r="HA12" s="480"/>
      <c r="HB12" s="433"/>
      <c r="HC12" s="433"/>
      <c r="HD12" s="433"/>
      <c r="HE12" s="433"/>
      <c r="HF12" s="433"/>
      <c r="HG12" s="438"/>
    </row>
    <row r="13" spans="1:215" s="7" customFormat="1" ht="15.75" customHeight="1">
      <c r="B13" s="53"/>
      <c r="C13" s="382" t="s">
        <v>182</v>
      </c>
      <c r="D13" s="539"/>
      <c r="E13" s="540"/>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c r="AJ13" s="498"/>
      <c r="AK13" s="498"/>
      <c r="AL13" s="498"/>
      <c r="AM13" s="498"/>
      <c r="AN13" s="49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c r="BM13" s="498"/>
      <c r="BN13" s="498"/>
      <c r="BO13" s="498"/>
      <c r="BP13" s="498"/>
      <c r="BQ13" s="498"/>
      <c r="BR13" s="498"/>
      <c r="BS13" s="498"/>
      <c r="BT13" s="498"/>
      <c r="BU13" s="498"/>
      <c r="BV13" s="498"/>
      <c r="BW13" s="498"/>
      <c r="BX13" s="498"/>
      <c r="BY13" s="498"/>
      <c r="BZ13" s="498"/>
      <c r="CA13" s="498"/>
      <c r="CB13" s="498"/>
      <c r="CC13" s="498"/>
      <c r="CD13" s="498"/>
      <c r="CE13" s="498"/>
      <c r="CF13" s="498"/>
      <c r="CG13" s="498"/>
      <c r="CH13" s="498"/>
      <c r="CI13" s="498"/>
      <c r="CJ13" s="498"/>
      <c r="CK13" s="498"/>
      <c r="CL13" s="498"/>
      <c r="CM13" s="498"/>
      <c r="CN13" s="498"/>
      <c r="CO13" s="498"/>
      <c r="CP13" s="498"/>
      <c r="CQ13" s="498"/>
      <c r="CR13" s="498"/>
      <c r="CS13" s="498"/>
      <c r="CT13" s="498"/>
      <c r="CU13" s="498"/>
      <c r="CV13" s="498"/>
      <c r="CW13" s="498"/>
      <c r="CX13" s="498"/>
      <c r="CY13" s="498"/>
      <c r="CZ13" s="498"/>
      <c r="DA13" s="498"/>
      <c r="DB13" s="498"/>
      <c r="DC13" s="498"/>
      <c r="DD13" s="498"/>
      <c r="DE13" s="498"/>
      <c r="DF13" s="498"/>
      <c r="DG13" s="498"/>
      <c r="DH13" s="498"/>
      <c r="DI13" s="498"/>
      <c r="DJ13" s="498"/>
      <c r="DK13" s="498"/>
      <c r="DL13" s="498"/>
      <c r="DM13" s="498"/>
      <c r="DN13" s="498"/>
      <c r="DO13" s="498"/>
      <c r="DP13" s="498"/>
      <c r="DQ13" s="498"/>
      <c r="DR13" s="498"/>
      <c r="DS13" s="498"/>
      <c r="DT13" s="498"/>
      <c r="DU13" s="498"/>
      <c r="DV13" s="498"/>
      <c r="DW13" s="498"/>
      <c r="DX13" s="498"/>
      <c r="DY13" s="498"/>
      <c r="DZ13" s="498"/>
      <c r="EA13" s="498"/>
      <c r="EB13" s="498"/>
      <c r="EC13" s="498"/>
      <c r="ED13" s="498"/>
      <c r="EE13" s="498"/>
      <c r="EF13" s="498"/>
      <c r="EG13" s="498"/>
      <c r="EH13" s="498"/>
      <c r="EI13" s="498"/>
      <c r="EJ13" s="498"/>
      <c r="EK13" s="498"/>
      <c r="EL13" s="498"/>
      <c r="EM13" s="498"/>
      <c r="EN13" s="498"/>
      <c r="EO13" s="498"/>
      <c r="EP13" s="498"/>
      <c r="EQ13" s="498"/>
      <c r="ER13" s="498"/>
      <c r="ES13" s="498"/>
      <c r="ET13" s="498"/>
      <c r="EU13" s="498"/>
      <c r="EV13" s="498"/>
      <c r="EW13" s="498"/>
      <c r="EX13" s="498"/>
      <c r="EY13" s="498"/>
      <c r="EZ13" s="498"/>
      <c r="FA13" s="498"/>
      <c r="FB13" s="498"/>
      <c r="FC13" s="498"/>
      <c r="FD13" s="498"/>
      <c r="FE13" s="498"/>
      <c r="FF13" s="498"/>
      <c r="FG13" s="498"/>
      <c r="FH13" s="498"/>
      <c r="FI13" s="498"/>
      <c r="FJ13" s="498"/>
      <c r="FK13" s="498"/>
      <c r="FL13" s="498"/>
      <c r="FM13" s="498"/>
      <c r="FN13" s="498"/>
      <c r="FO13" s="498"/>
      <c r="FP13" s="498"/>
      <c r="FQ13" s="498"/>
      <c r="FR13" s="498"/>
      <c r="FS13" s="498"/>
      <c r="FT13" s="498"/>
      <c r="FU13" s="498"/>
      <c r="FV13" s="498"/>
      <c r="FW13" s="498"/>
      <c r="FX13" s="498"/>
      <c r="FY13" s="498"/>
      <c r="FZ13" s="498"/>
      <c r="GA13" s="498"/>
      <c r="GB13" s="498"/>
      <c r="GC13" s="498"/>
      <c r="GD13" s="498"/>
      <c r="GE13" s="498"/>
      <c r="GF13" s="498"/>
      <c r="GG13" s="498"/>
      <c r="GH13" s="498"/>
      <c r="GI13" s="498"/>
      <c r="GJ13" s="498"/>
      <c r="GK13" s="498"/>
      <c r="GL13" s="498"/>
      <c r="GM13" s="498"/>
      <c r="GN13" s="498"/>
      <c r="GO13" s="498"/>
      <c r="GP13" s="498"/>
      <c r="GQ13" s="498"/>
      <c r="GR13" s="498"/>
      <c r="GS13" s="498"/>
      <c r="GT13" s="498"/>
      <c r="GU13" s="498"/>
      <c r="GV13" s="498"/>
      <c r="GW13" s="498"/>
      <c r="GX13" s="498"/>
      <c r="GY13" s="498"/>
      <c r="GZ13" s="498"/>
      <c r="HA13" s="498"/>
      <c r="HB13" s="498"/>
      <c r="HC13" s="498"/>
      <c r="HD13" s="498"/>
      <c r="HE13" s="498"/>
      <c r="HF13" s="498"/>
      <c r="HG13" s="498"/>
    </row>
    <row r="14" spans="1:215" s="7" customFormat="1" ht="15.75" customHeight="1">
      <c r="B14" s="54"/>
      <c r="C14" s="587" t="s">
        <v>163</v>
      </c>
      <c r="D14" s="588"/>
      <c r="E14" s="589"/>
      <c r="F14" s="499"/>
      <c r="G14" s="500"/>
      <c r="H14" s="500"/>
      <c r="I14" s="500"/>
      <c r="J14" s="500"/>
      <c r="K14" s="500"/>
      <c r="L14" s="501"/>
      <c r="M14" s="499"/>
      <c r="N14" s="500"/>
      <c r="O14" s="500"/>
      <c r="P14" s="500"/>
      <c r="Q14" s="500"/>
      <c r="R14" s="500"/>
      <c r="S14" s="501"/>
      <c r="T14" s="499"/>
      <c r="U14" s="500"/>
      <c r="V14" s="500"/>
      <c r="W14" s="500"/>
      <c r="X14" s="500"/>
      <c r="Y14" s="500"/>
      <c r="Z14" s="501"/>
      <c r="AA14" s="499"/>
      <c r="AB14" s="500"/>
      <c r="AC14" s="500"/>
      <c r="AD14" s="500"/>
      <c r="AE14" s="500"/>
      <c r="AF14" s="500"/>
      <c r="AG14" s="501"/>
      <c r="AH14" s="499"/>
      <c r="AI14" s="500"/>
      <c r="AJ14" s="500"/>
      <c r="AK14" s="500"/>
      <c r="AL14" s="500"/>
      <c r="AM14" s="500"/>
      <c r="AN14" s="501"/>
      <c r="AO14" s="499"/>
      <c r="AP14" s="500"/>
      <c r="AQ14" s="500"/>
      <c r="AR14" s="500"/>
      <c r="AS14" s="500"/>
      <c r="AT14" s="500"/>
      <c r="AU14" s="501"/>
      <c r="AV14" s="499"/>
      <c r="AW14" s="500"/>
      <c r="AX14" s="500"/>
      <c r="AY14" s="500"/>
      <c r="AZ14" s="500"/>
      <c r="BA14" s="500"/>
      <c r="BB14" s="501"/>
      <c r="BC14" s="499"/>
      <c r="BD14" s="500"/>
      <c r="BE14" s="500"/>
      <c r="BF14" s="500"/>
      <c r="BG14" s="500"/>
      <c r="BH14" s="500"/>
      <c r="BI14" s="501"/>
      <c r="BJ14" s="499"/>
      <c r="BK14" s="500"/>
      <c r="BL14" s="500"/>
      <c r="BM14" s="500"/>
      <c r="BN14" s="500"/>
      <c r="BO14" s="500"/>
      <c r="BP14" s="501"/>
      <c r="BQ14" s="499"/>
      <c r="BR14" s="500"/>
      <c r="BS14" s="500"/>
      <c r="BT14" s="500"/>
      <c r="BU14" s="500"/>
      <c r="BV14" s="500"/>
      <c r="BW14" s="501"/>
      <c r="BX14" s="499"/>
      <c r="BY14" s="500"/>
      <c r="BZ14" s="500"/>
      <c r="CA14" s="500"/>
      <c r="CB14" s="500"/>
      <c r="CC14" s="500"/>
      <c r="CD14" s="501"/>
      <c r="CE14" s="499"/>
      <c r="CF14" s="500"/>
      <c r="CG14" s="500"/>
      <c r="CH14" s="500"/>
      <c r="CI14" s="500"/>
      <c r="CJ14" s="500"/>
      <c r="CK14" s="501"/>
      <c r="CL14" s="499"/>
      <c r="CM14" s="500"/>
      <c r="CN14" s="500"/>
      <c r="CO14" s="500"/>
      <c r="CP14" s="500"/>
      <c r="CQ14" s="500"/>
      <c r="CR14" s="501"/>
      <c r="CS14" s="499"/>
      <c r="CT14" s="500"/>
      <c r="CU14" s="500"/>
      <c r="CV14" s="500"/>
      <c r="CW14" s="500"/>
      <c r="CX14" s="500"/>
      <c r="CY14" s="501"/>
      <c r="CZ14" s="499"/>
      <c r="DA14" s="500"/>
      <c r="DB14" s="500"/>
      <c r="DC14" s="500"/>
      <c r="DD14" s="500"/>
      <c r="DE14" s="500"/>
      <c r="DF14" s="501"/>
      <c r="DG14" s="499"/>
      <c r="DH14" s="500"/>
      <c r="DI14" s="500"/>
      <c r="DJ14" s="500"/>
      <c r="DK14" s="500"/>
      <c r="DL14" s="500"/>
      <c r="DM14" s="501"/>
      <c r="DN14" s="499"/>
      <c r="DO14" s="500"/>
      <c r="DP14" s="500"/>
      <c r="DQ14" s="500"/>
      <c r="DR14" s="500"/>
      <c r="DS14" s="500"/>
      <c r="DT14" s="501"/>
      <c r="DU14" s="499"/>
      <c r="DV14" s="500"/>
      <c r="DW14" s="500"/>
      <c r="DX14" s="500"/>
      <c r="DY14" s="500"/>
      <c r="DZ14" s="500"/>
      <c r="EA14" s="501"/>
      <c r="EB14" s="499"/>
      <c r="EC14" s="500"/>
      <c r="ED14" s="500"/>
      <c r="EE14" s="500"/>
      <c r="EF14" s="500"/>
      <c r="EG14" s="500"/>
      <c r="EH14" s="501"/>
      <c r="EI14" s="499"/>
      <c r="EJ14" s="500"/>
      <c r="EK14" s="500"/>
      <c r="EL14" s="500"/>
      <c r="EM14" s="500"/>
      <c r="EN14" s="500"/>
      <c r="EO14" s="501"/>
      <c r="EP14" s="499"/>
      <c r="EQ14" s="500"/>
      <c r="ER14" s="500"/>
      <c r="ES14" s="500"/>
      <c r="ET14" s="500"/>
      <c r="EU14" s="500"/>
      <c r="EV14" s="501"/>
      <c r="EW14" s="499"/>
      <c r="EX14" s="500"/>
      <c r="EY14" s="500"/>
      <c r="EZ14" s="500"/>
      <c r="FA14" s="500"/>
      <c r="FB14" s="500"/>
      <c r="FC14" s="501"/>
      <c r="FD14" s="499"/>
      <c r="FE14" s="500"/>
      <c r="FF14" s="500"/>
      <c r="FG14" s="500"/>
      <c r="FH14" s="500"/>
      <c r="FI14" s="500"/>
      <c r="FJ14" s="501"/>
      <c r="FK14" s="499"/>
      <c r="FL14" s="500"/>
      <c r="FM14" s="500"/>
      <c r="FN14" s="500"/>
      <c r="FO14" s="500"/>
      <c r="FP14" s="500"/>
      <c r="FQ14" s="501"/>
      <c r="FR14" s="499"/>
      <c r="FS14" s="500"/>
      <c r="FT14" s="500"/>
      <c r="FU14" s="500"/>
      <c r="FV14" s="500"/>
      <c r="FW14" s="500"/>
      <c r="FX14" s="501"/>
      <c r="FY14" s="499"/>
      <c r="FZ14" s="500"/>
      <c r="GA14" s="500"/>
      <c r="GB14" s="500"/>
      <c r="GC14" s="500"/>
      <c r="GD14" s="500"/>
      <c r="GE14" s="501"/>
      <c r="GF14" s="499"/>
      <c r="GG14" s="500"/>
      <c r="GH14" s="500"/>
      <c r="GI14" s="500"/>
      <c r="GJ14" s="500"/>
      <c r="GK14" s="500"/>
      <c r="GL14" s="501"/>
      <c r="GM14" s="499"/>
      <c r="GN14" s="500"/>
      <c r="GO14" s="500"/>
      <c r="GP14" s="500"/>
      <c r="GQ14" s="500"/>
      <c r="GR14" s="500"/>
      <c r="GS14" s="501"/>
      <c r="GT14" s="499"/>
      <c r="GU14" s="500"/>
      <c r="GV14" s="500"/>
      <c r="GW14" s="500"/>
      <c r="GX14" s="500"/>
      <c r="GY14" s="500"/>
      <c r="GZ14" s="501"/>
      <c r="HA14" s="499"/>
      <c r="HB14" s="500"/>
      <c r="HC14" s="500"/>
      <c r="HD14" s="500"/>
      <c r="HE14" s="500"/>
      <c r="HF14" s="500"/>
      <c r="HG14" s="501"/>
    </row>
    <row r="15" spans="1:215" s="7" customFormat="1" ht="15.75" customHeight="1">
      <c r="B15" s="54"/>
      <c r="C15" s="590" t="s">
        <v>162</v>
      </c>
      <c r="D15" s="591"/>
      <c r="E15" s="592"/>
      <c r="F15" s="723"/>
      <c r="G15" s="425"/>
      <c r="H15" s="425"/>
      <c r="I15" s="425"/>
      <c r="J15" s="425"/>
      <c r="K15" s="425"/>
      <c r="L15" s="426"/>
      <c r="M15" s="723"/>
      <c r="N15" s="425"/>
      <c r="O15" s="425"/>
      <c r="P15" s="425"/>
      <c r="Q15" s="425"/>
      <c r="R15" s="425"/>
      <c r="S15" s="426"/>
      <c r="T15" s="723"/>
      <c r="U15" s="425"/>
      <c r="V15" s="425"/>
      <c r="W15" s="425"/>
      <c r="X15" s="425"/>
      <c r="Y15" s="425"/>
      <c r="Z15" s="426"/>
      <c r="AA15" s="723"/>
      <c r="AB15" s="425"/>
      <c r="AC15" s="425"/>
      <c r="AD15" s="425"/>
      <c r="AE15" s="425"/>
      <c r="AF15" s="425"/>
      <c r="AG15" s="426"/>
      <c r="AH15" s="723"/>
      <c r="AI15" s="425"/>
      <c r="AJ15" s="425"/>
      <c r="AK15" s="425"/>
      <c r="AL15" s="425"/>
      <c r="AM15" s="425"/>
      <c r="AN15" s="426"/>
      <c r="AO15" s="723"/>
      <c r="AP15" s="425"/>
      <c r="AQ15" s="425"/>
      <c r="AR15" s="425"/>
      <c r="AS15" s="425"/>
      <c r="AT15" s="425"/>
      <c r="AU15" s="426"/>
      <c r="AV15" s="723"/>
      <c r="AW15" s="425"/>
      <c r="AX15" s="425"/>
      <c r="AY15" s="425"/>
      <c r="AZ15" s="425"/>
      <c r="BA15" s="425"/>
      <c r="BB15" s="426"/>
      <c r="BC15" s="723"/>
      <c r="BD15" s="425"/>
      <c r="BE15" s="425"/>
      <c r="BF15" s="425"/>
      <c r="BG15" s="425"/>
      <c r="BH15" s="425"/>
      <c r="BI15" s="426"/>
      <c r="BJ15" s="723"/>
      <c r="BK15" s="425"/>
      <c r="BL15" s="425"/>
      <c r="BM15" s="425"/>
      <c r="BN15" s="425"/>
      <c r="BO15" s="425"/>
      <c r="BP15" s="426"/>
      <c r="BQ15" s="723"/>
      <c r="BR15" s="425"/>
      <c r="BS15" s="425"/>
      <c r="BT15" s="425"/>
      <c r="BU15" s="425"/>
      <c r="BV15" s="425"/>
      <c r="BW15" s="426"/>
      <c r="BX15" s="723"/>
      <c r="BY15" s="425"/>
      <c r="BZ15" s="425"/>
      <c r="CA15" s="425"/>
      <c r="CB15" s="425"/>
      <c r="CC15" s="425"/>
      <c r="CD15" s="426"/>
      <c r="CE15" s="723"/>
      <c r="CF15" s="425"/>
      <c r="CG15" s="425"/>
      <c r="CH15" s="425"/>
      <c r="CI15" s="425"/>
      <c r="CJ15" s="425"/>
      <c r="CK15" s="426"/>
      <c r="CL15" s="723"/>
      <c r="CM15" s="425"/>
      <c r="CN15" s="425"/>
      <c r="CO15" s="425"/>
      <c r="CP15" s="425"/>
      <c r="CQ15" s="425"/>
      <c r="CR15" s="426"/>
      <c r="CS15" s="723"/>
      <c r="CT15" s="425"/>
      <c r="CU15" s="425"/>
      <c r="CV15" s="425"/>
      <c r="CW15" s="425"/>
      <c r="CX15" s="425"/>
      <c r="CY15" s="426"/>
      <c r="CZ15" s="723"/>
      <c r="DA15" s="425"/>
      <c r="DB15" s="425"/>
      <c r="DC15" s="425"/>
      <c r="DD15" s="425"/>
      <c r="DE15" s="425"/>
      <c r="DF15" s="426"/>
      <c r="DG15" s="723"/>
      <c r="DH15" s="425"/>
      <c r="DI15" s="425"/>
      <c r="DJ15" s="425"/>
      <c r="DK15" s="425"/>
      <c r="DL15" s="425"/>
      <c r="DM15" s="426"/>
      <c r="DN15" s="723"/>
      <c r="DO15" s="425"/>
      <c r="DP15" s="425"/>
      <c r="DQ15" s="425"/>
      <c r="DR15" s="425"/>
      <c r="DS15" s="425"/>
      <c r="DT15" s="426"/>
      <c r="DU15" s="723"/>
      <c r="DV15" s="425"/>
      <c r="DW15" s="425"/>
      <c r="DX15" s="425"/>
      <c r="DY15" s="425"/>
      <c r="DZ15" s="425"/>
      <c r="EA15" s="426"/>
      <c r="EB15" s="723"/>
      <c r="EC15" s="425"/>
      <c r="ED15" s="425"/>
      <c r="EE15" s="425"/>
      <c r="EF15" s="425"/>
      <c r="EG15" s="425"/>
      <c r="EH15" s="426"/>
      <c r="EI15" s="723"/>
      <c r="EJ15" s="425"/>
      <c r="EK15" s="425"/>
      <c r="EL15" s="425"/>
      <c r="EM15" s="425"/>
      <c r="EN15" s="425"/>
      <c r="EO15" s="426"/>
      <c r="EP15" s="723"/>
      <c r="EQ15" s="425"/>
      <c r="ER15" s="425"/>
      <c r="ES15" s="425"/>
      <c r="ET15" s="425"/>
      <c r="EU15" s="425"/>
      <c r="EV15" s="426"/>
      <c r="EW15" s="723"/>
      <c r="EX15" s="425"/>
      <c r="EY15" s="425"/>
      <c r="EZ15" s="425"/>
      <c r="FA15" s="425"/>
      <c r="FB15" s="425"/>
      <c r="FC15" s="426"/>
      <c r="FD15" s="723"/>
      <c r="FE15" s="425"/>
      <c r="FF15" s="425"/>
      <c r="FG15" s="425"/>
      <c r="FH15" s="425"/>
      <c r="FI15" s="425"/>
      <c r="FJ15" s="426"/>
      <c r="FK15" s="723"/>
      <c r="FL15" s="425"/>
      <c r="FM15" s="425"/>
      <c r="FN15" s="425"/>
      <c r="FO15" s="425"/>
      <c r="FP15" s="425"/>
      <c r="FQ15" s="426"/>
      <c r="FR15" s="723"/>
      <c r="FS15" s="425"/>
      <c r="FT15" s="425"/>
      <c r="FU15" s="425"/>
      <c r="FV15" s="425"/>
      <c r="FW15" s="425"/>
      <c r="FX15" s="426"/>
      <c r="FY15" s="723"/>
      <c r="FZ15" s="425"/>
      <c r="GA15" s="425"/>
      <c r="GB15" s="425"/>
      <c r="GC15" s="425"/>
      <c r="GD15" s="425"/>
      <c r="GE15" s="426"/>
      <c r="GF15" s="723"/>
      <c r="GG15" s="425"/>
      <c r="GH15" s="425"/>
      <c r="GI15" s="425"/>
      <c r="GJ15" s="425"/>
      <c r="GK15" s="425"/>
      <c r="GL15" s="426"/>
      <c r="GM15" s="723"/>
      <c r="GN15" s="425"/>
      <c r="GO15" s="425"/>
      <c r="GP15" s="425"/>
      <c r="GQ15" s="425"/>
      <c r="GR15" s="425"/>
      <c r="GS15" s="426"/>
      <c r="GT15" s="723"/>
      <c r="GU15" s="425"/>
      <c r="GV15" s="425"/>
      <c r="GW15" s="425"/>
      <c r="GX15" s="425"/>
      <c r="GY15" s="425"/>
      <c r="GZ15" s="426"/>
      <c r="HA15" s="723"/>
      <c r="HB15" s="425"/>
      <c r="HC15" s="425"/>
      <c r="HD15" s="425"/>
      <c r="HE15" s="425"/>
      <c r="HF15" s="425"/>
      <c r="HG15" s="426"/>
    </row>
    <row r="16" spans="1:215" s="7" customFormat="1" ht="15.75" customHeight="1">
      <c r="B16" s="54"/>
      <c r="C16" s="382" t="s">
        <v>161</v>
      </c>
      <c r="D16" s="539"/>
      <c r="E16" s="540"/>
      <c r="F16" s="689"/>
      <c r="G16" s="690"/>
      <c r="H16" s="690"/>
      <c r="I16" s="690"/>
      <c r="J16" s="690"/>
      <c r="K16" s="690"/>
      <c r="L16" s="691"/>
      <c r="M16" s="689"/>
      <c r="N16" s="690"/>
      <c r="O16" s="690"/>
      <c r="P16" s="690"/>
      <c r="Q16" s="690"/>
      <c r="R16" s="690"/>
      <c r="S16" s="691"/>
      <c r="T16" s="689"/>
      <c r="U16" s="690"/>
      <c r="V16" s="690"/>
      <c r="W16" s="690"/>
      <c r="X16" s="690"/>
      <c r="Y16" s="690"/>
      <c r="Z16" s="691"/>
      <c r="AA16" s="689"/>
      <c r="AB16" s="690"/>
      <c r="AC16" s="690"/>
      <c r="AD16" s="690"/>
      <c r="AE16" s="690"/>
      <c r="AF16" s="690"/>
      <c r="AG16" s="691"/>
      <c r="AH16" s="689"/>
      <c r="AI16" s="690"/>
      <c r="AJ16" s="690"/>
      <c r="AK16" s="690"/>
      <c r="AL16" s="690"/>
      <c r="AM16" s="690"/>
      <c r="AN16" s="691"/>
      <c r="AO16" s="689"/>
      <c r="AP16" s="690"/>
      <c r="AQ16" s="690"/>
      <c r="AR16" s="690"/>
      <c r="AS16" s="690"/>
      <c r="AT16" s="690"/>
      <c r="AU16" s="691"/>
      <c r="AV16" s="689"/>
      <c r="AW16" s="690"/>
      <c r="AX16" s="690"/>
      <c r="AY16" s="690"/>
      <c r="AZ16" s="690"/>
      <c r="BA16" s="690"/>
      <c r="BB16" s="691"/>
      <c r="BC16" s="689"/>
      <c r="BD16" s="690"/>
      <c r="BE16" s="690"/>
      <c r="BF16" s="690"/>
      <c r="BG16" s="690"/>
      <c r="BH16" s="690"/>
      <c r="BI16" s="691"/>
      <c r="BJ16" s="689"/>
      <c r="BK16" s="690"/>
      <c r="BL16" s="690"/>
      <c r="BM16" s="690"/>
      <c r="BN16" s="690"/>
      <c r="BO16" s="690"/>
      <c r="BP16" s="691"/>
      <c r="BQ16" s="689"/>
      <c r="BR16" s="690"/>
      <c r="BS16" s="690"/>
      <c r="BT16" s="690"/>
      <c r="BU16" s="690"/>
      <c r="BV16" s="690"/>
      <c r="BW16" s="691"/>
      <c r="BX16" s="689"/>
      <c r="BY16" s="690"/>
      <c r="BZ16" s="690"/>
      <c r="CA16" s="690"/>
      <c r="CB16" s="690"/>
      <c r="CC16" s="690"/>
      <c r="CD16" s="691"/>
      <c r="CE16" s="689"/>
      <c r="CF16" s="690"/>
      <c r="CG16" s="690"/>
      <c r="CH16" s="690"/>
      <c r="CI16" s="690"/>
      <c r="CJ16" s="690"/>
      <c r="CK16" s="691"/>
      <c r="CL16" s="689"/>
      <c r="CM16" s="690"/>
      <c r="CN16" s="690"/>
      <c r="CO16" s="690"/>
      <c r="CP16" s="690"/>
      <c r="CQ16" s="690"/>
      <c r="CR16" s="691"/>
      <c r="CS16" s="689"/>
      <c r="CT16" s="690"/>
      <c r="CU16" s="690"/>
      <c r="CV16" s="690"/>
      <c r="CW16" s="690"/>
      <c r="CX16" s="690"/>
      <c r="CY16" s="691"/>
      <c r="CZ16" s="689"/>
      <c r="DA16" s="690"/>
      <c r="DB16" s="690"/>
      <c r="DC16" s="690"/>
      <c r="DD16" s="690"/>
      <c r="DE16" s="690"/>
      <c r="DF16" s="691"/>
      <c r="DG16" s="689"/>
      <c r="DH16" s="690"/>
      <c r="DI16" s="690"/>
      <c r="DJ16" s="690"/>
      <c r="DK16" s="690"/>
      <c r="DL16" s="690"/>
      <c r="DM16" s="691"/>
      <c r="DN16" s="689"/>
      <c r="DO16" s="690"/>
      <c r="DP16" s="690"/>
      <c r="DQ16" s="690"/>
      <c r="DR16" s="690"/>
      <c r="DS16" s="690"/>
      <c r="DT16" s="691"/>
      <c r="DU16" s="689"/>
      <c r="DV16" s="690"/>
      <c r="DW16" s="690"/>
      <c r="DX16" s="690"/>
      <c r="DY16" s="690"/>
      <c r="DZ16" s="690"/>
      <c r="EA16" s="691"/>
      <c r="EB16" s="689"/>
      <c r="EC16" s="690"/>
      <c r="ED16" s="690"/>
      <c r="EE16" s="690"/>
      <c r="EF16" s="690"/>
      <c r="EG16" s="690"/>
      <c r="EH16" s="691"/>
      <c r="EI16" s="689"/>
      <c r="EJ16" s="690"/>
      <c r="EK16" s="690"/>
      <c r="EL16" s="690"/>
      <c r="EM16" s="690"/>
      <c r="EN16" s="690"/>
      <c r="EO16" s="691"/>
      <c r="EP16" s="689"/>
      <c r="EQ16" s="690"/>
      <c r="ER16" s="690"/>
      <c r="ES16" s="690"/>
      <c r="ET16" s="690"/>
      <c r="EU16" s="690"/>
      <c r="EV16" s="691"/>
      <c r="EW16" s="689"/>
      <c r="EX16" s="690"/>
      <c r="EY16" s="690"/>
      <c r="EZ16" s="690"/>
      <c r="FA16" s="690"/>
      <c r="FB16" s="690"/>
      <c r="FC16" s="691"/>
      <c r="FD16" s="689"/>
      <c r="FE16" s="690"/>
      <c r="FF16" s="690"/>
      <c r="FG16" s="690"/>
      <c r="FH16" s="690"/>
      <c r="FI16" s="690"/>
      <c r="FJ16" s="691"/>
      <c r="FK16" s="689"/>
      <c r="FL16" s="690"/>
      <c r="FM16" s="690"/>
      <c r="FN16" s="690"/>
      <c r="FO16" s="690"/>
      <c r="FP16" s="690"/>
      <c r="FQ16" s="691"/>
      <c r="FR16" s="689"/>
      <c r="FS16" s="690"/>
      <c r="FT16" s="690"/>
      <c r="FU16" s="690"/>
      <c r="FV16" s="690"/>
      <c r="FW16" s="690"/>
      <c r="FX16" s="691"/>
      <c r="FY16" s="689"/>
      <c r="FZ16" s="690"/>
      <c r="GA16" s="690"/>
      <c r="GB16" s="690"/>
      <c r="GC16" s="690"/>
      <c r="GD16" s="690"/>
      <c r="GE16" s="691"/>
      <c r="GF16" s="689"/>
      <c r="GG16" s="690"/>
      <c r="GH16" s="690"/>
      <c r="GI16" s="690"/>
      <c r="GJ16" s="690"/>
      <c r="GK16" s="690"/>
      <c r="GL16" s="691"/>
      <c r="GM16" s="689"/>
      <c r="GN16" s="690"/>
      <c r="GO16" s="690"/>
      <c r="GP16" s="690"/>
      <c r="GQ16" s="690"/>
      <c r="GR16" s="690"/>
      <c r="GS16" s="691"/>
      <c r="GT16" s="689"/>
      <c r="GU16" s="690"/>
      <c r="GV16" s="690"/>
      <c r="GW16" s="690"/>
      <c r="GX16" s="690"/>
      <c r="GY16" s="690"/>
      <c r="GZ16" s="691"/>
      <c r="HA16" s="689"/>
      <c r="HB16" s="690"/>
      <c r="HC16" s="690"/>
      <c r="HD16" s="690"/>
      <c r="HE16" s="690"/>
      <c r="HF16" s="690"/>
      <c r="HG16" s="691"/>
    </row>
    <row r="17" spans="2:215" s="7" customFormat="1" ht="15.75" customHeight="1">
      <c r="B17" s="54"/>
      <c r="C17" s="382" t="s">
        <v>184</v>
      </c>
      <c r="D17" s="539"/>
      <c r="E17" s="540"/>
      <c r="F17" s="684"/>
      <c r="G17" s="685"/>
      <c r="H17" s="685"/>
      <c r="I17" s="685"/>
      <c r="J17" s="685"/>
      <c r="K17" s="685"/>
      <c r="L17" s="686"/>
      <c r="M17" s="684"/>
      <c r="N17" s="685"/>
      <c r="O17" s="685"/>
      <c r="P17" s="685"/>
      <c r="Q17" s="685"/>
      <c r="R17" s="685"/>
      <c r="S17" s="686"/>
      <c r="T17" s="684"/>
      <c r="U17" s="685"/>
      <c r="V17" s="685"/>
      <c r="W17" s="685"/>
      <c r="X17" s="685"/>
      <c r="Y17" s="685"/>
      <c r="Z17" s="686"/>
      <c r="AA17" s="684"/>
      <c r="AB17" s="685"/>
      <c r="AC17" s="685"/>
      <c r="AD17" s="685"/>
      <c r="AE17" s="685"/>
      <c r="AF17" s="685"/>
      <c r="AG17" s="686"/>
      <c r="AH17" s="684"/>
      <c r="AI17" s="685"/>
      <c r="AJ17" s="685"/>
      <c r="AK17" s="685"/>
      <c r="AL17" s="685"/>
      <c r="AM17" s="685"/>
      <c r="AN17" s="686"/>
      <c r="AO17" s="684"/>
      <c r="AP17" s="685"/>
      <c r="AQ17" s="685"/>
      <c r="AR17" s="685"/>
      <c r="AS17" s="685"/>
      <c r="AT17" s="685"/>
      <c r="AU17" s="686"/>
      <c r="AV17" s="684"/>
      <c r="AW17" s="685"/>
      <c r="AX17" s="685"/>
      <c r="AY17" s="685"/>
      <c r="AZ17" s="685"/>
      <c r="BA17" s="685"/>
      <c r="BB17" s="686"/>
      <c r="BC17" s="684"/>
      <c r="BD17" s="685"/>
      <c r="BE17" s="685"/>
      <c r="BF17" s="685"/>
      <c r="BG17" s="685"/>
      <c r="BH17" s="685"/>
      <c r="BI17" s="686"/>
      <c r="BJ17" s="684"/>
      <c r="BK17" s="685"/>
      <c r="BL17" s="685"/>
      <c r="BM17" s="685"/>
      <c r="BN17" s="685"/>
      <c r="BO17" s="685"/>
      <c r="BP17" s="686"/>
      <c r="BQ17" s="684"/>
      <c r="BR17" s="685"/>
      <c r="BS17" s="685"/>
      <c r="BT17" s="685"/>
      <c r="BU17" s="685"/>
      <c r="BV17" s="685"/>
      <c r="BW17" s="686"/>
      <c r="BX17" s="684"/>
      <c r="BY17" s="685"/>
      <c r="BZ17" s="685"/>
      <c r="CA17" s="685"/>
      <c r="CB17" s="685"/>
      <c r="CC17" s="685"/>
      <c r="CD17" s="686"/>
      <c r="CE17" s="684"/>
      <c r="CF17" s="685"/>
      <c r="CG17" s="685"/>
      <c r="CH17" s="685"/>
      <c r="CI17" s="685"/>
      <c r="CJ17" s="685"/>
      <c r="CK17" s="686"/>
      <c r="CL17" s="684"/>
      <c r="CM17" s="685"/>
      <c r="CN17" s="685"/>
      <c r="CO17" s="685"/>
      <c r="CP17" s="685"/>
      <c r="CQ17" s="685"/>
      <c r="CR17" s="686"/>
      <c r="CS17" s="684"/>
      <c r="CT17" s="685"/>
      <c r="CU17" s="685"/>
      <c r="CV17" s="685"/>
      <c r="CW17" s="685"/>
      <c r="CX17" s="685"/>
      <c r="CY17" s="686"/>
      <c r="CZ17" s="684"/>
      <c r="DA17" s="685"/>
      <c r="DB17" s="685"/>
      <c r="DC17" s="685"/>
      <c r="DD17" s="685"/>
      <c r="DE17" s="685"/>
      <c r="DF17" s="686"/>
      <c r="DG17" s="684"/>
      <c r="DH17" s="685"/>
      <c r="DI17" s="685"/>
      <c r="DJ17" s="685"/>
      <c r="DK17" s="685"/>
      <c r="DL17" s="685"/>
      <c r="DM17" s="686"/>
      <c r="DN17" s="684"/>
      <c r="DO17" s="685"/>
      <c r="DP17" s="685"/>
      <c r="DQ17" s="685"/>
      <c r="DR17" s="685"/>
      <c r="DS17" s="685"/>
      <c r="DT17" s="686"/>
      <c r="DU17" s="684"/>
      <c r="DV17" s="685"/>
      <c r="DW17" s="685"/>
      <c r="DX17" s="685"/>
      <c r="DY17" s="685"/>
      <c r="DZ17" s="685"/>
      <c r="EA17" s="686"/>
      <c r="EB17" s="684"/>
      <c r="EC17" s="685"/>
      <c r="ED17" s="685"/>
      <c r="EE17" s="685"/>
      <c r="EF17" s="685"/>
      <c r="EG17" s="685"/>
      <c r="EH17" s="686"/>
      <c r="EI17" s="684"/>
      <c r="EJ17" s="685"/>
      <c r="EK17" s="685"/>
      <c r="EL17" s="685"/>
      <c r="EM17" s="685"/>
      <c r="EN17" s="685"/>
      <c r="EO17" s="686"/>
      <c r="EP17" s="684"/>
      <c r="EQ17" s="685"/>
      <c r="ER17" s="685"/>
      <c r="ES17" s="685"/>
      <c r="ET17" s="685"/>
      <c r="EU17" s="685"/>
      <c r="EV17" s="686"/>
      <c r="EW17" s="684"/>
      <c r="EX17" s="685"/>
      <c r="EY17" s="685"/>
      <c r="EZ17" s="685"/>
      <c r="FA17" s="685"/>
      <c r="FB17" s="685"/>
      <c r="FC17" s="686"/>
      <c r="FD17" s="684"/>
      <c r="FE17" s="685"/>
      <c r="FF17" s="685"/>
      <c r="FG17" s="685"/>
      <c r="FH17" s="685"/>
      <c r="FI17" s="685"/>
      <c r="FJ17" s="686"/>
      <c r="FK17" s="684"/>
      <c r="FL17" s="685"/>
      <c r="FM17" s="685"/>
      <c r="FN17" s="685"/>
      <c r="FO17" s="685"/>
      <c r="FP17" s="685"/>
      <c r="FQ17" s="686"/>
      <c r="FR17" s="684"/>
      <c r="FS17" s="685"/>
      <c r="FT17" s="685"/>
      <c r="FU17" s="685"/>
      <c r="FV17" s="685"/>
      <c r="FW17" s="685"/>
      <c r="FX17" s="686"/>
      <c r="FY17" s="684"/>
      <c r="FZ17" s="685"/>
      <c r="GA17" s="685"/>
      <c r="GB17" s="685"/>
      <c r="GC17" s="685"/>
      <c r="GD17" s="685"/>
      <c r="GE17" s="686"/>
      <c r="GF17" s="684"/>
      <c r="GG17" s="685"/>
      <c r="GH17" s="685"/>
      <c r="GI17" s="685"/>
      <c r="GJ17" s="685"/>
      <c r="GK17" s="685"/>
      <c r="GL17" s="686"/>
      <c r="GM17" s="684"/>
      <c r="GN17" s="685"/>
      <c r="GO17" s="685"/>
      <c r="GP17" s="685"/>
      <c r="GQ17" s="685"/>
      <c r="GR17" s="685"/>
      <c r="GS17" s="686"/>
      <c r="GT17" s="684"/>
      <c r="GU17" s="685"/>
      <c r="GV17" s="685"/>
      <c r="GW17" s="685"/>
      <c r="GX17" s="685"/>
      <c r="GY17" s="685"/>
      <c r="GZ17" s="686"/>
      <c r="HA17" s="684"/>
      <c r="HB17" s="685"/>
      <c r="HC17" s="685"/>
      <c r="HD17" s="685"/>
      <c r="HE17" s="685"/>
      <c r="HF17" s="685"/>
      <c r="HG17" s="686"/>
    </row>
    <row r="18" spans="2:215" s="7" customFormat="1" ht="15.75" customHeight="1">
      <c r="B18" s="55"/>
      <c r="C18" s="593" t="s">
        <v>183</v>
      </c>
      <c r="D18" s="383"/>
      <c r="E18" s="594"/>
      <c r="F18" s="294" t="s">
        <v>293</v>
      </c>
      <c r="G18" s="295"/>
      <c r="H18" s="296" t="s">
        <v>6</v>
      </c>
      <c r="I18" s="295"/>
      <c r="J18" s="296" t="s">
        <v>14</v>
      </c>
      <c r="K18" s="295"/>
      <c r="L18" s="297" t="s">
        <v>31</v>
      </c>
      <c r="M18" s="294" t="s">
        <v>294</v>
      </c>
      <c r="N18" s="295"/>
      <c r="O18" s="296" t="s">
        <v>6</v>
      </c>
      <c r="P18" s="295"/>
      <c r="Q18" s="296" t="s">
        <v>14</v>
      </c>
      <c r="R18" s="295"/>
      <c r="S18" s="297" t="s">
        <v>31</v>
      </c>
      <c r="T18" s="294" t="s">
        <v>293</v>
      </c>
      <c r="U18" s="295"/>
      <c r="V18" s="296" t="s">
        <v>6</v>
      </c>
      <c r="W18" s="295"/>
      <c r="X18" s="296" t="s">
        <v>14</v>
      </c>
      <c r="Y18" s="295"/>
      <c r="Z18" s="297" t="s">
        <v>31</v>
      </c>
      <c r="AA18" s="294" t="s">
        <v>293</v>
      </c>
      <c r="AB18" s="295"/>
      <c r="AC18" s="296" t="s">
        <v>6</v>
      </c>
      <c r="AD18" s="295"/>
      <c r="AE18" s="296" t="s">
        <v>14</v>
      </c>
      <c r="AF18" s="295"/>
      <c r="AG18" s="297" t="s">
        <v>31</v>
      </c>
      <c r="AH18" s="294" t="s">
        <v>293</v>
      </c>
      <c r="AI18" s="295"/>
      <c r="AJ18" s="296" t="s">
        <v>6</v>
      </c>
      <c r="AK18" s="295"/>
      <c r="AL18" s="296" t="s">
        <v>14</v>
      </c>
      <c r="AM18" s="295"/>
      <c r="AN18" s="297" t="s">
        <v>31</v>
      </c>
      <c r="AO18" s="294" t="s">
        <v>293</v>
      </c>
      <c r="AP18" s="295"/>
      <c r="AQ18" s="296" t="s">
        <v>6</v>
      </c>
      <c r="AR18" s="295"/>
      <c r="AS18" s="296" t="s">
        <v>14</v>
      </c>
      <c r="AT18" s="295"/>
      <c r="AU18" s="297" t="s">
        <v>31</v>
      </c>
      <c r="AV18" s="294" t="s">
        <v>293</v>
      </c>
      <c r="AW18" s="295"/>
      <c r="AX18" s="296" t="s">
        <v>6</v>
      </c>
      <c r="AY18" s="295"/>
      <c r="AZ18" s="296" t="s">
        <v>14</v>
      </c>
      <c r="BA18" s="295"/>
      <c r="BB18" s="297" t="s">
        <v>31</v>
      </c>
      <c r="BC18" s="294" t="s">
        <v>293</v>
      </c>
      <c r="BD18" s="295"/>
      <c r="BE18" s="296" t="s">
        <v>6</v>
      </c>
      <c r="BF18" s="295"/>
      <c r="BG18" s="296" t="s">
        <v>14</v>
      </c>
      <c r="BH18" s="295"/>
      <c r="BI18" s="297" t="s">
        <v>31</v>
      </c>
      <c r="BJ18" s="294" t="s">
        <v>293</v>
      </c>
      <c r="BK18" s="295"/>
      <c r="BL18" s="296" t="s">
        <v>6</v>
      </c>
      <c r="BM18" s="295"/>
      <c r="BN18" s="296" t="s">
        <v>14</v>
      </c>
      <c r="BO18" s="295"/>
      <c r="BP18" s="297" t="s">
        <v>31</v>
      </c>
      <c r="BQ18" s="294" t="s">
        <v>293</v>
      </c>
      <c r="BR18" s="295"/>
      <c r="BS18" s="296" t="s">
        <v>6</v>
      </c>
      <c r="BT18" s="295"/>
      <c r="BU18" s="296" t="s">
        <v>14</v>
      </c>
      <c r="BV18" s="295"/>
      <c r="BW18" s="297" t="s">
        <v>31</v>
      </c>
      <c r="BX18" s="294" t="s">
        <v>293</v>
      </c>
      <c r="BY18" s="295"/>
      <c r="BZ18" s="296" t="s">
        <v>6</v>
      </c>
      <c r="CA18" s="295"/>
      <c r="CB18" s="296" t="s">
        <v>14</v>
      </c>
      <c r="CC18" s="295"/>
      <c r="CD18" s="297" t="s">
        <v>31</v>
      </c>
      <c r="CE18" s="294" t="s">
        <v>293</v>
      </c>
      <c r="CF18" s="295"/>
      <c r="CG18" s="296" t="s">
        <v>6</v>
      </c>
      <c r="CH18" s="295"/>
      <c r="CI18" s="296" t="s">
        <v>14</v>
      </c>
      <c r="CJ18" s="295"/>
      <c r="CK18" s="297" t="s">
        <v>31</v>
      </c>
      <c r="CL18" s="294" t="s">
        <v>293</v>
      </c>
      <c r="CM18" s="295"/>
      <c r="CN18" s="296" t="s">
        <v>6</v>
      </c>
      <c r="CO18" s="295"/>
      <c r="CP18" s="296" t="s">
        <v>14</v>
      </c>
      <c r="CQ18" s="295"/>
      <c r="CR18" s="297" t="s">
        <v>31</v>
      </c>
      <c r="CS18" s="294" t="s">
        <v>293</v>
      </c>
      <c r="CT18" s="295"/>
      <c r="CU18" s="296" t="s">
        <v>6</v>
      </c>
      <c r="CV18" s="295"/>
      <c r="CW18" s="296" t="s">
        <v>14</v>
      </c>
      <c r="CX18" s="295"/>
      <c r="CY18" s="297" t="s">
        <v>31</v>
      </c>
      <c r="CZ18" s="294" t="s">
        <v>293</v>
      </c>
      <c r="DA18" s="295"/>
      <c r="DB18" s="296" t="s">
        <v>6</v>
      </c>
      <c r="DC18" s="295"/>
      <c r="DD18" s="296" t="s">
        <v>14</v>
      </c>
      <c r="DE18" s="295"/>
      <c r="DF18" s="297" t="s">
        <v>31</v>
      </c>
      <c r="DG18" s="294" t="s">
        <v>293</v>
      </c>
      <c r="DH18" s="295"/>
      <c r="DI18" s="296" t="s">
        <v>6</v>
      </c>
      <c r="DJ18" s="295"/>
      <c r="DK18" s="296" t="s">
        <v>14</v>
      </c>
      <c r="DL18" s="295"/>
      <c r="DM18" s="297" t="s">
        <v>31</v>
      </c>
      <c r="DN18" s="294" t="s">
        <v>293</v>
      </c>
      <c r="DO18" s="295"/>
      <c r="DP18" s="296" t="s">
        <v>6</v>
      </c>
      <c r="DQ18" s="295"/>
      <c r="DR18" s="296" t="s">
        <v>14</v>
      </c>
      <c r="DS18" s="295"/>
      <c r="DT18" s="297" t="s">
        <v>31</v>
      </c>
      <c r="DU18" s="294" t="s">
        <v>293</v>
      </c>
      <c r="DV18" s="295"/>
      <c r="DW18" s="296" t="s">
        <v>6</v>
      </c>
      <c r="DX18" s="295"/>
      <c r="DY18" s="296" t="s">
        <v>14</v>
      </c>
      <c r="DZ18" s="295"/>
      <c r="EA18" s="297" t="s">
        <v>31</v>
      </c>
      <c r="EB18" s="294" t="s">
        <v>293</v>
      </c>
      <c r="EC18" s="295"/>
      <c r="ED18" s="296" t="s">
        <v>6</v>
      </c>
      <c r="EE18" s="295"/>
      <c r="EF18" s="296" t="s">
        <v>14</v>
      </c>
      <c r="EG18" s="295"/>
      <c r="EH18" s="297" t="s">
        <v>31</v>
      </c>
      <c r="EI18" s="294" t="s">
        <v>293</v>
      </c>
      <c r="EJ18" s="295"/>
      <c r="EK18" s="296" t="s">
        <v>6</v>
      </c>
      <c r="EL18" s="295"/>
      <c r="EM18" s="296" t="s">
        <v>14</v>
      </c>
      <c r="EN18" s="295"/>
      <c r="EO18" s="297" t="s">
        <v>31</v>
      </c>
      <c r="EP18" s="294" t="s">
        <v>293</v>
      </c>
      <c r="EQ18" s="295"/>
      <c r="ER18" s="296" t="s">
        <v>6</v>
      </c>
      <c r="ES18" s="295"/>
      <c r="ET18" s="296" t="s">
        <v>14</v>
      </c>
      <c r="EU18" s="295"/>
      <c r="EV18" s="297" t="s">
        <v>31</v>
      </c>
      <c r="EW18" s="294" t="s">
        <v>293</v>
      </c>
      <c r="EX18" s="295"/>
      <c r="EY18" s="296" t="s">
        <v>6</v>
      </c>
      <c r="EZ18" s="295"/>
      <c r="FA18" s="296" t="s">
        <v>14</v>
      </c>
      <c r="FB18" s="295"/>
      <c r="FC18" s="297" t="s">
        <v>31</v>
      </c>
      <c r="FD18" s="294" t="s">
        <v>293</v>
      </c>
      <c r="FE18" s="295"/>
      <c r="FF18" s="296" t="s">
        <v>6</v>
      </c>
      <c r="FG18" s="295"/>
      <c r="FH18" s="296" t="s">
        <v>14</v>
      </c>
      <c r="FI18" s="295"/>
      <c r="FJ18" s="297" t="s">
        <v>31</v>
      </c>
      <c r="FK18" s="294" t="s">
        <v>293</v>
      </c>
      <c r="FL18" s="295"/>
      <c r="FM18" s="296" t="s">
        <v>6</v>
      </c>
      <c r="FN18" s="295"/>
      <c r="FO18" s="296" t="s">
        <v>14</v>
      </c>
      <c r="FP18" s="295"/>
      <c r="FQ18" s="297" t="s">
        <v>31</v>
      </c>
      <c r="FR18" s="294" t="s">
        <v>293</v>
      </c>
      <c r="FS18" s="295"/>
      <c r="FT18" s="296" t="s">
        <v>6</v>
      </c>
      <c r="FU18" s="295"/>
      <c r="FV18" s="296" t="s">
        <v>14</v>
      </c>
      <c r="FW18" s="295"/>
      <c r="FX18" s="297" t="s">
        <v>31</v>
      </c>
      <c r="FY18" s="294" t="s">
        <v>293</v>
      </c>
      <c r="FZ18" s="295"/>
      <c r="GA18" s="296" t="s">
        <v>6</v>
      </c>
      <c r="GB18" s="295"/>
      <c r="GC18" s="296" t="s">
        <v>14</v>
      </c>
      <c r="GD18" s="295"/>
      <c r="GE18" s="297" t="s">
        <v>31</v>
      </c>
      <c r="GF18" s="294" t="s">
        <v>293</v>
      </c>
      <c r="GG18" s="295"/>
      <c r="GH18" s="296" t="s">
        <v>6</v>
      </c>
      <c r="GI18" s="295"/>
      <c r="GJ18" s="296" t="s">
        <v>14</v>
      </c>
      <c r="GK18" s="295"/>
      <c r="GL18" s="297" t="s">
        <v>31</v>
      </c>
      <c r="GM18" s="294" t="s">
        <v>293</v>
      </c>
      <c r="GN18" s="295"/>
      <c r="GO18" s="296" t="s">
        <v>6</v>
      </c>
      <c r="GP18" s="295"/>
      <c r="GQ18" s="296" t="s">
        <v>14</v>
      </c>
      <c r="GR18" s="295"/>
      <c r="GS18" s="297" t="s">
        <v>31</v>
      </c>
      <c r="GT18" s="294" t="s">
        <v>293</v>
      </c>
      <c r="GU18" s="295"/>
      <c r="GV18" s="296" t="s">
        <v>6</v>
      </c>
      <c r="GW18" s="295"/>
      <c r="GX18" s="296" t="s">
        <v>14</v>
      </c>
      <c r="GY18" s="295"/>
      <c r="GZ18" s="297" t="s">
        <v>31</v>
      </c>
      <c r="HA18" s="294" t="s">
        <v>293</v>
      </c>
      <c r="HB18" s="295"/>
      <c r="HC18" s="296" t="s">
        <v>6</v>
      </c>
      <c r="HD18" s="295"/>
      <c r="HE18" s="296" t="s">
        <v>14</v>
      </c>
      <c r="HF18" s="295"/>
      <c r="HG18" s="297" t="s">
        <v>31</v>
      </c>
    </row>
    <row r="19" spans="2:215" s="7" customFormat="1" ht="15.75" hidden="1" customHeight="1">
      <c r="B19" s="55"/>
      <c r="C19" s="595" t="s">
        <v>101</v>
      </c>
      <c r="D19" s="456"/>
      <c r="E19" s="37" t="s">
        <v>6</v>
      </c>
      <c r="F19" s="707">
        <f>G18</f>
        <v>0</v>
      </c>
      <c r="G19" s="708"/>
      <c r="H19" s="708"/>
      <c r="I19" s="708"/>
      <c r="J19" s="708"/>
      <c r="K19" s="708"/>
      <c r="L19" s="709"/>
      <c r="M19" s="707">
        <f>N18</f>
        <v>0</v>
      </c>
      <c r="N19" s="708"/>
      <c r="O19" s="708"/>
      <c r="P19" s="708"/>
      <c r="Q19" s="708"/>
      <c r="R19" s="708"/>
      <c r="S19" s="709"/>
      <c r="T19" s="707">
        <f>U18</f>
        <v>0</v>
      </c>
      <c r="U19" s="708"/>
      <c r="V19" s="708"/>
      <c r="W19" s="708"/>
      <c r="X19" s="708"/>
      <c r="Y19" s="708"/>
      <c r="Z19" s="709"/>
      <c r="AA19" s="707">
        <f>AB18</f>
        <v>0</v>
      </c>
      <c r="AB19" s="708"/>
      <c r="AC19" s="708"/>
      <c r="AD19" s="708"/>
      <c r="AE19" s="708"/>
      <c r="AF19" s="708"/>
      <c r="AG19" s="709"/>
      <c r="AH19" s="707">
        <f>AI18</f>
        <v>0</v>
      </c>
      <c r="AI19" s="708"/>
      <c r="AJ19" s="708"/>
      <c r="AK19" s="708"/>
      <c r="AL19" s="708"/>
      <c r="AM19" s="708"/>
      <c r="AN19" s="709"/>
      <c r="AO19" s="707">
        <f>AP18</f>
        <v>0</v>
      </c>
      <c r="AP19" s="708"/>
      <c r="AQ19" s="708"/>
      <c r="AR19" s="708"/>
      <c r="AS19" s="708"/>
      <c r="AT19" s="708"/>
      <c r="AU19" s="709"/>
      <c r="AV19" s="707">
        <f>AW18</f>
        <v>0</v>
      </c>
      <c r="AW19" s="708"/>
      <c r="AX19" s="708"/>
      <c r="AY19" s="708"/>
      <c r="AZ19" s="708"/>
      <c r="BA19" s="708"/>
      <c r="BB19" s="709"/>
      <c r="BC19" s="707">
        <f>BD18</f>
        <v>0</v>
      </c>
      <c r="BD19" s="708"/>
      <c r="BE19" s="708"/>
      <c r="BF19" s="708"/>
      <c r="BG19" s="708"/>
      <c r="BH19" s="708"/>
      <c r="BI19" s="709"/>
      <c r="BJ19" s="707">
        <f>BK18</f>
        <v>0</v>
      </c>
      <c r="BK19" s="708"/>
      <c r="BL19" s="708"/>
      <c r="BM19" s="708"/>
      <c r="BN19" s="708"/>
      <c r="BO19" s="708"/>
      <c r="BP19" s="709"/>
      <c r="BQ19" s="707">
        <f>BR18</f>
        <v>0</v>
      </c>
      <c r="BR19" s="708"/>
      <c r="BS19" s="708"/>
      <c r="BT19" s="708"/>
      <c r="BU19" s="708"/>
      <c r="BV19" s="708"/>
      <c r="BW19" s="709"/>
      <c r="BX19" s="707">
        <f>BY18</f>
        <v>0</v>
      </c>
      <c r="BY19" s="708"/>
      <c r="BZ19" s="708"/>
      <c r="CA19" s="708"/>
      <c r="CB19" s="708"/>
      <c r="CC19" s="708"/>
      <c r="CD19" s="709"/>
      <c r="CE19" s="707">
        <f>CF18</f>
        <v>0</v>
      </c>
      <c r="CF19" s="708"/>
      <c r="CG19" s="708"/>
      <c r="CH19" s="708"/>
      <c r="CI19" s="708"/>
      <c r="CJ19" s="708"/>
      <c r="CK19" s="709"/>
      <c r="CL19" s="707">
        <f>CM18</f>
        <v>0</v>
      </c>
      <c r="CM19" s="708"/>
      <c r="CN19" s="708"/>
      <c r="CO19" s="708"/>
      <c r="CP19" s="708"/>
      <c r="CQ19" s="708"/>
      <c r="CR19" s="709"/>
      <c r="CS19" s="707">
        <f>CT18</f>
        <v>0</v>
      </c>
      <c r="CT19" s="708"/>
      <c r="CU19" s="708"/>
      <c r="CV19" s="708"/>
      <c r="CW19" s="708"/>
      <c r="CX19" s="708"/>
      <c r="CY19" s="709"/>
      <c r="CZ19" s="707">
        <f>DA18</f>
        <v>0</v>
      </c>
      <c r="DA19" s="708"/>
      <c r="DB19" s="708"/>
      <c r="DC19" s="708"/>
      <c r="DD19" s="708"/>
      <c r="DE19" s="708"/>
      <c r="DF19" s="709"/>
      <c r="DG19" s="707">
        <f>DH18</f>
        <v>0</v>
      </c>
      <c r="DH19" s="708"/>
      <c r="DI19" s="708"/>
      <c r="DJ19" s="708"/>
      <c r="DK19" s="708"/>
      <c r="DL19" s="708"/>
      <c r="DM19" s="709"/>
      <c r="DN19" s="707">
        <f>DO18</f>
        <v>0</v>
      </c>
      <c r="DO19" s="708"/>
      <c r="DP19" s="708"/>
      <c r="DQ19" s="708"/>
      <c r="DR19" s="708"/>
      <c r="DS19" s="708"/>
      <c r="DT19" s="709"/>
      <c r="DU19" s="707">
        <f>DV18</f>
        <v>0</v>
      </c>
      <c r="DV19" s="708"/>
      <c r="DW19" s="708"/>
      <c r="DX19" s="708"/>
      <c r="DY19" s="708"/>
      <c r="DZ19" s="708"/>
      <c r="EA19" s="709"/>
      <c r="EB19" s="707">
        <f>EC18</f>
        <v>0</v>
      </c>
      <c r="EC19" s="708"/>
      <c r="ED19" s="708"/>
      <c r="EE19" s="708"/>
      <c r="EF19" s="708"/>
      <c r="EG19" s="708"/>
      <c r="EH19" s="709"/>
      <c r="EI19" s="707">
        <f>EJ18</f>
        <v>0</v>
      </c>
      <c r="EJ19" s="708"/>
      <c r="EK19" s="708"/>
      <c r="EL19" s="708"/>
      <c r="EM19" s="708"/>
      <c r="EN19" s="708"/>
      <c r="EO19" s="709"/>
      <c r="EP19" s="707">
        <f>EQ18</f>
        <v>0</v>
      </c>
      <c r="EQ19" s="708"/>
      <c r="ER19" s="708"/>
      <c r="ES19" s="708"/>
      <c r="ET19" s="708"/>
      <c r="EU19" s="708"/>
      <c r="EV19" s="709"/>
      <c r="EW19" s="707">
        <f>EX18</f>
        <v>0</v>
      </c>
      <c r="EX19" s="708"/>
      <c r="EY19" s="708"/>
      <c r="EZ19" s="708"/>
      <c r="FA19" s="708"/>
      <c r="FB19" s="708"/>
      <c r="FC19" s="709"/>
      <c r="FD19" s="707">
        <f>FE18</f>
        <v>0</v>
      </c>
      <c r="FE19" s="708"/>
      <c r="FF19" s="708"/>
      <c r="FG19" s="708"/>
      <c r="FH19" s="708"/>
      <c r="FI19" s="708"/>
      <c r="FJ19" s="709"/>
      <c r="FK19" s="707">
        <f>FL18</f>
        <v>0</v>
      </c>
      <c r="FL19" s="708"/>
      <c r="FM19" s="708"/>
      <c r="FN19" s="708"/>
      <c r="FO19" s="708"/>
      <c r="FP19" s="708"/>
      <c r="FQ19" s="709"/>
      <c r="FR19" s="707">
        <f>FS18</f>
        <v>0</v>
      </c>
      <c r="FS19" s="708"/>
      <c r="FT19" s="708"/>
      <c r="FU19" s="708"/>
      <c r="FV19" s="708"/>
      <c r="FW19" s="708"/>
      <c r="FX19" s="709"/>
      <c r="FY19" s="707">
        <f>FZ18</f>
        <v>0</v>
      </c>
      <c r="FZ19" s="708"/>
      <c r="GA19" s="708"/>
      <c r="GB19" s="708"/>
      <c r="GC19" s="708"/>
      <c r="GD19" s="708"/>
      <c r="GE19" s="709"/>
      <c r="GF19" s="707">
        <f>GG18</f>
        <v>0</v>
      </c>
      <c r="GG19" s="708"/>
      <c r="GH19" s="708"/>
      <c r="GI19" s="708"/>
      <c r="GJ19" s="708"/>
      <c r="GK19" s="708"/>
      <c r="GL19" s="709"/>
      <c r="GM19" s="707">
        <f>GN18</f>
        <v>0</v>
      </c>
      <c r="GN19" s="708"/>
      <c r="GO19" s="708"/>
      <c r="GP19" s="708"/>
      <c r="GQ19" s="708"/>
      <c r="GR19" s="708"/>
      <c r="GS19" s="709"/>
      <c r="GT19" s="707">
        <f>GU18</f>
        <v>0</v>
      </c>
      <c r="GU19" s="708"/>
      <c r="GV19" s="708"/>
      <c r="GW19" s="708"/>
      <c r="GX19" s="708"/>
      <c r="GY19" s="708"/>
      <c r="GZ19" s="709"/>
      <c r="HA19" s="707">
        <f>HB18</f>
        <v>0</v>
      </c>
      <c r="HB19" s="708"/>
      <c r="HC19" s="708"/>
      <c r="HD19" s="708"/>
      <c r="HE19" s="708"/>
      <c r="HF19" s="708"/>
      <c r="HG19" s="709"/>
    </row>
    <row r="20" spans="2:215" s="7" customFormat="1" ht="15.75" hidden="1" customHeight="1">
      <c r="B20" s="55"/>
      <c r="C20" s="596"/>
      <c r="D20" s="458"/>
      <c r="E20" s="37" t="s">
        <v>9</v>
      </c>
      <c r="F20" s="707">
        <f>I18</f>
        <v>0</v>
      </c>
      <c r="G20" s="708"/>
      <c r="H20" s="708"/>
      <c r="I20" s="708"/>
      <c r="J20" s="708"/>
      <c r="K20" s="708"/>
      <c r="L20" s="709"/>
      <c r="M20" s="707">
        <f>P18</f>
        <v>0</v>
      </c>
      <c r="N20" s="708"/>
      <c r="O20" s="708"/>
      <c r="P20" s="708"/>
      <c r="Q20" s="708"/>
      <c r="R20" s="708"/>
      <c r="S20" s="709"/>
      <c r="T20" s="707">
        <f>W18</f>
        <v>0</v>
      </c>
      <c r="U20" s="708"/>
      <c r="V20" s="708"/>
      <c r="W20" s="708"/>
      <c r="X20" s="708"/>
      <c r="Y20" s="708"/>
      <c r="Z20" s="709"/>
      <c r="AA20" s="707">
        <f>AD18</f>
        <v>0</v>
      </c>
      <c r="AB20" s="708"/>
      <c r="AC20" s="708"/>
      <c r="AD20" s="708"/>
      <c r="AE20" s="708"/>
      <c r="AF20" s="708"/>
      <c r="AG20" s="709"/>
      <c r="AH20" s="707">
        <f>AK18</f>
        <v>0</v>
      </c>
      <c r="AI20" s="708"/>
      <c r="AJ20" s="708"/>
      <c r="AK20" s="708"/>
      <c r="AL20" s="708"/>
      <c r="AM20" s="708"/>
      <c r="AN20" s="709"/>
      <c r="AO20" s="707">
        <f>AR18</f>
        <v>0</v>
      </c>
      <c r="AP20" s="708"/>
      <c r="AQ20" s="708"/>
      <c r="AR20" s="708"/>
      <c r="AS20" s="708"/>
      <c r="AT20" s="708"/>
      <c r="AU20" s="709"/>
      <c r="AV20" s="707">
        <f>AY18</f>
        <v>0</v>
      </c>
      <c r="AW20" s="708"/>
      <c r="AX20" s="708"/>
      <c r="AY20" s="708"/>
      <c r="AZ20" s="708"/>
      <c r="BA20" s="708"/>
      <c r="BB20" s="709"/>
      <c r="BC20" s="707">
        <f>BF18</f>
        <v>0</v>
      </c>
      <c r="BD20" s="708"/>
      <c r="BE20" s="708"/>
      <c r="BF20" s="708"/>
      <c r="BG20" s="708"/>
      <c r="BH20" s="708"/>
      <c r="BI20" s="709"/>
      <c r="BJ20" s="707">
        <f>BM18</f>
        <v>0</v>
      </c>
      <c r="BK20" s="708"/>
      <c r="BL20" s="708"/>
      <c r="BM20" s="708"/>
      <c r="BN20" s="708"/>
      <c r="BO20" s="708"/>
      <c r="BP20" s="709"/>
      <c r="BQ20" s="707">
        <f>BT18</f>
        <v>0</v>
      </c>
      <c r="BR20" s="708"/>
      <c r="BS20" s="708"/>
      <c r="BT20" s="708"/>
      <c r="BU20" s="708"/>
      <c r="BV20" s="708"/>
      <c r="BW20" s="709"/>
      <c r="BX20" s="707">
        <f>CA18</f>
        <v>0</v>
      </c>
      <c r="BY20" s="708"/>
      <c r="BZ20" s="708"/>
      <c r="CA20" s="708"/>
      <c r="CB20" s="708"/>
      <c r="CC20" s="708"/>
      <c r="CD20" s="709"/>
      <c r="CE20" s="707">
        <f>CH18</f>
        <v>0</v>
      </c>
      <c r="CF20" s="708"/>
      <c r="CG20" s="708"/>
      <c r="CH20" s="708"/>
      <c r="CI20" s="708"/>
      <c r="CJ20" s="708"/>
      <c r="CK20" s="709"/>
      <c r="CL20" s="707">
        <f>CO18</f>
        <v>0</v>
      </c>
      <c r="CM20" s="708"/>
      <c r="CN20" s="708"/>
      <c r="CO20" s="708"/>
      <c r="CP20" s="708"/>
      <c r="CQ20" s="708"/>
      <c r="CR20" s="709"/>
      <c r="CS20" s="707">
        <f>CV18</f>
        <v>0</v>
      </c>
      <c r="CT20" s="708"/>
      <c r="CU20" s="708"/>
      <c r="CV20" s="708"/>
      <c r="CW20" s="708"/>
      <c r="CX20" s="708"/>
      <c r="CY20" s="709"/>
      <c r="CZ20" s="707">
        <f>DC18</f>
        <v>0</v>
      </c>
      <c r="DA20" s="708"/>
      <c r="DB20" s="708"/>
      <c r="DC20" s="708"/>
      <c r="DD20" s="708"/>
      <c r="DE20" s="708"/>
      <c r="DF20" s="709"/>
      <c r="DG20" s="707">
        <f>DJ18</f>
        <v>0</v>
      </c>
      <c r="DH20" s="708"/>
      <c r="DI20" s="708"/>
      <c r="DJ20" s="708"/>
      <c r="DK20" s="708"/>
      <c r="DL20" s="708"/>
      <c r="DM20" s="709"/>
      <c r="DN20" s="707">
        <f>DQ18</f>
        <v>0</v>
      </c>
      <c r="DO20" s="708"/>
      <c r="DP20" s="708"/>
      <c r="DQ20" s="708"/>
      <c r="DR20" s="708"/>
      <c r="DS20" s="708"/>
      <c r="DT20" s="709"/>
      <c r="DU20" s="707">
        <f>DX18</f>
        <v>0</v>
      </c>
      <c r="DV20" s="708"/>
      <c r="DW20" s="708"/>
      <c r="DX20" s="708"/>
      <c r="DY20" s="708"/>
      <c r="DZ20" s="708"/>
      <c r="EA20" s="709"/>
      <c r="EB20" s="707">
        <f>EE18</f>
        <v>0</v>
      </c>
      <c r="EC20" s="708"/>
      <c r="ED20" s="708"/>
      <c r="EE20" s="708"/>
      <c r="EF20" s="708"/>
      <c r="EG20" s="708"/>
      <c r="EH20" s="709"/>
      <c r="EI20" s="707">
        <f>EL18</f>
        <v>0</v>
      </c>
      <c r="EJ20" s="708"/>
      <c r="EK20" s="708"/>
      <c r="EL20" s="708"/>
      <c r="EM20" s="708"/>
      <c r="EN20" s="708"/>
      <c r="EO20" s="709"/>
      <c r="EP20" s="707">
        <f>ES18</f>
        <v>0</v>
      </c>
      <c r="EQ20" s="708"/>
      <c r="ER20" s="708"/>
      <c r="ES20" s="708"/>
      <c r="ET20" s="708"/>
      <c r="EU20" s="708"/>
      <c r="EV20" s="709"/>
      <c r="EW20" s="707">
        <f>EZ18</f>
        <v>0</v>
      </c>
      <c r="EX20" s="708"/>
      <c r="EY20" s="708"/>
      <c r="EZ20" s="708"/>
      <c r="FA20" s="708"/>
      <c r="FB20" s="708"/>
      <c r="FC20" s="709"/>
      <c r="FD20" s="707">
        <f>FG18</f>
        <v>0</v>
      </c>
      <c r="FE20" s="708"/>
      <c r="FF20" s="708"/>
      <c r="FG20" s="708"/>
      <c r="FH20" s="708"/>
      <c r="FI20" s="708"/>
      <c r="FJ20" s="709"/>
      <c r="FK20" s="707">
        <f>FN18</f>
        <v>0</v>
      </c>
      <c r="FL20" s="708"/>
      <c r="FM20" s="708"/>
      <c r="FN20" s="708"/>
      <c r="FO20" s="708"/>
      <c r="FP20" s="708"/>
      <c r="FQ20" s="709"/>
      <c r="FR20" s="707">
        <f>FU18</f>
        <v>0</v>
      </c>
      <c r="FS20" s="708"/>
      <c r="FT20" s="708"/>
      <c r="FU20" s="708"/>
      <c r="FV20" s="708"/>
      <c r="FW20" s="708"/>
      <c r="FX20" s="709"/>
      <c r="FY20" s="707">
        <f>GB18</f>
        <v>0</v>
      </c>
      <c r="FZ20" s="708"/>
      <c r="GA20" s="708"/>
      <c r="GB20" s="708"/>
      <c r="GC20" s="708"/>
      <c r="GD20" s="708"/>
      <c r="GE20" s="709"/>
      <c r="GF20" s="707">
        <f>GI18</f>
        <v>0</v>
      </c>
      <c r="GG20" s="708"/>
      <c r="GH20" s="708"/>
      <c r="GI20" s="708"/>
      <c r="GJ20" s="708"/>
      <c r="GK20" s="708"/>
      <c r="GL20" s="709"/>
      <c r="GM20" s="707">
        <f>GP18</f>
        <v>0</v>
      </c>
      <c r="GN20" s="708"/>
      <c r="GO20" s="708"/>
      <c r="GP20" s="708"/>
      <c r="GQ20" s="708"/>
      <c r="GR20" s="708"/>
      <c r="GS20" s="709"/>
      <c r="GT20" s="707">
        <f>GW18</f>
        <v>0</v>
      </c>
      <c r="GU20" s="708"/>
      <c r="GV20" s="708"/>
      <c r="GW20" s="708"/>
      <c r="GX20" s="708"/>
      <c r="GY20" s="708"/>
      <c r="GZ20" s="709"/>
      <c r="HA20" s="707">
        <f>HD18</f>
        <v>0</v>
      </c>
      <c r="HB20" s="708"/>
      <c r="HC20" s="708"/>
      <c r="HD20" s="708"/>
      <c r="HE20" s="708"/>
      <c r="HF20" s="708"/>
      <c r="HG20" s="709"/>
    </row>
    <row r="21" spans="2:215" s="7" customFormat="1" ht="15.75" hidden="1" customHeight="1">
      <c r="B21" s="56"/>
      <c r="C21" s="597"/>
      <c r="D21" s="460"/>
      <c r="E21" s="37" t="s">
        <v>31</v>
      </c>
      <c r="F21" s="701">
        <f>K18</f>
        <v>0</v>
      </c>
      <c r="G21" s="702"/>
      <c r="H21" s="702"/>
      <c r="I21" s="702"/>
      <c r="J21" s="702"/>
      <c r="K21" s="702"/>
      <c r="L21" s="703"/>
      <c r="M21" s="701">
        <f>R18</f>
        <v>0</v>
      </c>
      <c r="N21" s="702"/>
      <c r="O21" s="702"/>
      <c r="P21" s="702"/>
      <c r="Q21" s="702"/>
      <c r="R21" s="702"/>
      <c r="S21" s="703"/>
      <c r="T21" s="701">
        <f>Y18</f>
        <v>0</v>
      </c>
      <c r="U21" s="702"/>
      <c r="V21" s="702"/>
      <c r="W21" s="702"/>
      <c r="X21" s="702"/>
      <c r="Y21" s="702"/>
      <c r="Z21" s="703"/>
      <c r="AA21" s="701">
        <f>AF18</f>
        <v>0</v>
      </c>
      <c r="AB21" s="702"/>
      <c r="AC21" s="702"/>
      <c r="AD21" s="702"/>
      <c r="AE21" s="702"/>
      <c r="AF21" s="702"/>
      <c r="AG21" s="703"/>
      <c r="AH21" s="701">
        <f>AM18</f>
        <v>0</v>
      </c>
      <c r="AI21" s="702"/>
      <c r="AJ21" s="702"/>
      <c r="AK21" s="702"/>
      <c r="AL21" s="702"/>
      <c r="AM21" s="702"/>
      <c r="AN21" s="703"/>
      <c r="AO21" s="701">
        <f>AT18</f>
        <v>0</v>
      </c>
      <c r="AP21" s="702"/>
      <c r="AQ21" s="702"/>
      <c r="AR21" s="702"/>
      <c r="AS21" s="702"/>
      <c r="AT21" s="702"/>
      <c r="AU21" s="703"/>
      <c r="AV21" s="701">
        <f>BA18</f>
        <v>0</v>
      </c>
      <c r="AW21" s="702"/>
      <c r="AX21" s="702"/>
      <c r="AY21" s="702"/>
      <c r="AZ21" s="702"/>
      <c r="BA21" s="702"/>
      <c r="BB21" s="703"/>
      <c r="BC21" s="701">
        <f>BH18</f>
        <v>0</v>
      </c>
      <c r="BD21" s="702"/>
      <c r="BE21" s="702"/>
      <c r="BF21" s="702"/>
      <c r="BG21" s="702"/>
      <c r="BH21" s="702"/>
      <c r="BI21" s="703"/>
      <c r="BJ21" s="701">
        <f>BO18</f>
        <v>0</v>
      </c>
      <c r="BK21" s="702"/>
      <c r="BL21" s="702"/>
      <c r="BM21" s="702"/>
      <c r="BN21" s="702"/>
      <c r="BO21" s="702"/>
      <c r="BP21" s="703"/>
      <c r="BQ21" s="701">
        <f>BV18</f>
        <v>0</v>
      </c>
      <c r="BR21" s="702"/>
      <c r="BS21" s="702"/>
      <c r="BT21" s="702"/>
      <c r="BU21" s="702"/>
      <c r="BV21" s="702"/>
      <c r="BW21" s="703"/>
      <c r="BX21" s="701">
        <f>CC18</f>
        <v>0</v>
      </c>
      <c r="BY21" s="702"/>
      <c r="BZ21" s="702"/>
      <c r="CA21" s="702"/>
      <c r="CB21" s="702"/>
      <c r="CC21" s="702"/>
      <c r="CD21" s="703"/>
      <c r="CE21" s="701">
        <f>CJ18</f>
        <v>0</v>
      </c>
      <c r="CF21" s="702"/>
      <c r="CG21" s="702"/>
      <c r="CH21" s="702"/>
      <c r="CI21" s="702"/>
      <c r="CJ21" s="702"/>
      <c r="CK21" s="703"/>
      <c r="CL21" s="701">
        <f>CQ18</f>
        <v>0</v>
      </c>
      <c r="CM21" s="702"/>
      <c r="CN21" s="702"/>
      <c r="CO21" s="702"/>
      <c r="CP21" s="702"/>
      <c r="CQ21" s="702"/>
      <c r="CR21" s="703"/>
      <c r="CS21" s="701">
        <f>CX18</f>
        <v>0</v>
      </c>
      <c r="CT21" s="702"/>
      <c r="CU21" s="702"/>
      <c r="CV21" s="702"/>
      <c r="CW21" s="702"/>
      <c r="CX21" s="702"/>
      <c r="CY21" s="703"/>
      <c r="CZ21" s="701">
        <f>DE18</f>
        <v>0</v>
      </c>
      <c r="DA21" s="702"/>
      <c r="DB21" s="702"/>
      <c r="DC21" s="702"/>
      <c r="DD21" s="702"/>
      <c r="DE21" s="702"/>
      <c r="DF21" s="703"/>
      <c r="DG21" s="701">
        <f>DL18</f>
        <v>0</v>
      </c>
      <c r="DH21" s="702"/>
      <c r="DI21" s="702"/>
      <c r="DJ21" s="702"/>
      <c r="DK21" s="702"/>
      <c r="DL21" s="702"/>
      <c r="DM21" s="703"/>
      <c r="DN21" s="701">
        <f>DS18</f>
        <v>0</v>
      </c>
      <c r="DO21" s="702"/>
      <c r="DP21" s="702"/>
      <c r="DQ21" s="702"/>
      <c r="DR21" s="702"/>
      <c r="DS21" s="702"/>
      <c r="DT21" s="703"/>
      <c r="DU21" s="701">
        <f>DZ18</f>
        <v>0</v>
      </c>
      <c r="DV21" s="702"/>
      <c r="DW21" s="702"/>
      <c r="DX21" s="702"/>
      <c r="DY21" s="702"/>
      <c r="DZ21" s="702"/>
      <c r="EA21" s="703"/>
      <c r="EB21" s="701">
        <f>EG18</f>
        <v>0</v>
      </c>
      <c r="EC21" s="702"/>
      <c r="ED21" s="702"/>
      <c r="EE21" s="702"/>
      <c r="EF21" s="702"/>
      <c r="EG21" s="702"/>
      <c r="EH21" s="703"/>
      <c r="EI21" s="701">
        <f>EN18</f>
        <v>0</v>
      </c>
      <c r="EJ21" s="702"/>
      <c r="EK21" s="702"/>
      <c r="EL21" s="702"/>
      <c r="EM21" s="702"/>
      <c r="EN21" s="702"/>
      <c r="EO21" s="703"/>
      <c r="EP21" s="701">
        <f>EU18</f>
        <v>0</v>
      </c>
      <c r="EQ21" s="702"/>
      <c r="ER21" s="702"/>
      <c r="ES21" s="702"/>
      <c r="ET21" s="702"/>
      <c r="EU21" s="702"/>
      <c r="EV21" s="703"/>
      <c r="EW21" s="701">
        <f>FB18</f>
        <v>0</v>
      </c>
      <c r="EX21" s="702"/>
      <c r="EY21" s="702"/>
      <c r="EZ21" s="702"/>
      <c r="FA21" s="702"/>
      <c r="FB21" s="702"/>
      <c r="FC21" s="703"/>
      <c r="FD21" s="701">
        <f>FI18</f>
        <v>0</v>
      </c>
      <c r="FE21" s="702"/>
      <c r="FF21" s="702"/>
      <c r="FG21" s="702"/>
      <c r="FH21" s="702"/>
      <c r="FI21" s="702"/>
      <c r="FJ21" s="703"/>
      <c r="FK21" s="701">
        <f>FP18</f>
        <v>0</v>
      </c>
      <c r="FL21" s="702"/>
      <c r="FM21" s="702"/>
      <c r="FN21" s="702"/>
      <c r="FO21" s="702"/>
      <c r="FP21" s="702"/>
      <c r="FQ21" s="703"/>
      <c r="FR21" s="701">
        <f>FW18</f>
        <v>0</v>
      </c>
      <c r="FS21" s="702"/>
      <c r="FT21" s="702"/>
      <c r="FU21" s="702"/>
      <c r="FV21" s="702"/>
      <c r="FW21" s="702"/>
      <c r="FX21" s="703"/>
      <c r="FY21" s="701">
        <f>GD18</f>
        <v>0</v>
      </c>
      <c r="FZ21" s="702"/>
      <c r="GA21" s="702"/>
      <c r="GB21" s="702"/>
      <c r="GC21" s="702"/>
      <c r="GD21" s="702"/>
      <c r="GE21" s="703"/>
      <c r="GF21" s="701">
        <f>GK18</f>
        <v>0</v>
      </c>
      <c r="GG21" s="702"/>
      <c r="GH21" s="702"/>
      <c r="GI21" s="702"/>
      <c r="GJ21" s="702"/>
      <c r="GK21" s="702"/>
      <c r="GL21" s="703"/>
      <c r="GM21" s="701">
        <f>GR18</f>
        <v>0</v>
      </c>
      <c r="GN21" s="702"/>
      <c r="GO21" s="702"/>
      <c r="GP21" s="702"/>
      <c r="GQ21" s="702"/>
      <c r="GR21" s="702"/>
      <c r="GS21" s="703"/>
      <c r="GT21" s="701">
        <f>GY18</f>
        <v>0</v>
      </c>
      <c r="GU21" s="702"/>
      <c r="GV21" s="702"/>
      <c r="GW21" s="702"/>
      <c r="GX21" s="702"/>
      <c r="GY21" s="702"/>
      <c r="GZ21" s="703"/>
      <c r="HA21" s="701">
        <f>HF18</f>
        <v>0</v>
      </c>
      <c r="HB21" s="702"/>
      <c r="HC21" s="702"/>
      <c r="HD21" s="702"/>
      <c r="HE21" s="702"/>
      <c r="HF21" s="702"/>
      <c r="HG21" s="703"/>
    </row>
    <row r="22" spans="2:215" s="7" customFormat="1" ht="33.6" customHeight="1">
      <c r="B22" s="598" t="s">
        <v>181</v>
      </c>
      <c r="C22" s="599"/>
      <c r="D22" s="599"/>
      <c r="E22" s="193" t="s">
        <v>315</v>
      </c>
      <c r="F22" s="480"/>
      <c r="G22" s="433"/>
      <c r="H22" s="433"/>
      <c r="I22" s="433"/>
      <c r="J22" s="433"/>
      <c r="K22" s="433"/>
      <c r="L22" s="438"/>
      <c r="M22" s="480"/>
      <c r="N22" s="433"/>
      <c r="O22" s="433"/>
      <c r="P22" s="433"/>
      <c r="Q22" s="433"/>
      <c r="R22" s="433"/>
      <c r="S22" s="438"/>
      <c r="T22" s="480"/>
      <c r="U22" s="433"/>
      <c r="V22" s="433"/>
      <c r="W22" s="433"/>
      <c r="X22" s="433"/>
      <c r="Y22" s="433"/>
      <c r="Z22" s="438"/>
      <c r="AA22" s="480"/>
      <c r="AB22" s="433"/>
      <c r="AC22" s="433"/>
      <c r="AD22" s="433"/>
      <c r="AE22" s="433"/>
      <c r="AF22" s="433"/>
      <c r="AG22" s="438"/>
      <c r="AH22" s="480"/>
      <c r="AI22" s="433"/>
      <c r="AJ22" s="433"/>
      <c r="AK22" s="433"/>
      <c r="AL22" s="433"/>
      <c r="AM22" s="433"/>
      <c r="AN22" s="438"/>
      <c r="AO22" s="480"/>
      <c r="AP22" s="433"/>
      <c r="AQ22" s="433"/>
      <c r="AR22" s="433"/>
      <c r="AS22" s="433"/>
      <c r="AT22" s="433"/>
      <c r="AU22" s="438"/>
      <c r="AV22" s="480"/>
      <c r="AW22" s="433"/>
      <c r="AX22" s="433"/>
      <c r="AY22" s="433"/>
      <c r="AZ22" s="433"/>
      <c r="BA22" s="433"/>
      <c r="BB22" s="438"/>
      <c r="BC22" s="480"/>
      <c r="BD22" s="433"/>
      <c r="BE22" s="433"/>
      <c r="BF22" s="433"/>
      <c r="BG22" s="433"/>
      <c r="BH22" s="433"/>
      <c r="BI22" s="438"/>
      <c r="BJ22" s="480"/>
      <c r="BK22" s="433"/>
      <c r="BL22" s="433"/>
      <c r="BM22" s="433"/>
      <c r="BN22" s="433"/>
      <c r="BO22" s="433"/>
      <c r="BP22" s="438"/>
      <c r="BQ22" s="480"/>
      <c r="BR22" s="433"/>
      <c r="BS22" s="433"/>
      <c r="BT22" s="433"/>
      <c r="BU22" s="433"/>
      <c r="BV22" s="433"/>
      <c r="BW22" s="438"/>
      <c r="BX22" s="480"/>
      <c r="BY22" s="433"/>
      <c r="BZ22" s="433"/>
      <c r="CA22" s="433"/>
      <c r="CB22" s="433"/>
      <c r="CC22" s="433"/>
      <c r="CD22" s="438"/>
      <c r="CE22" s="480"/>
      <c r="CF22" s="433"/>
      <c r="CG22" s="433"/>
      <c r="CH22" s="433"/>
      <c r="CI22" s="433"/>
      <c r="CJ22" s="433"/>
      <c r="CK22" s="438"/>
      <c r="CL22" s="480"/>
      <c r="CM22" s="433"/>
      <c r="CN22" s="433"/>
      <c r="CO22" s="433"/>
      <c r="CP22" s="433"/>
      <c r="CQ22" s="433"/>
      <c r="CR22" s="438"/>
      <c r="CS22" s="480"/>
      <c r="CT22" s="433"/>
      <c r="CU22" s="433"/>
      <c r="CV22" s="433"/>
      <c r="CW22" s="433"/>
      <c r="CX22" s="433"/>
      <c r="CY22" s="438"/>
      <c r="CZ22" s="480"/>
      <c r="DA22" s="433"/>
      <c r="DB22" s="433"/>
      <c r="DC22" s="433"/>
      <c r="DD22" s="433"/>
      <c r="DE22" s="433"/>
      <c r="DF22" s="438"/>
      <c r="DG22" s="480"/>
      <c r="DH22" s="433"/>
      <c r="DI22" s="433"/>
      <c r="DJ22" s="433"/>
      <c r="DK22" s="433"/>
      <c r="DL22" s="433"/>
      <c r="DM22" s="438"/>
      <c r="DN22" s="480"/>
      <c r="DO22" s="433"/>
      <c r="DP22" s="433"/>
      <c r="DQ22" s="433"/>
      <c r="DR22" s="433"/>
      <c r="DS22" s="433"/>
      <c r="DT22" s="438"/>
      <c r="DU22" s="480"/>
      <c r="DV22" s="433"/>
      <c r="DW22" s="433"/>
      <c r="DX22" s="433"/>
      <c r="DY22" s="433"/>
      <c r="DZ22" s="433"/>
      <c r="EA22" s="438"/>
      <c r="EB22" s="480"/>
      <c r="EC22" s="433"/>
      <c r="ED22" s="433"/>
      <c r="EE22" s="433"/>
      <c r="EF22" s="433"/>
      <c r="EG22" s="433"/>
      <c r="EH22" s="438"/>
      <c r="EI22" s="480"/>
      <c r="EJ22" s="433"/>
      <c r="EK22" s="433"/>
      <c r="EL22" s="433"/>
      <c r="EM22" s="433"/>
      <c r="EN22" s="433"/>
      <c r="EO22" s="438"/>
      <c r="EP22" s="480"/>
      <c r="EQ22" s="433"/>
      <c r="ER22" s="433"/>
      <c r="ES22" s="433"/>
      <c r="ET22" s="433"/>
      <c r="EU22" s="433"/>
      <c r="EV22" s="438"/>
      <c r="EW22" s="480"/>
      <c r="EX22" s="433"/>
      <c r="EY22" s="433"/>
      <c r="EZ22" s="433"/>
      <c r="FA22" s="433"/>
      <c r="FB22" s="433"/>
      <c r="FC22" s="438"/>
      <c r="FD22" s="480"/>
      <c r="FE22" s="433"/>
      <c r="FF22" s="433"/>
      <c r="FG22" s="433"/>
      <c r="FH22" s="433"/>
      <c r="FI22" s="433"/>
      <c r="FJ22" s="438"/>
      <c r="FK22" s="480"/>
      <c r="FL22" s="433"/>
      <c r="FM22" s="433"/>
      <c r="FN22" s="433"/>
      <c r="FO22" s="433"/>
      <c r="FP22" s="433"/>
      <c r="FQ22" s="438"/>
      <c r="FR22" s="480"/>
      <c r="FS22" s="433"/>
      <c r="FT22" s="433"/>
      <c r="FU22" s="433"/>
      <c r="FV22" s="433"/>
      <c r="FW22" s="433"/>
      <c r="FX22" s="438"/>
      <c r="FY22" s="480"/>
      <c r="FZ22" s="433"/>
      <c r="GA22" s="433"/>
      <c r="GB22" s="433"/>
      <c r="GC22" s="433"/>
      <c r="GD22" s="433"/>
      <c r="GE22" s="438"/>
      <c r="GF22" s="480"/>
      <c r="GG22" s="433"/>
      <c r="GH22" s="433"/>
      <c r="GI22" s="433"/>
      <c r="GJ22" s="433"/>
      <c r="GK22" s="433"/>
      <c r="GL22" s="438"/>
      <c r="GM22" s="480"/>
      <c r="GN22" s="433"/>
      <c r="GO22" s="433"/>
      <c r="GP22" s="433"/>
      <c r="GQ22" s="433"/>
      <c r="GR22" s="433"/>
      <c r="GS22" s="438"/>
      <c r="GT22" s="480"/>
      <c r="GU22" s="433"/>
      <c r="GV22" s="433"/>
      <c r="GW22" s="433"/>
      <c r="GX22" s="433"/>
      <c r="GY22" s="433"/>
      <c r="GZ22" s="438"/>
      <c r="HA22" s="480"/>
      <c r="HB22" s="433"/>
      <c r="HC22" s="433"/>
      <c r="HD22" s="433"/>
      <c r="HE22" s="433"/>
      <c r="HF22" s="433"/>
      <c r="HG22" s="438"/>
    </row>
    <row r="23" spans="2:215" s="7" customFormat="1" ht="15.75" customHeight="1">
      <c r="B23" s="55"/>
      <c r="C23" s="593" t="s">
        <v>57</v>
      </c>
      <c r="D23" s="383"/>
      <c r="E23" s="594"/>
      <c r="F23" s="704"/>
      <c r="G23" s="705"/>
      <c r="H23" s="705"/>
      <c r="I23" s="705"/>
      <c r="J23" s="705"/>
      <c r="K23" s="705"/>
      <c r="L23" s="706"/>
      <c r="M23" s="704"/>
      <c r="N23" s="705"/>
      <c r="O23" s="705"/>
      <c r="P23" s="705"/>
      <c r="Q23" s="705"/>
      <c r="R23" s="705"/>
      <c r="S23" s="706"/>
      <c r="T23" s="704"/>
      <c r="U23" s="705"/>
      <c r="V23" s="705"/>
      <c r="W23" s="705"/>
      <c r="X23" s="705"/>
      <c r="Y23" s="705"/>
      <c r="Z23" s="706"/>
      <c r="AA23" s="704"/>
      <c r="AB23" s="705"/>
      <c r="AC23" s="705"/>
      <c r="AD23" s="705"/>
      <c r="AE23" s="705"/>
      <c r="AF23" s="705"/>
      <c r="AG23" s="706"/>
      <c r="AH23" s="704"/>
      <c r="AI23" s="705"/>
      <c r="AJ23" s="705"/>
      <c r="AK23" s="705"/>
      <c r="AL23" s="705"/>
      <c r="AM23" s="705"/>
      <c r="AN23" s="706"/>
      <c r="AO23" s="704"/>
      <c r="AP23" s="705"/>
      <c r="AQ23" s="705"/>
      <c r="AR23" s="705"/>
      <c r="AS23" s="705"/>
      <c r="AT23" s="705"/>
      <c r="AU23" s="706"/>
      <c r="AV23" s="704"/>
      <c r="AW23" s="705"/>
      <c r="AX23" s="705"/>
      <c r="AY23" s="705"/>
      <c r="AZ23" s="705"/>
      <c r="BA23" s="705"/>
      <c r="BB23" s="706"/>
      <c r="BC23" s="704"/>
      <c r="BD23" s="705"/>
      <c r="BE23" s="705"/>
      <c r="BF23" s="705"/>
      <c r="BG23" s="705"/>
      <c r="BH23" s="705"/>
      <c r="BI23" s="706"/>
      <c r="BJ23" s="704"/>
      <c r="BK23" s="705"/>
      <c r="BL23" s="705"/>
      <c r="BM23" s="705"/>
      <c r="BN23" s="705"/>
      <c r="BO23" s="705"/>
      <c r="BP23" s="706"/>
      <c r="BQ23" s="704"/>
      <c r="BR23" s="705"/>
      <c r="BS23" s="705"/>
      <c r="BT23" s="705"/>
      <c r="BU23" s="705"/>
      <c r="BV23" s="705"/>
      <c r="BW23" s="706"/>
      <c r="BX23" s="704"/>
      <c r="BY23" s="705"/>
      <c r="BZ23" s="705"/>
      <c r="CA23" s="705"/>
      <c r="CB23" s="705"/>
      <c r="CC23" s="705"/>
      <c r="CD23" s="706"/>
      <c r="CE23" s="704"/>
      <c r="CF23" s="705"/>
      <c r="CG23" s="705"/>
      <c r="CH23" s="705"/>
      <c r="CI23" s="705"/>
      <c r="CJ23" s="705"/>
      <c r="CK23" s="706"/>
      <c r="CL23" s="704"/>
      <c r="CM23" s="705"/>
      <c r="CN23" s="705"/>
      <c r="CO23" s="705"/>
      <c r="CP23" s="705"/>
      <c r="CQ23" s="705"/>
      <c r="CR23" s="706"/>
      <c r="CS23" s="704"/>
      <c r="CT23" s="705"/>
      <c r="CU23" s="705"/>
      <c r="CV23" s="705"/>
      <c r="CW23" s="705"/>
      <c r="CX23" s="705"/>
      <c r="CY23" s="706"/>
      <c r="CZ23" s="704"/>
      <c r="DA23" s="705"/>
      <c r="DB23" s="705"/>
      <c r="DC23" s="705"/>
      <c r="DD23" s="705"/>
      <c r="DE23" s="705"/>
      <c r="DF23" s="706"/>
      <c r="DG23" s="704"/>
      <c r="DH23" s="705"/>
      <c r="DI23" s="705"/>
      <c r="DJ23" s="705"/>
      <c r="DK23" s="705"/>
      <c r="DL23" s="705"/>
      <c r="DM23" s="706"/>
      <c r="DN23" s="704"/>
      <c r="DO23" s="705"/>
      <c r="DP23" s="705"/>
      <c r="DQ23" s="705"/>
      <c r="DR23" s="705"/>
      <c r="DS23" s="705"/>
      <c r="DT23" s="706"/>
      <c r="DU23" s="704"/>
      <c r="DV23" s="705"/>
      <c r="DW23" s="705"/>
      <c r="DX23" s="705"/>
      <c r="DY23" s="705"/>
      <c r="DZ23" s="705"/>
      <c r="EA23" s="706"/>
      <c r="EB23" s="704"/>
      <c r="EC23" s="705"/>
      <c r="ED23" s="705"/>
      <c r="EE23" s="705"/>
      <c r="EF23" s="705"/>
      <c r="EG23" s="705"/>
      <c r="EH23" s="706"/>
      <c r="EI23" s="704"/>
      <c r="EJ23" s="705"/>
      <c r="EK23" s="705"/>
      <c r="EL23" s="705"/>
      <c r="EM23" s="705"/>
      <c r="EN23" s="705"/>
      <c r="EO23" s="706"/>
      <c r="EP23" s="704"/>
      <c r="EQ23" s="705"/>
      <c r="ER23" s="705"/>
      <c r="ES23" s="705"/>
      <c r="ET23" s="705"/>
      <c r="EU23" s="705"/>
      <c r="EV23" s="706"/>
      <c r="EW23" s="704"/>
      <c r="EX23" s="705"/>
      <c r="EY23" s="705"/>
      <c r="EZ23" s="705"/>
      <c r="FA23" s="705"/>
      <c r="FB23" s="705"/>
      <c r="FC23" s="706"/>
      <c r="FD23" s="704"/>
      <c r="FE23" s="705"/>
      <c r="FF23" s="705"/>
      <c r="FG23" s="705"/>
      <c r="FH23" s="705"/>
      <c r="FI23" s="705"/>
      <c r="FJ23" s="706"/>
      <c r="FK23" s="704"/>
      <c r="FL23" s="705"/>
      <c r="FM23" s="705"/>
      <c r="FN23" s="705"/>
      <c r="FO23" s="705"/>
      <c r="FP23" s="705"/>
      <c r="FQ23" s="706"/>
      <c r="FR23" s="704"/>
      <c r="FS23" s="705"/>
      <c r="FT23" s="705"/>
      <c r="FU23" s="705"/>
      <c r="FV23" s="705"/>
      <c r="FW23" s="705"/>
      <c r="FX23" s="706"/>
      <c r="FY23" s="704"/>
      <c r="FZ23" s="705"/>
      <c r="GA23" s="705"/>
      <c r="GB23" s="705"/>
      <c r="GC23" s="705"/>
      <c r="GD23" s="705"/>
      <c r="GE23" s="706"/>
      <c r="GF23" s="704"/>
      <c r="GG23" s="705"/>
      <c r="GH23" s="705"/>
      <c r="GI23" s="705"/>
      <c r="GJ23" s="705"/>
      <c r="GK23" s="705"/>
      <c r="GL23" s="706"/>
      <c r="GM23" s="704"/>
      <c r="GN23" s="705"/>
      <c r="GO23" s="705"/>
      <c r="GP23" s="705"/>
      <c r="GQ23" s="705"/>
      <c r="GR23" s="705"/>
      <c r="GS23" s="706"/>
      <c r="GT23" s="704"/>
      <c r="GU23" s="705"/>
      <c r="GV23" s="705"/>
      <c r="GW23" s="705"/>
      <c r="GX23" s="705"/>
      <c r="GY23" s="705"/>
      <c r="GZ23" s="706"/>
      <c r="HA23" s="704"/>
      <c r="HB23" s="705"/>
      <c r="HC23" s="705"/>
      <c r="HD23" s="705"/>
      <c r="HE23" s="705"/>
      <c r="HF23" s="705"/>
      <c r="HG23" s="706"/>
    </row>
    <row r="24" spans="2:215" s="7" customFormat="1" ht="15.75" customHeight="1">
      <c r="B24" s="55"/>
      <c r="C24" s="581" t="s">
        <v>58</v>
      </c>
      <c r="D24" s="582"/>
      <c r="E24" s="583"/>
      <c r="F24" s="550"/>
      <c r="G24" s="551"/>
      <c r="H24" s="551"/>
      <c r="I24" s="551"/>
      <c r="J24" s="551"/>
      <c r="K24" s="551"/>
      <c r="L24" s="552"/>
      <c r="M24" s="550"/>
      <c r="N24" s="551"/>
      <c r="O24" s="551"/>
      <c r="P24" s="551"/>
      <c r="Q24" s="551"/>
      <c r="R24" s="551"/>
      <c r="S24" s="552"/>
      <c r="T24" s="550"/>
      <c r="U24" s="551"/>
      <c r="V24" s="551"/>
      <c r="W24" s="551"/>
      <c r="X24" s="551"/>
      <c r="Y24" s="551"/>
      <c r="Z24" s="552"/>
      <c r="AA24" s="550"/>
      <c r="AB24" s="551"/>
      <c r="AC24" s="551"/>
      <c r="AD24" s="551"/>
      <c r="AE24" s="551"/>
      <c r="AF24" s="551"/>
      <c r="AG24" s="552"/>
      <c r="AH24" s="550"/>
      <c r="AI24" s="551"/>
      <c r="AJ24" s="551"/>
      <c r="AK24" s="551"/>
      <c r="AL24" s="551"/>
      <c r="AM24" s="551"/>
      <c r="AN24" s="552"/>
      <c r="AO24" s="550"/>
      <c r="AP24" s="551"/>
      <c r="AQ24" s="551"/>
      <c r="AR24" s="551"/>
      <c r="AS24" s="551"/>
      <c r="AT24" s="551"/>
      <c r="AU24" s="552"/>
      <c r="AV24" s="550"/>
      <c r="AW24" s="551"/>
      <c r="AX24" s="551"/>
      <c r="AY24" s="551"/>
      <c r="AZ24" s="551"/>
      <c r="BA24" s="551"/>
      <c r="BB24" s="552"/>
      <c r="BC24" s="550"/>
      <c r="BD24" s="551"/>
      <c r="BE24" s="551"/>
      <c r="BF24" s="551"/>
      <c r="BG24" s="551"/>
      <c r="BH24" s="551"/>
      <c r="BI24" s="552"/>
      <c r="BJ24" s="550"/>
      <c r="BK24" s="551"/>
      <c r="BL24" s="551"/>
      <c r="BM24" s="551"/>
      <c r="BN24" s="551"/>
      <c r="BO24" s="551"/>
      <c r="BP24" s="552"/>
      <c r="BQ24" s="550"/>
      <c r="BR24" s="551"/>
      <c r="BS24" s="551"/>
      <c r="BT24" s="551"/>
      <c r="BU24" s="551"/>
      <c r="BV24" s="551"/>
      <c r="BW24" s="552"/>
      <c r="BX24" s="550"/>
      <c r="BY24" s="551"/>
      <c r="BZ24" s="551"/>
      <c r="CA24" s="551"/>
      <c r="CB24" s="551"/>
      <c r="CC24" s="551"/>
      <c r="CD24" s="552"/>
      <c r="CE24" s="550"/>
      <c r="CF24" s="551"/>
      <c r="CG24" s="551"/>
      <c r="CH24" s="551"/>
      <c r="CI24" s="551"/>
      <c r="CJ24" s="551"/>
      <c r="CK24" s="552"/>
      <c r="CL24" s="550"/>
      <c r="CM24" s="551"/>
      <c r="CN24" s="551"/>
      <c r="CO24" s="551"/>
      <c r="CP24" s="551"/>
      <c r="CQ24" s="551"/>
      <c r="CR24" s="552"/>
      <c r="CS24" s="550"/>
      <c r="CT24" s="551"/>
      <c r="CU24" s="551"/>
      <c r="CV24" s="551"/>
      <c r="CW24" s="551"/>
      <c r="CX24" s="551"/>
      <c r="CY24" s="552"/>
      <c r="CZ24" s="550"/>
      <c r="DA24" s="551"/>
      <c r="DB24" s="551"/>
      <c r="DC24" s="551"/>
      <c r="DD24" s="551"/>
      <c r="DE24" s="551"/>
      <c r="DF24" s="552"/>
      <c r="DG24" s="550"/>
      <c r="DH24" s="551"/>
      <c r="DI24" s="551"/>
      <c r="DJ24" s="551"/>
      <c r="DK24" s="551"/>
      <c r="DL24" s="551"/>
      <c r="DM24" s="552"/>
      <c r="DN24" s="550"/>
      <c r="DO24" s="551"/>
      <c r="DP24" s="551"/>
      <c r="DQ24" s="551"/>
      <c r="DR24" s="551"/>
      <c r="DS24" s="551"/>
      <c r="DT24" s="552"/>
      <c r="DU24" s="550"/>
      <c r="DV24" s="551"/>
      <c r="DW24" s="551"/>
      <c r="DX24" s="551"/>
      <c r="DY24" s="551"/>
      <c r="DZ24" s="551"/>
      <c r="EA24" s="552"/>
      <c r="EB24" s="550"/>
      <c r="EC24" s="551"/>
      <c r="ED24" s="551"/>
      <c r="EE24" s="551"/>
      <c r="EF24" s="551"/>
      <c r="EG24" s="551"/>
      <c r="EH24" s="552"/>
      <c r="EI24" s="550"/>
      <c r="EJ24" s="551"/>
      <c r="EK24" s="551"/>
      <c r="EL24" s="551"/>
      <c r="EM24" s="551"/>
      <c r="EN24" s="551"/>
      <c r="EO24" s="552"/>
      <c r="EP24" s="550"/>
      <c r="EQ24" s="551"/>
      <c r="ER24" s="551"/>
      <c r="ES24" s="551"/>
      <c r="ET24" s="551"/>
      <c r="EU24" s="551"/>
      <c r="EV24" s="552"/>
      <c r="EW24" s="550"/>
      <c r="EX24" s="551"/>
      <c r="EY24" s="551"/>
      <c r="EZ24" s="551"/>
      <c r="FA24" s="551"/>
      <c r="FB24" s="551"/>
      <c r="FC24" s="552"/>
      <c r="FD24" s="550"/>
      <c r="FE24" s="551"/>
      <c r="FF24" s="551"/>
      <c r="FG24" s="551"/>
      <c r="FH24" s="551"/>
      <c r="FI24" s="551"/>
      <c r="FJ24" s="552"/>
      <c r="FK24" s="550"/>
      <c r="FL24" s="551"/>
      <c r="FM24" s="551"/>
      <c r="FN24" s="551"/>
      <c r="FO24" s="551"/>
      <c r="FP24" s="551"/>
      <c r="FQ24" s="552"/>
      <c r="FR24" s="550"/>
      <c r="FS24" s="551"/>
      <c r="FT24" s="551"/>
      <c r="FU24" s="551"/>
      <c r="FV24" s="551"/>
      <c r="FW24" s="551"/>
      <c r="FX24" s="552"/>
      <c r="FY24" s="550"/>
      <c r="FZ24" s="551"/>
      <c r="GA24" s="551"/>
      <c r="GB24" s="551"/>
      <c r="GC24" s="551"/>
      <c r="GD24" s="551"/>
      <c r="GE24" s="552"/>
      <c r="GF24" s="550"/>
      <c r="GG24" s="551"/>
      <c r="GH24" s="551"/>
      <c r="GI24" s="551"/>
      <c r="GJ24" s="551"/>
      <c r="GK24" s="551"/>
      <c r="GL24" s="552"/>
      <c r="GM24" s="550"/>
      <c r="GN24" s="551"/>
      <c r="GO24" s="551"/>
      <c r="GP24" s="551"/>
      <c r="GQ24" s="551"/>
      <c r="GR24" s="551"/>
      <c r="GS24" s="552"/>
      <c r="GT24" s="550"/>
      <c r="GU24" s="551"/>
      <c r="GV24" s="551"/>
      <c r="GW24" s="551"/>
      <c r="GX24" s="551"/>
      <c r="GY24" s="551"/>
      <c r="GZ24" s="552"/>
      <c r="HA24" s="550"/>
      <c r="HB24" s="551"/>
      <c r="HC24" s="551"/>
      <c r="HD24" s="551"/>
      <c r="HE24" s="551"/>
      <c r="HF24" s="551"/>
      <c r="HG24" s="552"/>
    </row>
    <row r="25" spans="2:215" s="7" customFormat="1" ht="17.25" customHeight="1">
      <c r="B25" s="156"/>
      <c r="C25" s="695" t="s">
        <v>324</v>
      </c>
      <c r="D25" s="696"/>
      <c r="E25" s="697"/>
      <c r="F25" s="698">
        <f>F221</f>
        <v>0</v>
      </c>
      <c r="G25" s="699"/>
      <c r="H25" s="699"/>
      <c r="I25" s="699"/>
      <c r="J25" s="699"/>
      <c r="K25" s="699"/>
      <c r="L25" s="700"/>
      <c r="M25" s="698">
        <f>M221</f>
        <v>0</v>
      </c>
      <c r="N25" s="699"/>
      <c r="O25" s="699"/>
      <c r="P25" s="699"/>
      <c r="Q25" s="699"/>
      <c r="R25" s="699"/>
      <c r="S25" s="700"/>
      <c r="T25" s="698">
        <f>T221</f>
        <v>0</v>
      </c>
      <c r="U25" s="699"/>
      <c r="V25" s="699"/>
      <c r="W25" s="699"/>
      <c r="X25" s="699"/>
      <c r="Y25" s="699"/>
      <c r="Z25" s="700"/>
      <c r="AA25" s="698">
        <f>AA221</f>
        <v>0</v>
      </c>
      <c r="AB25" s="699"/>
      <c r="AC25" s="699"/>
      <c r="AD25" s="699"/>
      <c r="AE25" s="699"/>
      <c r="AF25" s="699"/>
      <c r="AG25" s="700"/>
      <c r="AH25" s="698">
        <f>AH221</f>
        <v>0</v>
      </c>
      <c r="AI25" s="699"/>
      <c r="AJ25" s="699"/>
      <c r="AK25" s="699"/>
      <c r="AL25" s="699"/>
      <c r="AM25" s="699"/>
      <c r="AN25" s="700"/>
      <c r="AO25" s="698">
        <f>AO221</f>
        <v>0</v>
      </c>
      <c r="AP25" s="699"/>
      <c r="AQ25" s="699"/>
      <c r="AR25" s="699"/>
      <c r="AS25" s="699"/>
      <c r="AT25" s="699"/>
      <c r="AU25" s="700"/>
      <c r="AV25" s="698">
        <f>AV221</f>
        <v>0</v>
      </c>
      <c r="AW25" s="699"/>
      <c r="AX25" s="699"/>
      <c r="AY25" s="699"/>
      <c r="AZ25" s="699"/>
      <c r="BA25" s="699"/>
      <c r="BB25" s="700"/>
      <c r="BC25" s="698">
        <f>BC221</f>
        <v>0</v>
      </c>
      <c r="BD25" s="699"/>
      <c r="BE25" s="699"/>
      <c r="BF25" s="699"/>
      <c r="BG25" s="699"/>
      <c r="BH25" s="699"/>
      <c r="BI25" s="700"/>
      <c r="BJ25" s="698">
        <f>BJ221</f>
        <v>0</v>
      </c>
      <c r="BK25" s="699"/>
      <c r="BL25" s="699"/>
      <c r="BM25" s="699"/>
      <c r="BN25" s="699"/>
      <c r="BO25" s="699"/>
      <c r="BP25" s="700"/>
      <c r="BQ25" s="698">
        <f>BQ221</f>
        <v>0</v>
      </c>
      <c r="BR25" s="699"/>
      <c r="BS25" s="699"/>
      <c r="BT25" s="699"/>
      <c r="BU25" s="699"/>
      <c r="BV25" s="699"/>
      <c r="BW25" s="700"/>
      <c r="BX25" s="698">
        <f>BX221</f>
        <v>0</v>
      </c>
      <c r="BY25" s="699"/>
      <c r="BZ25" s="699"/>
      <c r="CA25" s="699"/>
      <c r="CB25" s="699"/>
      <c r="CC25" s="699"/>
      <c r="CD25" s="700"/>
      <c r="CE25" s="698">
        <f>CE221</f>
        <v>0</v>
      </c>
      <c r="CF25" s="699"/>
      <c r="CG25" s="699"/>
      <c r="CH25" s="699"/>
      <c r="CI25" s="699"/>
      <c r="CJ25" s="699"/>
      <c r="CK25" s="700"/>
      <c r="CL25" s="698">
        <f>CL221</f>
        <v>0</v>
      </c>
      <c r="CM25" s="699"/>
      <c r="CN25" s="699"/>
      <c r="CO25" s="699"/>
      <c r="CP25" s="699"/>
      <c r="CQ25" s="699"/>
      <c r="CR25" s="700"/>
      <c r="CS25" s="698">
        <f>CS221</f>
        <v>0</v>
      </c>
      <c r="CT25" s="699"/>
      <c r="CU25" s="699"/>
      <c r="CV25" s="699"/>
      <c r="CW25" s="699"/>
      <c r="CX25" s="699"/>
      <c r="CY25" s="700"/>
      <c r="CZ25" s="698">
        <f>CZ221</f>
        <v>0</v>
      </c>
      <c r="DA25" s="699"/>
      <c r="DB25" s="699"/>
      <c r="DC25" s="699"/>
      <c r="DD25" s="699"/>
      <c r="DE25" s="699"/>
      <c r="DF25" s="700"/>
      <c r="DG25" s="698">
        <f>DG221</f>
        <v>0</v>
      </c>
      <c r="DH25" s="699"/>
      <c r="DI25" s="699"/>
      <c r="DJ25" s="699"/>
      <c r="DK25" s="699"/>
      <c r="DL25" s="699"/>
      <c r="DM25" s="700"/>
      <c r="DN25" s="698">
        <f>DN221</f>
        <v>0</v>
      </c>
      <c r="DO25" s="699"/>
      <c r="DP25" s="699"/>
      <c r="DQ25" s="699"/>
      <c r="DR25" s="699"/>
      <c r="DS25" s="699"/>
      <c r="DT25" s="700"/>
      <c r="DU25" s="698">
        <f>DU221</f>
        <v>0</v>
      </c>
      <c r="DV25" s="699"/>
      <c r="DW25" s="699"/>
      <c r="DX25" s="699"/>
      <c r="DY25" s="699"/>
      <c r="DZ25" s="699"/>
      <c r="EA25" s="700"/>
      <c r="EB25" s="698">
        <f>EB221</f>
        <v>0</v>
      </c>
      <c r="EC25" s="699"/>
      <c r="ED25" s="699"/>
      <c r="EE25" s="699"/>
      <c r="EF25" s="699"/>
      <c r="EG25" s="699"/>
      <c r="EH25" s="700"/>
      <c r="EI25" s="698">
        <f>EI221</f>
        <v>0</v>
      </c>
      <c r="EJ25" s="699"/>
      <c r="EK25" s="699"/>
      <c r="EL25" s="699"/>
      <c r="EM25" s="699"/>
      <c r="EN25" s="699"/>
      <c r="EO25" s="700"/>
      <c r="EP25" s="698">
        <f>EP221</f>
        <v>0</v>
      </c>
      <c r="EQ25" s="699"/>
      <c r="ER25" s="699"/>
      <c r="ES25" s="699"/>
      <c r="ET25" s="699"/>
      <c r="EU25" s="699"/>
      <c r="EV25" s="700"/>
      <c r="EW25" s="698">
        <f>EW221</f>
        <v>0</v>
      </c>
      <c r="EX25" s="699"/>
      <c r="EY25" s="699"/>
      <c r="EZ25" s="699"/>
      <c r="FA25" s="699"/>
      <c r="FB25" s="699"/>
      <c r="FC25" s="700"/>
      <c r="FD25" s="698">
        <f>FD221</f>
        <v>0</v>
      </c>
      <c r="FE25" s="699"/>
      <c r="FF25" s="699"/>
      <c r="FG25" s="699"/>
      <c r="FH25" s="699"/>
      <c r="FI25" s="699"/>
      <c r="FJ25" s="700"/>
      <c r="FK25" s="698">
        <f>FK221</f>
        <v>0</v>
      </c>
      <c r="FL25" s="699"/>
      <c r="FM25" s="699"/>
      <c r="FN25" s="699"/>
      <c r="FO25" s="699"/>
      <c r="FP25" s="699"/>
      <c r="FQ25" s="700"/>
      <c r="FR25" s="698">
        <f>FR221</f>
        <v>0</v>
      </c>
      <c r="FS25" s="699"/>
      <c r="FT25" s="699"/>
      <c r="FU25" s="699"/>
      <c r="FV25" s="699"/>
      <c r="FW25" s="699"/>
      <c r="FX25" s="700"/>
      <c r="FY25" s="698">
        <f>FY221</f>
        <v>0</v>
      </c>
      <c r="FZ25" s="699"/>
      <c r="GA25" s="699"/>
      <c r="GB25" s="699"/>
      <c r="GC25" s="699"/>
      <c r="GD25" s="699"/>
      <c r="GE25" s="700"/>
      <c r="GF25" s="698">
        <f>GF221</f>
        <v>0</v>
      </c>
      <c r="GG25" s="699"/>
      <c r="GH25" s="699"/>
      <c r="GI25" s="699"/>
      <c r="GJ25" s="699"/>
      <c r="GK25" s="699"/>
      <c r="GL25" s="700"/>
      <c r="GM25" s="698">
        <f>GM221</f>
        <v>0</v>
      </c>
      <c r="GN25" s="699"/>
      <c r="GO25" s="699"/>
      <c r="GP25" s="699"/>
      <c r="GQ25" s="699"/>
      <c r="GR25" s="699"/>
      <c r="GS25" s="700"/>
      <c r="GT25" s="698">
        <f>GT221</f>
        <v>0</v>
      </c>
      <c r="GU25" s="699"/>
      <c r="GV25" s="699"/>
      <c r="GW25" s="699"/>
      <c r="GX25" s="699"/>
      <c r="GY25" s="699"/>
      <c r="GZ25" s="700"/>
      <c r="HA25" s="698">
        <f>HA221</f>
        <v>0</v>
      </c>
      <c r="HB25" s="699"/>
      <c r="HC25" s="699"/>
      <c r="HD25" s="699"/>
      <c r="HE25" s="699"/>
      <c r="HF25" s="699"/>
      <c r="HG25" s="700"/>
    </row>
    <row r="26" spans="2:215" s="7" customFormat="1" ht="15.75" customHeight="1">
      <c r="B26" s="55"/>
      <c r="C26" s="584" t="s">
        <v>59</v>
      </c>
      <c r="D26" s="585"/>
      <c r="E26" s="586"/>
      <c r="F26" s="544"/>
      <c r="G26" s="545"/>
      <c r="H26" s="545"/>
      <c r="I26" s="545"/>
      <c r="J26" s="545"/>
      <c r="K26" s="545"/>
      <c r="L26" s="546"/>
      <c r="M26" s="544"/>
      <c r="N26" s="545"/>
      <c r="O26" s="545"/>
      <c r="P26" s="545"/>
      <c r="Q26" s="545"/>
      <c r="R26" s="545"/>
      <c r="S26" s="546"/>
      <c r="T26" s="544"/>
      <c r="U26" s="545"/>
      <c r="V26" s="545"/>
      <c r="W26" s="545"/>
      <c r="X26" s="545"/>
      <c r="Y26" s="545"/>
      <c r="Z26" s="546"/>
      <c r="AA26" s="544"/>
      <c r="AB26" s="545"/>
      <c r="AC26" s="545"/>
      <c r="AD26" s="545"/>
      <c r="AE26" s="545"/>
      <c r="AF26" s="545"/>
      <c r="AG26" s="546"/>
      <c r="AH26" s="544"/>
      <c r="AI26" s="545"/>
      <c r="AJ26" s="545"/>
      <c r="AK26" s="545"/>
      <c r="AL26" s="545"/>
      <c r="AM26" s="545"/>
      <c r="AN26" s="546"/>
      <c r="AO26" s="544"/>
      <c r="AP26" s="545"/>
      <c r="AQ26" s="545"/>
      <c r="AR26" s="545"/>
      <c r="AS26" s="545"/>
      <c r="AT26" s="545"/>
      <c r="AU26" s="546"/>
      <c r="AV26" s="544"/>
      <c r="AW26" s="545"/>
      <c r="AX26" s="545"/>
      <c r="AY26" s="545"/>
      <c r="AZ26" s="545"/>
      <c r="BA26" s="545"/>
      <c r="BB26" s="546"/>
      <c r="BC26" s="544"/>
      <c r="BD26" s="545"/>
      <c r="BE26" s="545"/>
      <c r="BF26" s="545"/>
      <c r="BG26" s="545"/>
      <c r="BH26" s="545"/>
      <c r="BI26" s="546"/>
      <c r="BJ26" s="544"/>
      <c r="BK26" s="545"/>
      <c r="BL26" s="545"/>
      <c r="BM26" s="545"/>
      <c r="BN26" s="545"/>
      <c r="BO26" s="545"/>
      <c r="BP26" s="546"/>
      <c r="BQ26" s="544"/>
      <c r="BR26" s="545"/>
      <c r="BS26" s="545"/>
      <c r="BT26" s="545"/>
      <c r="BU26" s="545"/>
      <c r="BV26" s="545"/>
      <c r="BW26" s="546"/>
      <c r="BX26" s="544"/>
      <c r="BY26" s="545"/>
      <c r="BZ26" s="545"/>
      <c r="CA26" s="545"/>
      <c r="CB26" s="545"/>
      <c r="CC26" s="545"/>
      <c r="CD26" s="546"/>
      <c r="CE26" s="544"/>
      <c r="CF26" s="545"/>
      <c r="CG26" s="545"/>
      <c r="CH26" s="545"/>
      <c r="CI26" s="545"/>
      <c r="CJ26" s="545"/>
      <c r="CK26" s="546"/>
      <c r="CL26" s="544"/>
      <c r="CM26" s="545"/>
      <c r="CN26" s="545"/>
      <c r="CO26" s="545"/>
      <c r="CP26" s="545"/>
      <c r="CQ26" s="545"/>
      <c r="CR26" s="546"/>
      <c r="CS26" s="544"/>
      <c r="CT26" s="545"/>
      <c r="CU26" s="545"/>
      <c r="CV26" s="545"/>
      <c r="CW26" s="545"/>
      <c r="CX26" s="545"/>
      <c r="CY26" s="546"/>
      <c r="CZ26" s="544"/>
      <c r="DA26" s="545"/>
      <c r="DB26" s="545"/>
      <c r="DC26" s="545"/>
      <c r="DD26" s="545"/>
      <c r="DE26" s="545"/>
      <c r="DF26" s="546"/>
      <c r="DG26" s="544"/>
      <c r="DH26" s="545"/>
      <c r="DI26" s="545"/>
      <c r="DJ26" s="545"/>
      <c r="DK26" s="545"/>
      <c r="DL26" s="545"/>
      <c r="DM26" s="546"/>
      <c r="DN26" s="544"/>
      <c r="DO26" s="545"/>
      <c r="DP26" s="545"/>
      <c r="DQ26" s="545"/>
      <c r="DR26" s="545"/>
      <c r="DS26" s="545"/>
      <c r="DT26" s="546"/>
      <c r="DU26" s="544"/>
      <c r="DV26" s="545"/>
      <c r="DW26" s="545"/>
      <c r="DX26" s="545"/>
      <c r="DY26" s="545"/>
      <c r="DZ26" s="545"/>
      <c r="EA26" s="546"/>
      <c r="EB26" s="544"/>
      <c r="EC26" s="545"/>
      <c r="ED26" s="545"/>
      <c r="EE26" s="545"/>
      <c r="EF26" s="545"/>
      <c r="EG26" s="545"/>
      <c r="EH26" s="546"/>
      <c r="EI26" s="544"/>
      <c r="EJ26" s="545"/>
      <c r="EK26" s="545"/>
      <c r="EL26" s="545"/>
      <c r="EM26" s="545"/>
      <c r="EN26" s="545"/>
      <c r="EO26" s="546"/>
      <c r="EP26" s="544"/>
      <c r="EQ26" s="545"/>
      <c r="ER26" s="545"/>
      <c r="ES26" s="545"/>
      <c r="ET26" s="545"/>
      <c r="EU26" s="545"/>
      <c r="EV26" s="546"/>
      <c r="EW26" s="544"/>
      <c r="EX26" s="545"/>
      <c r="EY26" s="545"/>
      <c r="EZ26" s="545"/>
      <c r="FA26" s="545"/>
      <c r="FB26" s="545"/>
      <c r="FC26" s="546"/>
      <c r="FD26" s="544"/>
      <c r="FE26" s="545"/>
      <c r="FF26" s="545"/>
      <c r="FG26" s="545"/>
      <c r="FH26" s="545"/>
      <c r="FI26" s="545"/>
      <c r="FJ26" s="546"/>
      <c r="FK26" s="544"/>
      <c r="FL26" s="545"/>
      <c r="FM26" s="545"/>
      <c r="FN26" s="545"/>
      <c r="FO26" s="545"/>
      <c r="FP26" s="545"/>
      <c r="FQ26" s="546"/>
      <c r="FR26" s="544"/>
      <c r="FS26" s="545"/>
      <c r="FT26" s="545"/>
      <c r="FU26" s="545"/>
      <c r="FV26" s="545"/>
      <c r="FW26" s="545"/>
      <c r="FX26" s="546"/>
      <c r="FY26" s="544"/>
      <c r="FZ26" s="545"/>
      <c r="GA26" s="545"/>
      <c r="GB26" s="545"/>
      <c r="GC26" s="545"/>
      <c r="GD26" s="545"/>
      <c r="GE26" s="546"/>
      <c r="GF26" s="544"/>
      <c r="GG26" s="545"/>
      <c r="GH26" s="545"/>
      <c r="GI26" s="545"/>
      <c r="GJ26" s="545"/>
      <c r="GK26" s="545"/>
      <c r="GL26" s="546"/>
      <c r="GM26" s="544"/>
      <c r="GN26" s="545"/>
      <c r="GO26" s="545"/>
      <c r="GP26" s="545"/>
      <c r="GQ26" s="545"/>
      <c r="GR26" s="545"/>
      <c r="GS26" s="546"/>
      <c r="GT26" s="544"/>
      <c r="GU26" s="545"/>
      <c r="GV26" s="545"/>
      <c r="GW26" s="545"/>
      <c r="GX26" s="545"/>
      <c r="GY26" s="545"/>
      <c r="GZ26" s="546"/>
      <c r="HA26" s="544"/>
      <c r="HB26" s="545"/>
      <c r="HC26" s="545"/>
      <c r="HD26" s="545"/>
      <c r="HE26" s="545"/>
      <c r="HF26" s="545"/>
      <c r="HG26" s="546"/>
    </row>
    <row r="27" spans="2:215" s="7" customFormat="1" ht="15.75" customHeight="1">
      <c r="B27" s="55"/>
      <c r="C27" s="581" t="s">
        <v>61</v>
      </c>
      <c r="D27" s="582"/>
      <c r="E27" s="583"/>
      <c r="F27" s="550"/>
      <c r="G27" s="551"/>
      <c r="H27" s="551"/>
      <c r="I27" s="551"/>
      <c r="J27" s="551"/>
      <c r="K27" s="551"/>
      <c r="L27" s="552"/>
      <c r="M27" s="550"/>
      <c r="N27" s="551"/>
      <c r="O27" s="551"/>
      <c r="P27" s="551"/>
      <c r="Q27" s="551"/>
      <c r="R27" s="551"/>
      <c r="S27" s="552"/>
      <c r="T27" s="550"/>
      <c r="U27" s="551"/>
      <c r="V27" s="551"/>
      <c r="W27" s="551"/>
      <c r="X27" s="551"/>
      <c r="Y27" s="551"/>
      <c r="Z27" s="552"/>
      <c r="AA27" s="550"/>
      <c r="AB27" s="551"/>
      <c r="AC27" s="551"/>
      <c r="AD27" s="551"/>
      <c r="AE27" s="551"/>
      <c r="AF27" s="551"/>
      <c r="AG27" s="552"/>
      <c r="AH27" s="550"/>
      <c r="AI27" s="551"/>
      <c r="AJ27" s="551"/>
      <c r="AK27" s="551"/>
      <c r="AL27" s="551"/>
      <c r="AM27" s="551"/>
      <c r="AN27" s="552"/>
      <c r="AO27" s="550"/>
      <c r="AP27" s="551"/>
      <c r="AQ27" s="551"/>
      <c r="AR27" s="551"/>
      <c r="AS27" s="551"/>
      <c r="AT27" s="551"/>
      <c r="AU27" s="552"/>
      <c r="AV27" s="550"/>
      <c r="AW27" s="551"/>
      <c r="AX27" s="551"/>
      <c r="AY27" s="551"/>
      <c r="AZ27" s="551"/>
      <c r="BA27" s="551"/>
      <c r="BB27" s="552"/>
      <c r="BC27" s="550"/>
      <c r="BD27" s="551"/>
      <c r="BE27" s="551"/>
      <c r="BF27" s="551"/>
      <c r="BG27" s="551"/>
      <c r="BH27" s="551"/>
      <c r="BI27" s="552"/>
      <c r="BJ27" s="550"/>
      <c r="BK27" s="551"/>
      <c r="BL27" s="551"/>
      <c r="BM27" s="551"/>
      <c r="BN27" s="551"/>
      <c r="BO27" s="551"/>
      <c r="BP27" s="552"/>
      <c r="BQ27" s="550"/>
      <c r="BR27" s="551"/>
      <c r="BS27" s="551"/>
      <c r="BT27" s="551"/>
      <c r="BU27" s="551"/>
      <c r="BV27" s="551"/>
      <c r="BW27" s="552"/>
      <c r="BX27" s="550"/>
      <c r="BY27" s="551"/>
      <c r="BZ27" s="551"/>
      <c r="CA27" s="551"/>
      <c r="CB27" s="551"/>
      <c r="CC27" s="551"/>
      <c r="CD27" s="552"/>
      <c r="CE27" s="550"/>
      <c r="CF27" s="551"/>
      <c r="CG27" s="551"/>
      <c r="CH27" s="551"/>
      <c r="CI27" s="551"/>
      <c r="CJ27" s="551"/>
      <c r="CK27" s="552"/>
      <c r="CL27" s="550"/>
      <c r="CM27" s="551"/>
      <c r="CN27" s="551"/>
      <c r="CO27" s="551"/>
      <c r="CP27" s="551"/>
      <c r="CQ27" s="551"/>
      <c r="CR27" s="552"/>
      <c r="CS27" s="550"/>
      <c r="CT27" s="551"/>
      <c r="CU27" s="551"/>
      <c r="CV27" s="551"/>
      <c r="CW27" s="551"/>
      <c r="CX27" s="551"/>
      <c r="CY27" s="552"/>
      <c r="CZ27" s="550"/>
      <c r="DA27" s="551"/>
      <c r="DB27" s="551"/>
      <c r="DC27" s="551"/>
      <c r="DD27" s="551"/>
      <c r="DE27" s="551"/>
      <c r="DF27" s="552"/>
      <c r="DG27" s="550"/>
      <c r="DH27" s="551"/>
      <c r="DI27" s="551"/>
      <c r="DJ27" s="551"/>
      <c r="DK27" s="551"/>
      <c r="DL27" s="551"/>
      <c r="DM27" s="552"/>
      <c r="DN27" s="550"/>
      <c r="DO27" s="551"/>
      <c r="DP27" s="551"/>
      <c r="DQ27" s="551"/>
      <c r="DR27" s="551"/>
      <c r="DS27" s="551"/>
      <c r="DT27" s="552"/>
      <c r="DU27" s="550"/>
      <c r="DV27" s="551"/>
      <c r="DW27" s="551"/>
      <c r="DX27" s="551"/>
      <c r="DY27" s="551"/>
      <c r="DZ27" s="551"/>
      <c r="EA27" s="552"/>
      <c r="EB27" s="550"/>
      <c r="EC27" s="551"/>
      <c r="ED27" s="551"/>
      <c r="EE27" s="551"/>
      <c r="EF27" s="551"/>
      <c r="EG27" s="551"/>
      <c r="EH27" s="552"/>
      <c r="EI27" s="550"/>
      <c r="EJ27" s="551"/>
      <c r="EK27" s="551"/>
      <c r="EL27" s="551"/>
      <c r="EM27" s="551"/>
      <c r="EN27" s="551"/>
      <c r="EO27" s="552"/>
      <c r="EP27" s="550"/>
      <c r="EQ27" s="551"/>
      <c r="ER27" s="551"/>
      <c r="ES27" s="551"/>
      <c r="ET27" s="551"/>
      <c r="EU27" s="551"/>
      <c r="EV27" s="552"/>
      <c r="EW27" s="550"/>
      <c r="EX27" s="551"/>
      <c r="EY27" s="551"/>
      <c r="EZ27" s="551"/>
      <c r="FA27" s="551"/>
      <c r="FB27" s="551"/>
      <c r="FC27" s="552"/>
      <c r="FD27" s="550"/>
      <c r="FE27" s="551"/>
      <c r="FF27" s="551"/>
      <c r="FG27" s="551"/>
      <c r="FH27" s="551"/>
      <c r="FI27" s="551"/>
      <c r="FJ27" s="552"/>
      <c r="FK27" s="550"/>
      <c r="FL27" s="551"/>
      <c r="FM27" s="551"/>
      <c r="FN27" s="551"/>
      <c r="FO27" s="551"/>
      <c r="FP27" s="551"/>
      <c r="FQ27" s="552"/>
      <c r="FR27" s="550"/>
      <c r="FS27" s="551"/>
      <c r="FT27" s="551"/>
      <c r="FU27" s="551"/>
      <c r="FV27" s="551"/>
      <c r="FW27" s="551"/>
      <c r="FX27" s="552"/>
      <c r="FY27" s="550"/>
      <c r="FZ27" s="551"/>
      <c r="GA27" s="551"/>
      <c r="GB27" s="551"/>
      <c r="GC27" s="551"/>
      <c r="GD27" s="551"/>
      <c r="GE27" s="552"/>
      <c r="GF27" s="550"/>
      <c r="GG27" s="551"/>
      <c r="GH27" s="551"/>
      <c r="GI27" s="551"/>
      <c r="GJ27" s="551"/>
      <c r="GK27" s="551"/>
      <c r="GL27" s="552"/>
      <c r="GM27" s="550"/>
      <c r="GN27" s="551"/>
      <c r="GO27" s="551"/>
      <c r="GP27" s="551"/>
      <c r="GQ27" s="551"/>
      <c r="GR27" s="551"/>
      <c r="GS27" s="552"/>
      <c r="GT27" s="550"/>
      <c r="GU27" s="551"/>
      <c r="GV27" s="551"/>
      <c r="GW27" s="551"/>
      <c r="GX27" s="551"/>
      <c r="GY27" s="551"/>
      <c r="GZ27" s="552"/>
      <c r="HA27" s="550"/>
      <c r="HB27" s="551"/>
      <c r="HC27" s="551"/>
      <c r="HD27" s="551"/>
      <c r="HE27" s="551"/>
      <c r="HF27" s="551"/>
      <c r="HG27" s="552"/>
    </row>
    <row r="28" spans="2:215" s="7" customFormat="1" ht="15.75" customHeight="1">
      <c r="B28" s="56"/>
      <c r="C28" s="584" t="s">
        <v>60</v>
      </c>
      <c r="D28" s="585"/>
      <c r="E28" s="586"/>
      <c r="F28" s="544"/>
      <c r="G28" s="545"/>
      <c r="H28" s="545"/>
      <c r="I28" s="545"/>
      <c r="J28" s="545"/>
      <c r="K28" s="545"/>
      <c r="L28" s="546"/>
      <c r="M28" s="544"/>
      <c r="N28" s="545"/>
      <c r="O28" s="545"/>
      <c r="P28" s="545"/>
      <c r="Q28" s="545"/>
      <c r="R28" s="545"/>
      <c r="S28" s="546"/>
      <c r="T28" s="544"/>
      <c r="U28" s="545"/>
      <c r="V28" s="545"/>
      <c r="W28" s="545"/>
      <c r="X28" s="545"/>
      <c r="Y28" s="545"/>
      <c r="Z28" s="546"/>
      <c r="AA28" s="544"/>
      <c r="AB28" s="545"/>
      <c r="AC28" s="545"/>
      <c r="AD28" s="545"/>
      <c r="AE28" s="545"/>
      <c r="AF28" s="545"/>
      <c r="AG28" s="546"/>
      <c r="AH28" s="544"/>
      <c r="AI28" s="545"/>
      <c r="AJ28" s="545"/>
      <c r="AK28" s="545"/>
      <c r="AL28" s="545"/>
      <c r="AM28" s="545"/>
      <c r="AN28" s="546"/>
      <c r="AO28" s="544"/>
      <c r="AP28" s="545"/>
      <c r="AQ28" s="545"/>
      <c r="AR28" s="545"/>
      <c r="AS28" s="545"/>
      <c r="AT28" s="545"/>
      <c r="AU28" s="546"/>
      <c r="AV28" s="544"/>
      <c r="AW28" s="545"/>
      <c r="AX28" s="545"/>
      <c r="AY28" s="545"/>
      <c r="AZ28" s="545"/>
      <c r="BA28" s="545"/>
      <c r="BB28" s="546"/>
      <c r="BC28" s="544"/>
      <c r="BD28" s="545"/>
      <c r="BE28" s="545"/>
      <c r="BF28" s="545"/>
      <c r="BG28" s="545"/>
      <c r="BH28" s="545"/>
      <c r="BI28" s="546"/>
      <c r="BJ28" s="544"/>
      <c r="BK28" s="545"/>
      <c r="BL28" s="545"/>
      <c r="BM28" s="545"/>
      <c r="BN28" s="545"/>
      <c r="BO28" s="545"/>
      <c r="BP28" s="546"/>
      <c r="BQ28" s="544"/>
      <c r="BR28" s="545"/>
      <c r="BS28" s="545"/>
      <c r="BT28" s="545"/>
      <c r="BU28" s="545"/>
      <c r="BV28" s="545"/>
      <c r="BW28" s="546"/>
      <c r="BX28" s="544"/>
      <c r="BY28" s="545"/>
      <c r="BZ28" s="545"/>
      <c r="CA28" s="545"/>
      <c r="CB28" s="545"/>
      <c r="CC28" s="545"/>
      <c r="CD28" s="546"/>
      <c r="CE28" s="544"/>
      <c r="CF28" s="545"/>
      <c r="CG28" s="545"/>
      <c r="CH28" s="545"/>
      <c r="CI28" s="545"/>
      <c r="CJ28" s="545"/>
      <c r="CK28" s="546"/>
      <c r="CL28" s="544"/>
      <c r="CM28" s="545"/>
      <c r="CN28" s="545"/>
      <c r="CO28" s="545"/>
      <c r="CP28" s="545"/>
      <c r="CQ28" s="545"/>
      <c r="CR28" s="546"/>
      <c r="CS28" s="544"/>
      <c r="CT28" s="545"/>
      <c r="CU28" s="545"/>
      <c r="CV28" s="545"/>
      <c r="CW28" s="545"/>
      <c r="CX28" s="545"/>
      <c r="CY28" s="546"/>
      <c r="CZ28" s="544"/>
      <c r="DA28" s="545"/>
      <c r="DB28" s="545"/>
      <c r="DC28" s="545"/>
      <c r="DD28" s="545"/>
      <c r="DE28" s="545"/>
      <c r="DF28" s="546"/>
      <c r="DG28" s="544"/>
      <c r="DH28" s="545"/>
      <c r="DI28" s="545"/>
      <c r="DJ28" s="545"/>
      <c r="DK28" s="545"/>
      <c r="DL28" s="545"/>
      <c r="DM28" s="546"/>
      <c r="DN28" s="544"/>
      <c r="DO28" s="545"/>
      <c r="DP28" s="545"/>
      <c r="DQ28" s="545"/>
      <c r="DR28" s="545"/>
      <c r="DS28" s="545"/>
      <c r="DT28" s="546"/>
      <c r="DU28" s="544"/>
      <c r="DV28" s="545"/>
      <c r="DW28" s="545"/>
      <c r="DX28" s="545"/>
      <c r="DY28" s="545"/>
      <c r="DZ28" s="545"/>
      <c r="EA28" s="546"/>
      <c r="EB28" s="544"/>
      <c r="EC28" s="545"/>
      <c r="ED28" s="545"/>
      <c r="EE28" s="545"/>
      <c r="EF28" s="545"/>
      <c r="EG28" s="545"/>
      <c r="EH28" s="546"/>
      <c r="EI28" s="544"/>
      <c r="EJ28" s="545"/>
      <c r="EK28" s="545"/>
      <c r="EL28" s="545"/>
      <c r="EM28" s="545"/>
      <c r="EN28" s="545"/>
      <c r="EO28" s="546"/>
      <c r="EP28" s="544"/>
      <c r="EQ28" s="545"/>
      <c r="ER28" s="545"/>
      <c r="ES28" s="545"/>
      <c r="ET28" s="545"/>
      <c r="EU28" s="545"/>
      <c r="EV28" s="546"/>
      <c r="EW28" s="544"/>
      <c r="EX28" s="545"/>
      <c r="EY28" s="545"/>
      <c r="EZ28" s="545"/>
      <c r="FA28" s="545"/>
      <c r="FB28" s="545"/>
      <c r="FC28" s="546"/>
      <c r="FD28" s="544"/>
      <c r="FE28" s="545"/>
      <c r="FF28" s="545"/>
      <c r="FG28" s="545"/>
      <c r="FH28" s="545"/>
      <c r="FI28" s="545"/>
      <c r="FJ28" s="546"/>
      <c r="FK28" s="544"/>
      <c r="FL28" s="545"/>
      <c r="FM28" s="545"/>
      <c r="FN28" s="545"/>
      <c r="FO28" s="545"/>
      <c r="FP28" s="545"/>
      <c r="FQ28" s="546"/>
      <c r="FR28" s="544"/>
      <c r="FS28" s="545"/>
      <c r="FT28" s="545"/>
      <c r="FU28" s="545"/>
      <c r="FV28" s="545"/>
      <c r="FW28" s="545"/>
      <c r="FX28" s="546"/>
      <c r="FY28" s="544"/>
      <c r="FZ28" s="545"/>
      <c r="GA28" s="545"/>
      <c r="GB28" s="545"/>
      <c r="GC28" s="545"/>
      <c r="GD28" s="545"/>
      <c r="GE28" s="546"/>
      <c r="GF28" s="544"/>
      <c r="GG28" s="545"/>
      <c r="GH28" s="545"/>
      <c r="GI28" s="545"/>
      <c r="GJ28" s="545"/>
      <c r="GK28" s="545"/>
      <c r="GL28" s="546"/>
      <c r="GM28" s="544"/>
      <c r="GN28" s="545"/>
      <c r="GO28" s="545"/>
      <c r="GP28" s="545"/>
      <c r="GQ28" s="545"/>
      <c r="GR28" s="545"/>
      <c r="GS28" s="546"/>
      <c r="GT28" s="544"/>
      <c r="GU28" s="545"/>
      <c r="GV28" s="545"/>
      <c r="GW28" s="545"/>
      <c r="GX28" s="545"/>
      <c r="GY28" s="545"/>
      <c r="GZ28" s="546"/>
      <c r="HA28" s="544"/>
      <c r="HB28" s="545"/>
      <c r="HC28" s="545"/>
      <c r="HD28" s="545"/>
      <c r="HE28" s="545"/>
      <c r="HF28" s="545"/>
      <c r="HG28" s="546"/>
    </row>
    <row r="29" spans="2:215" s="7" customFormat="1" ht="15.75" customHeight="1">
      <c r="B29" s="390" t="s">
        <v>284</v>
      </c>
      <c r="C29" s="435"/>
      <c r="D29" s="435"/>
      <c r="E29" s="435"/>
      <c r="F29" s="480"/>
      <c r="G29" s="433"/>
      <c r="H29" s="433"/>
      <c r="I29" s="433"/>
      <c r="J29" s="433"/>
      <c r="K29" s="433"/>
      <c r="L29" s="438"/>
      <c r="M29" s="480"/>
      <c r="N29" s="433"/>
      <c r="O29" s="433"/>
      <c r="P29" s="433"/>
      <c r="Q29" s="433"/>
      <c r="R29" s="433"/>
      <c r="S29" s="438"/>
      <c r="T29" s="480"/>
      <c r="U29" s="433"/>
      <c r="V29" s="433"/>
      <c r="W29" s="433"/>
      <c r="X29" s="433"/>
      <c r="Y29" s="433"/>
      <c r="Z29" s="438"/>
      <c r="AA29" s="480"/>
      <c r="AB29" s="433"/>
      <c r="AC29" s="433"/>
      <c r="AD29" s="433"/>
      <c r="AE29" s="433"/>
      <c r="AF29" s="433"/>
      <c r="AG29" s="438"/>
      <c r="AH29" s="480"/>
      <c r="AI29" s="433"/>
      <c r="AJ29" s="433"/>
      <c r="AK29" s="433"/>
      <c r="AL29" s="433"/>
      <c r="AM29" s="433"/>
      <c r="AN29" s="438"/>
      <c r="AO29" s="480"/>
      <c r="AP29" s="433"/>
      <c r="AQ29" s="433"/>
      <c r="AR29" s="433"/>
      <c r="AS29" s="433"/>
      <c r="AT29" s="433"/>
      <c r="AU29" s="438"/>
      <c r="AV29" s="480"/>
      <c r="AW29" s="433"/>
      <c r="AX29" s="433"/>
      <c r="AY29" s="433"/>
      <c r="AZ29" s="433"/>
      <c r="BA29" s="433"/>
      <c r="BB29" s="438"/>
      <c r="BC29" s="480"/>
      <c r="BD29" s="433"/>
      <c r="BE29" s="433"/>
      <c r="BF29" s="433"/>
      <c r="BG29" s="433"/>
      <c r="BH29" s="433"/>
      <c r="BI29" s="438"/>
      <c r="BJ29" s="480"/>
      <c r="BK29" s="433"/>
      <c r="BL29" s="433"/>
      <c r="BM29" s="433"/>
      <c r="BN29" s="433"/>
      <c r="BO29" s="433"/>
      <c r="BP29" s="438"/>
      <c r="BQ29" s="480"/>
      <c r="BR29" s="433"/>
      <c r="BS29" s="433"/>
      <c r="BT29" s="433"/>
      <c r="BU29" s="433"/>
      <c r="BV29" s="433"/>
      <c r="BW29" s="438"/>
      <c r="BX29" s="480"/>
      <c r="BY29" s="433"/>
      <c r="BZ29" s="433"/>
      <c r="CA29" s="433"/>
      <c r="CB29" s="433"/>
      <c r="CC29" s="433"/>
      <c r="CD29" s="438"/>
      <c r="CE29" s="480"/>
      <c r="CF29" s="433"/>
      <c r="CG29" s="433"/>
      <c r="CH29" s="433"/>
      <c r="CI29" s="433"/>
      <c r="CJ29" s="433"/>
      <c r="CK29" s="438"/>
      <c r="CL29" s="480"/>
      <c r="CM29" s="433"/>
      <c r="CN29" s="433"/>
      <c r="CO29" s="433"/>
      <c r="CP29" s="433"/>
      <c r="CQ29" s="433"/>
      <c r="CR29" s="438"/>
      <c r="CS29" s="480"/>
      <c r="CT29" s="433"/>
      <c r="CU29" s="433"/>
      <c r="CV29" s="433"/>
      <c r="CW29" s="433"/>
      <c r="CX29" s="433"/>
      <c r="CY29" s="438"/>
      <c r="CZ29" s="480"/>
      <c r="DA29" s="433"/>
      <c r="DB29" s="433"/>
      <c r="DC29" s="433"/>
      <c r="DD29" s="433"/>
      <c r="DE29" s="433"/>
      <c r="DF29" s="438"/>
      <c r="DG29" s="480"/>
      <c r="DH29" s="433"/>
      <c r="DI29" s="433"/>
      <c r="DJ29" s="433"/>
      <c r="DK29" s="433"/>
      <c r="DL29" s="433"/>
      <c r="DM29" s="438"/>
      <c r="DN29" s="480"/>
      <c r="DO29" s="433"/>
      <c r="DP29" s="433"/>
      <c r="DQ29" s="433"/>
      <c r="DR29" s="433"/>
      <c r="DS29" s="433"/>
      <c r="DT29" s="438"/>
      <c r="DU29" s="480"/>
      <c r="DV29" s="433"/>
      <c r="DW29" s="433"/>
      <c r="DX29" s="433"/>
      <c r="DY29" s="433"/>
      <c r="DZ29" s="433"/>
      <c r="EA29" s="438"/>
      <c r="EB29" s="480"/>
      <c r="EC29" s="433"/>
      <c r="ED29" s="433"/>
      <c r="EE29" s="433"/>
      <c r="EF29" s="433"/>
      <c r="EG29" s="433"/>
      <c r="EH29" s="438"/>
      <c r="EI29" s="480"/>
      <c r="EJ29" s="433"/>
      <c r="EK29" s="433"/>
      <c r="EL29" s="433"/>
      <c r="EM29" s="433"/>
      <c r="EN29" s="433"/>
      <c r="EO29" s="438"/>
      <c r="EP29" s="480"/>
      <c r="EQ29" s="433"/>
      <c r="ER29" s="433"/>
      <c r="ES29" s="433"/>
      <c r="ET29" s="433"/>
      <c r="EU29" s="433"/>
      <c r="EV29" s="438"/>
      <c r="EW29" s="480"/>
      <c r="EX29" s="433"/>
      <c r="EY29" s="433"/>
      <c r="EZ29" s="433"/>
      <c r="FA29" s="433"/>
      <c r="FB29" s="433"/>
      <c r="FC29" s="438"/>
      <c r="FD29" s="480"/>
      <c r="FE29" s="433"/>
      <c r="FF29" s="433"/>
      <c r="FG29" s="433"/>
      <c r="FH29" s="433"/>
      <c r="FI29" s="433"/>
      <c r="FJ29" s="438"/>
      <c r="FK29" s="480"/>
      <c r="FL29" s="433"/>
      <c r="FM29" s="433"/>
      <c r="FN29" s="433"/>
      <c r="FO29" s="433"/>
      <c r="FP29" s="433"/>
      <c r="FQ29" s="438"/>
      <c r="FR29" s="480"/>
      <c r="FS29" s="433"/>
      <c r="FT29" s="433"/>
      <c r="FU29" s="433"/>
      <c r="FV29" s="433"/>
      <c r="FW29" s="433"/>
      <c r="FX29" s="438"/>
      <c r="FY29" s="480"/>
      <c r="FZ29" s="433"/>
      <c r="GA29" s="433"/>
      <c r="GB29" s="433"/>
      <c r="GC29" s="433"/>
      <c r="GD29" s="433"/>
      <c r="GE29" s="438"/>
      <c r="GF29" s="480"/>
      <c r="GG29" s="433"/>
      <c r="GH29" s="433"/>
      <c r="GI29" s="433"/>
      <c r="GJ29" s="433"/>
      <c r="GK29" s="433"/>
      <c r="GL29" s="438"/>
      <c r="GM29" s="480"/>
      <c r="GN29" s="433"/>
      <c r="GO29" s="433"/>
      <c r="GP29" s="433"/>
      <c r="GQ29" s="433"/>
      <c r="GR29" s="433"/>
      <c r="GS29" s="438"/>
      <c r="GT29" s="480"/>
      <c r="GU29" s="433"/>
      <c r="GV29" s="433"/>
      <c r="GW29" s="433"/>
      <c r="GX29" s="433"/>
      <c r="GY29" s="433"/>
      <c r="GZ29" s="438"/>
      <c r="HA29" s="480"/>
      <c r="HB29" s="433"/>
      <c r="HC29" s="433"/>
      <c r="HD29" s="433"/>
      <c r="HE29" s="433"/>
      <c r="HF29" s="433"/>
      <c r="HG29" s="438"/>
    </row>
    <row r="30" spans="2:215" s="7" customFormat="1" ht="15.75" customHeight="1">
      <c r="B30" s="184"/>
      <c r="C30" s="823" t="s">
        <v>299</v>
      </c>
      <c r="D30" s="824"/>
      <c r="E30" s="825"/>
      <c r="F30" s="653"/>
      <c r="G30" s="654"/>
      <c r="H30" s="654"/>
      <c r="I30" s="654"/>
      <c r="J30" s="654"/>
      <c r="K30" s="654"/>
      <c r="L30" s="655"/>
      <c r="M30" s="653"/>
      <c r="N30" s="654"/>
      <c r="O30" s="654"/>
      <c r="P30" s="654"/>
      <c r="Q30" s="654"/>
      <c r="R30" s="654"/>
      <c r="S30" s="655"/>
      <c r="T30" s="653"/>
      <c r="U30" s="654"/>
      <c r="V30" s="654"/>
      <c r="W30" s="654"/>
      <c r="X30" s="654"/>
      <c r="Y30" s="654"/>
      <c r="Z30" s="655"/>
      <c r="AA30" s="653"/>
      <c r="AB30" s="654"/>
      <c r="AC30" s="654"/>
      <c r="AD30" s="654"/>
      <c r="AE30" s="654"/>
      <c r="AF30" s="654"/>
      <c r="AG30" s="655"/>
      <c r="AH30" s="653"/>
      <c r="AI30" s="654"/>
      <c r="AJ30" s="654"/>
      <c r="AK30" s="654"/>
      <c r="AL30" s="654"/>
      <c r="AM30" s="654"/>
      <c r="AN30" s="655"/>
      <c r="AO30" s="653"/>
      <c r="AP30" s="654"/>
      <c r="AQ30" s="654"/>
      <c r="AR30" s="654"/>
      <c r="AS30" s="654"/>
      <c r="AT30" s="654"/>
      <c r="AU30" s="655"/>
      <c r="AV30" s="653"/>
      <c r="AW30" s="654"/>
      <c r="AX30" s="654"/>
      <c r="AY30" s="654"/>
      <c r="AZ30" s="654"/>
      <c r="BA30" s="654"/>
      <c r="BB30" s="655"/>
      <c r="BC30" s="653"/>
      <c r="BD30" s="654"/>
      <c r="BE30" s="654"/>
      <c r="BF30" s="654"/>
      <c r="BG30" s="654"/>
      <c r="BH30" s="654"/>
      <c r="BI30" s="655"/>
      <c r="BJ30" s="653"/>
      <c r="BK30" s="654"/>
      <c r="BL30" s="654"/>
      <c r="BM30" s="654"/>
      <c r="BN30" s="654"/>
      <c r="BO30" s="654"/>
      <c r="BP30" s="655"/>
      <c r="BQ30" s="653"/>
      <c r="BR30" s="654"/>
      <c r="BS30" s="654"/>
      <c r="BT30" s="654"/>
      <c r="BU30" s="654"/>
      <c r="BV30" s="654"/>
      <c r="BW30" s="655"/>
      <c r="BX30" s="653"/>
      <c r="BY30" s="654"/>
      <c r="BZ30" s="654"/>
      <c r="CA30" s="654"/>
      <c r="CB30" s="654"/>
      <c r="CC30" s="654"/>
      <c r="CD30" s="655"/>
      <c r="CE30" s="653"/>
      <c r="CF30" s="654"/>
      <c r="CG30" s="654"/>
      <c r="CH30" s="654"/>
      <c r="CI30" s="654"/>
      <c r="CJ30" s="654"/>
      <c r="CK30" s="655"/>
      <c r="CL30" s="653"/>
      <c r="CM30" s="654"/>
      <c r="CN30" s="654"/>
      <c r="CO30" s="654"/>
      <c r="CP30" s="654"/>
      <c r="CQ30" s="654"/>
      <c r="CR30" s="655"/>
      <c r="CS30" s="653"/>
      <c r="CT30" s="654"/>
      <c r="CU30" s="654"/>
      <c r="CV30" s="654"/>
      <c r="CW30" s="654"/>
      <c r="CX30" s="654"/>
      <c r="CY30" s="655"/>
      <c r="CZ30" s="653"/>
      <c r="DA30" s="654"/>
      <c r="DB30" s="654"/>
      <c r="DC30" s="654"/>
      <c r="DD30" s="654"/>
      <c r="DE30" s="654"/>
      <c r="DF30" s="655"/>
      <c r="DG30" s="653"/>
      <c r="DH30" s="654"/>
      <c r="DI30" s="654"/>
      <c r="DJ30" s="654"/>
      <c r="DK30" s="654"/>
      <c r="DL30" s="654"/>
      <c r="DM30" s="655"/>
      <c r="DN30" s="653"/>
      <c r="DO30" s="654"/>
      <c r="DP30" s="654"/>
      <c r="DQ30" s="654"/>
      <c r="DR30" s="654"/>
      <c r="DS30" s="654"/>
      <c r="DT30" s="655"/>
      <c r="DU30" s="653"/>
      <c r="DV30" s="654"/>
      <c r="DW30" s="654"/>
      <c r="DX30" s="654"/>
      <c r="DY30" s="654"/>
      <c r="DZ30" s="654"/>
      <c r="EA30" s="655"/>
      <c r="EB30" s="653"/>
      <c r="EC30" s="654"/>
      <c r="ED30" s="654"/>
      <c r="EE30" s="654"/>
      <c r="EF30" s="654"/>
      <c r="EG30" s="654"/>
      <c r="EH30" s="655"/>
      <c r="EI30" s="653"/>
      <c r="EJ30" s="654"/>
      <c r="EK30" s="654"/>
      <c r="EL30" s="654"/>
      <c r="EM30" s="654"/>
      <c r="EN30" s="654"/>
      <c r="EO30" s="655"/>
      <c r="EP30" s="653"/>
      <c r="EQ30" s="654"/>
      <c r="ER30" s="654"/>
      <c r="ES30" s="654"/>
      <c r="ET30" s="654"/>
      <c r="EU30" s="654"/>
      <c r="EV30" s="655"/>
      <c r="EW30" s="653"/>
      <c r="EX30" s="654"/>
      <c r="EY30" s="654"/>
      <c r="EZ30" s="654"/>
      <c r="FA30" s="654"/>
      <c r="FB30" s="654"/>
      <c r="FC30" s="655"/>
      <c r="FD30" s="653"/>
      <c r="FE30" s="654"/>
      <c r="FF30" s="654"/>
      <c r="FG30" s="654"/>
      <c r="FH30" s="654"/>
      <c r="FI30" s="654"/>
      <c r="FJ30" s="655"/>
      <c r="FK30" s="653"/>
      <c r="FL30" s="654"/>
      <c r="FM30" s="654"/>
      <c r="FN30" s="654"/>
      <c r="FO30" s="654"/>
      <c r="FP30" s="654"/>
      <c r="FQ30" s="655"/>
      <c r="FR30" s="653"/>
      <c r="FS30" s="654"/>
      <c r="FT30" s="654"/>
      <c r="FU30" s="654"/>
      <c r="FV30" s="654"/>
      <c r="FW30" s="654"/>
      <c r="FX30" s="655"/>
      <c r="FY30" s="653"/>
      <c r="FZ30" s="654"/>
      <c r="GA30" s="654"/>
      <c r="GB30" s="654"/>
      <c r="GC30" s="654"/>
      <c r="GD30" s="654"/>
      <c r="GE30" s="655"/>
      <c r="GF30" s="653"/>
      <c r="GG30" s="654"/>
      <c r="GH30" s="654"/>
      <c r="GI30" s="654"/>
      <c r="GJ30" s="654"/>
      <c r="GK30" s="654"/>
      <c r="GL30" s="655"/>
      <c r="GM30" s="653"/>
      <c r="GN30" s="654"/>
      <c r="GO30" s="654"/>
      <c r="GP30" s="654"/>
      <c r="GQ30" s="654"/>
      <c r="GR30" s="654"/>
      <c r="GS30" s="655"/>
      <c r="GT30" s="653"/>
      <c r="GU30" s="654"/>
      <c r="GV30" s="654"/>
      <c r="GW30" s="654"/>
      <c r="GX30" s="654"/>
      <c r="GY30" s="654"/>
      <c r="GZ30" s="655"/>
      <c r="HA30" s="653"/>
      <c r="HB30" s="654"/>
      <c r="HC30" s="654"/>
      <c r="HD30" s="654"/>
      <c r="HE30" s="654"/>
      <c r="HF30" s="654"/>
      <c r="HG30" s="655"/>
    </row>
    <row r="31" spans="2:215" s="7" customFormat="1" ht="15.75" hidden="1" customHeight="1">
      <c r="B31" s="184"/>
      <c r="C31" s="806" t="s">
        <v>298</v>
      </c>
      <c r="D31" s="807"/>
      <c r="E31" s="808"/>
      <c r="F31" s="716" t="str">
        <f>IF(F137="年調未済","",IF(F30="○",ROUNDUP((MIN(F24,10000000)-8500000)*0.1,0),""))</f>
        <v/>
      </c>
      <c r="G31" s="551"/>
      <c r="H31" s="551"/>
      <c r="I31" s="551"/>
      <c r="J31" s="551"/>
      <c r="K31" s="551"/>
      <c r="L31" s="552"/>
      <c r="M31" s="716" t="str">
        <f>IF(M137="年調未済","",IF(M30="○",ROUNDUP((MIN(M24,10000000)-8500000)*0.1,0),""))</f>
        <v/>
      </c>
      <c r="N31" s="551"/>
      <c r="O31" s="551"/>
      <c r="P31" s="551"/>
      <c r="Q31" s="551"/>
      <c r="R31" s="551"/>
      <c r="S31" s="552"/>
      <c r="T31" s="716" t="str">
        <f>IF(T137="年調未済","",IF(T30="○",ROUNDUP((MIN(T24,10000000)-8500000)*0.1,0),""))</f>
        <v/>
      </c>
      <c r="U31" s="551"/>
      <c r="V31" s="551"/>
      <c r="W31" s="551"/>
      <c r="X31" s="551"/>
      <c r="Y31" s="551"/>
      <c r="Z31" s="552"/>
      <c r="AA31" s="716" t="str">
        <f>IF(AA137="年調未済","",IF(AA30="○",ROUNDUP((MIN(AA24,10000000)-8500000)*0.1,0),""))</f>
        <v/>
      </c>
      <c r="AB31" s="551"/>
      <c r="AC31" s="551"/>
      <c r="AD31" s="551"/>
      <c r="AE31" s="551"/>
      <c r="AF31" s="551"/>
      <c r="AG31" s="552"/>
      <c r="AH31" s="716" t="str">
        <f>IF(AH137="年調未済","",IF(AH30="○",ROUNDUP((MIN(AH24,10000000)-8500000)*0.1,0),""))</f>
        <v/>
      </c>
      <c r="AI31" s="551"/>
      <c r="AJ31" s="551"/>
      <c r="AK31" s="551"/>
      <c r="AL31" s="551"/>
      <c r="AM31" s="551"/>
      <c r="AN31" s="552"/>
      <c r="AO31" s="716" t="str">
        <f>IF(AO137="年調未済","",IF(AO30="○",ROUNDUP((MIN(AO24,10000000)-8500000)*0.1,0),""))</f>
        <v/>
      </c>
      <c r="AP31" s="551"/>
      <c r="AQ31" s="551"/>
      <c r="AR31" s="551"/>
      <c r="AS31" s="551"/>
      <c r="AT31" s="551"/>
      <c r="AU31" s="552"/>
      <c r="AV31" s="716" t="str">
        <f>IF(AV137="年調未済","",IF(AV30="○",ROUNDUP((MIN(AV24,10000000)-8500000)*0.1,0),""))</f>
        <v/>
      </c>
      <c r="AW31" s="551"/>
      <c r="AX31" s="551"/>
      <c r="AY31" s="551"/>
      <c r="AZ31" s="551"/>
      <c r="BA31" s="551"/>
      <c r="BB31" s="552"/>
      <c r="BC31" s="716" t="str">
        <f>IF(BC137="年調未済","",IF(BC30="○",ROUNDUP((MIN(BC24,10000000)-8500000)*0.1,0),""))</f>
        <v/>
      </c>
      <c r="BD31" s="551"/>
      <c r="BE31" s="551"/>
      <c r="BF31" s="551"/>
      <c r="BG31" s="551"/>
      <c r="BH31" s="551"/>
      <c r="BI31" s="552"/>
      <c r="BJ31" s="716" t="str">
        <f>IF(BJ137="年調未済","",IF(BJ30="○",ROUNDUP((MIN(BJ24,10000000)-8500000)*0.1,0),""))</f>
        <v/>
      </c>
      <c r="BK31" s="551"/>
      <c r="BL31" s="551"/>
      <c r="BM31" s="551"/>
      <c r="BN31" s="551"/>
      <c r="BO31" s="551"/>
      <c r="BP31" s="552"/>
      <c r="BQ31" s="716" t="str">
        <f>IF(BQ137="年調未済","",IF(BQ30="○",ROUNDUP((MIN(BQ24,10000000)-8500000)*0.1,0),""))</f>
        <v/>
      </c>
      <c r="BR31" s="551"/>
      <c r="BS31" s="551"/>
      <c r="BT31" s="551"/>
      <c r="BU31" s="551"/>
      <c r="BV31" s="551"/>
      <c r="BW31" s="552"/>
      <c r="BX31" s="716" t="str">
        <f>IF(BX137="年調未済","",IF(BX30="○",ROUNDUP((MIN(BX24,10000000)-8500000)*0.1,0),""))</f>
        <v/>
      </c>
      <c r="BY31" s="551"/>
      <c r="BZ31" s="551"/>
      <c r="CA31" s="551"/>
      <c r="CB31" s="551"/>
      <c r="CC31" s="551"/>
      <c r="CD31" s="552"/>
      <c r="CE31" s="716" t="str">
        <f>IF(CE137="年調未済","",IF(CE30="○",ROUNDUP((MIN(CE24,10000000)-8500000)*0.1,0),""))</f>
        <v/>
      </c>
      <c r="CF31" s="551"/>
      <c r="CG31" s="551"/>
      <c r="CH31" s="551"/>
      <c r="CI31" s="551"/>
      <c r="CJ31" s="551"/>
      <c r="CK31" s="552"/>
      <c r="CL31" s="716" t="str">
        <f>IF(CL137="年調未済","",IF(CL30="○",ROUNDUP((MIN(CL24,10000000)-8500000)*0.1,0),""))</f>
        <v/>
      </c>
      <c r="CM31" s="551"/>
      <c r="CN31" s="551"/>
      <c r="CO31" s="551"/>
      <c r="CP31" s="551"/>
      <c r="CQ31" s="551"/>
      <c r="CR31" s="552"/>
      <c r="CS31" s="716" t="str">
        <f>IF(CS137="年調未済","",IF(CS30="○",ROUNDUP((MIN(CS24,10000000)-8500000)*0.1,0),""))</f>
        <v/>
      </c>
      <c r="CT31" s="551"/>
      <c r="CU31" s="551"/>
      <c r="CV31" s="551"/>
      <c r="CW31" s="551"/>
      <c r="CX31" s="551"/>
      <c r="CY31" s="552"/>
      <c r="CZ31" s="716" t="str">
        <f>IF(CZ137="年調未済","",IF(CZ30="○",ROUNDUP((MIN(CZ24,10000000)-8500000)*0.1,0),""))</f>
        <v/>
      </c>
      <c r="DA31" s="551"/>
      <c r="DB31" s="551"/>
      <c r="DC31" s="551"/>
      <c r="DD31" s="551"/>
      <c r="DE31" s="551"/>
      <c r="DF31" s="552"/>
      <c r="DG31" s="716" t="str">
        <f>IF(DG137="年調未済","",IF(DG30="○",ROUNDUP((MIN(DG24,10000000)-8500000)*0.1,0),""))</f>
        <v/>
      </c>
      <c r="DH31" s="551"/>
      <c r="DI31" s="551"/>
      <c r="DJ31" s="551"/>
      <c r="DK31" s="551"/>
      <c r="DL31" s="551"/>
      <c r="DM31" s="552"/>
      <c r="DN31" s="716" t="str">
        <f>IF(DN137="年調未済","",IF(DN30="○",ROUNDUP((MIN(DN24,10000000)-8500000)*0.1,0),""))</f>
        <v/>
      </c>
      <c r="DO31" s="551"/>
      <c r="DP31" s="551"/>
      <c r="DQ31" s="551"/>
      <c r="DR31" s="551"/>
      <c r="DS31" s="551"/>
      <c r="DT31" s="552"/>
      <c r="DU31" s="716" t="str">
        <f>IF(DU137="年調未済","",IF(DU30="○",ROUNDUP((MIN(DU24,10000000)-8500000)*0.1,0),""))</f>
        <v/>
      </c>
      <c r="DV31" s="551"/>
      <c r="DW31" s="551"/>
      <c r="DX31" s="551"/>
      <c r="DY31" s="551"/>
      <c r="DZ31" s="551"/>
      <c r="EA31" s="552"/>
      <c r="EB31" s="716" t="str">
        <f>IF(EB137="年調未済","",IF(EB30="○",ROUNDUP((MIN(EB24,10000000)-8500000)*0.1,0),""))</f>
        <v/>
      </c>
      <c r="EC31" s="551"/>
      <c r="ED31" s="551"/>
      <c r="EE31" s="551"/>
      <c r="EF31" s="551"/>
      <c r="EG31" s="551"/>
      <c r="EH31" s="552"/>
      <c r="EI31" s="716" t="str">
        <f>IF(EI137="年調未済","",IF(EI30="○",ROUNDUP((MIN(EI24,10000000)-8500000)*0.1,0),""))</f>
        <v/>
      </c>
      <c r="EJ31" s="551"/>
      <c r="EK31" s="551"/>
      <c r="EL31" s="551"/>
      <c r="EM31" s="551"/>
      <c r="EN31" s="551"/>
      <c r="EO31" s="552"/>
      <c r="EP31" s="716" t="str">
        <f>IF(EP137="年調未済","",IF(EP30="○",ROUNDUP((MIN(EP24,10000000)-8500000)*0.1,0),""))</f>
        <v/>
      </c>
      <c r="EQ31" s="551"/>
      <c r="ER31" s="551"/>
      <c r="ES31" s="551"/>
      <c r="ET31" s="551"/>
      <c r="EU31" s="551"/>
      <c r="EV31" s="552"/>
      <c r="EW31" s="716" t="str">
        <f>IF(EW137="年調未済","",IF(EW30="○",ROUNDUP((MIN(EW24,10000000)-8500000)*0.1,0),""))</f>
        <v/>
      </c>
      <c r="EX31" s="551"/>
      <c r="EY31" s="551"/>
      <c r="EZ31" s="551"/>
      <c r="FA31" s="551"/>
      <c r="FB31" s="551"/>
      <c r="FC31" s="552"/>
      <c r="FD31" s="716" t="str">
        <f>IF(FD137="年調未済","",IF(FD30="○",ROUNDUP((MIN(FD24,10000000)-8500000)*0.1,0),""))</f>
        <v/>
      </c>
      <c r="FE31" s="551"/>
      <c r="FF31" s="551"/>
      <c r="FG31" s="551"/>
      <c r="FH31" s="551"/>
      <c r="FI31" s="551"/>
      <c r="FJ31" s="552"/>
      <c r="FK31" s="716" t="str">
        <f>IF(FK137="年調未済","",IF(FK30="○",ROUNDUP((MIN(FK24,10000000)-8500000)*0.1,0),""))</f>
        <v/>
      </c>
      <c r="FL31" s="551"/>
      <c r="FM31" s="551"/>
      <c r="FN31" s="551"/>
      <c r="FO31" s="551"/>
      <c r="FP31" s="551"/>
      <c r="FQ31" s="552"/>
      <c r="FR31" s="716" t="str">
        <f>IF(FR137="年調未済","",IF(FR30="○",ROUNDUP((MIN(FR24,10000000)-8500000)*0.1,0),""))</f>
        <v/>
      </c>
      <c r="FS31" s="551"/>
      <c r="FT31" s="551"/>
      <c r="FU31" s="551"/>
      <c r="FV31" s="551"/>
      <c r="FW31" s="551"/>
      <c r="FX31" s="552"/>
      <c r="FY31" s="716" t="str">
        <f>IF(FY137="年調未済","",IF(FY30="○",ROUNDUP((MIN(FY24,10000000)-8500000)*0.1,0),""))</f>
        <v/>
      </c>
      <c r="FZ31" s="551"/>
      <c r="GA31" s="551"/>
      <c r="GB31" s="551"/>
      <c r="GC31" s="551"/>
      <c r="GD31" s="551"/>
      <c r="GE31" s="552"/>
      <c r="GF31" s="716" t="str">
        <f>IF(GF137="年調未済","",IF(GF30="○",ROUNDUP((MIN(GF24,10000000)-8500000)*0.1,0),""))</f>
        <v/>
      </c>
      <c r="GG31" s="551"/>
      <c r="GH31" s="551"/>
      <c r="GI31" s="551"/>
      <c r="GJ31" s="551"/>
      <c r="GK31" s="551"/>
      <c r="GL31" s="552"/>
      <c r="GM31" s="716" t="str">
        <f>IF(GM137="年調未済","",IF(GM30="○",ROUNDUP((MIN(GM24,10000000)-8500000)*0.1,0),""))</f>
        <v/>
      </c>
      <c r="GN31" s="551"/>
      <c r="GO31" s="551"/>
      <c r="GP31" s="551"/>
      <c r="GQ31" s="551"/>
      <c r="GR31" s="551"/>
      <c r="GS31" s="552"/>
      <c r="GT31" s="716" t="str">
        <f>IF(GT137="年調未済","",IF(GT30="○",ROUNDUP((MIN(GT24,10000000)-8500000)*0.1,0),""))</f>
        <v/>
      </c>
      <c r="GU31" s="551"/>
      <c r="GV31" s="551"/>
      <c r="GW31" s="551"/>
      <c r="GX31" s="551"/>
      <c r="GY31" s="551"/>
      <c r="GZ31" s="552"/>
      <c r="HA31" s="716" t="str">
        <f>IF(HA137="年調未済","",IF(HA30="○",ROUNDUP((MIN(HA24,10000000)-8500000)*0.1,0),""))</f>
        <v/>
      </c>
      <c r="HB31" s="551"/>
      <c r="HC31" s="551"/>
      <c r="HD31" s="551"/>
      <c r="HE31" s="551"/>
      <c r="HF31" s="551"/>
      <c r="HG31" s="552"/>
    </row>
    <row r="32" spans="2:215" s="7" customFormat="1" ht="15.75" customHeight="1">
      <c r="B32" s="390" t="s">
        <v>268</v>
      </c>
      <c r="C32" s="435"/>
      <c r="D32" s="435"/>
      <c r="E32" s="435"/>
      <c r="F32" s="480"/>
      <c r="G32" s="433"/>
      <c r="H32" s="433"/>
      <c r="I32" s="433"/>
      <c r="J32" s="433"/>
      <c r="K32" s="433"/>
      <c r="L32" s="438"/>
      <c r="M32" s="480"/>
      <c r="N32" s="433"/>
      <c r="O32" s="433"/>
      <c r="P32" s="433"/>
      <c r="Q32" s="433"/>
      <c r="R32" s="433"/>
      <c r="S32" s="438"/>
      <c r="T32" s="480"/>
      <c r="U32" s="433"/>
      <c r="V32" s="433"/>
      <c r="W32" s="433"/>
      <c r="X32" s="433"/>
      <c r="Y32" s="433"/>
      <c r="Z32" s="438"/>
      <c r="AA32" s="480"/>
      <c r="AB32" s="433"/>
      <c r="AC32" s="433"/>
      <c r="AD32" s="433"/>
      <c r="AE32" s="433"/>
      <c r="AF32" s="433"/>
      <c r="AG32" s="438"/>
      <c r="AH32" s="480"/>
      <c r="AI32" s="433"/>
      <c r="AJ32" s="433"/>
      <c r="AK32" s="433"/>
      <c r="AL32" s="433"/>
      <c r="AM32" s="433"/>
      <c r="AN32" s="438"/>
      <c r="AO32" s="480"/>
      <c r="AP32" s="433"/>
      <c r="AQ32" s="433"/>
      <c r="AR32" s="433"/>
      <c r="AS32" s="433"/>
      <c r="AT32" s="433"/>
      <c r="AU32" s="438"/>
      <c r="AV32" s="480"/>
      <c r="AW32" s="433"/>
      <c r="AX32" s="433"/>
      <c r="AY32" s="433"/>
      <c r="AZ32" s="433"/>
      <c r="BA32" s="433"/>
      <c r="BB32" s="438"/>
      <c r="BC32" s="480"/>
      <c r="BD32" s="433"/>
      <c r="BE32" s="433"/>
      <c r="BF32" s="433"/>
      <c r="BG32" s="433"/>
      <c r="BH32" s="433"/>
      <c r="BI32" s="438"/>
      <c r="BJ32" s="480"/>
      <c r="BK32" s="433"/>
      <c r="BL32" s="433"/>
      <c r="BM32" s="433"/>
      <c r="BN32" s="433"/>
      <c r="BO32" s="433"/>
      <c r="BP32" s="438"/>
      <c r="BQ32" s="480"/>
      <c r="BR32" s="433"/>
      <c r="BS32" s="433"/>
      <c r="BT32" s="433"/>
      <c r="BU32" s="433"/>
      <c r="BV32" s="433"/>
      <c r="BW32" s="438"/>
      <c r="BX32" s="480"/>
      <c r="BY32" s="433"/>
      <c r="BZ32" s="433"/>
      <c r="CA32" s="433"/>
      <c r="CB32" s="433"/>
      <c r="CC32" s="433"/>
      <c r="CD32" s="438"/>
      <c r="CE32" s="480"/>
      <c r="CF32" s="433"/>
      <c r="CG32" s="433"/>
      <c r="CH32" s="433"/>
      <c r="CI32" s="433"/>
      <c r="CJ32" s="433"/>
      <c r="CK32" s="438"/>
      <c r="CL32" s="480"/>
      <c r="CM32" s="433"/>
      <c r="CN32" s="433"/>
      <c r="CO32" s="433"/>
      <c r="CP32" s="433"/>
      <c r="CQ32" s="433"/>
      <c r="CR32" s="438"/>
      <c r="CS32" s="480"/>
      <c r="CT32" s="433"/>
      <c r="CU32" s="433"/>
      <c r="CV32" s="433"/>
      <c r="CW32" s="433"/>
      <c r="CX32" s="433"/>
      <c r="CY32" s="438"/>
      <c r="CZ32" s="480"/>
      <c r="DA32" s="433"/>
      <c r="DB32" s="433"/>
      <c r="DC32" s="433"/>
      <c r="DD32" s="433"/>
      <c r="DE32" s="433"/>
      <c r="DF32" s="438"/>
      <c r="DG32" s="480"/>
      <c r="DH32" s="433"/>
      <c r="DI32" s="433"/>
      <c r="DJ32" s="433"/>
      <c r="DK32" s="433"/>
      <c r="DL32" s="433"/>
      <c r="DM32" s="438"/>
      <c r="DN32" s="480"/>
      <c r="DO32" s="433"/>
      <c r="DP32" s="433"/>
      <c r="DQ32" s="433"/>
      <c r="DR32" s="433"/>
      <c r="DS32" s="433"/>
      <c r="DT32" s="438"/>
      <c r="DU32" s="480"/>
      <c r="DV32" s="433"/>
      <c r="DW32" s="433"/>
      <c r="DX32" s="433"/>
      <c r="DY32" s="433"/>
      <c r="DZ32" s="433"/>
      <c r="EA32" s="438"/>
      <c r="EB32" s="480"/>
      <c r="EC32" s="433"/>
      <c r="ED32" s="433"/>
      <c r="EE32" s="433"/>
      <c r="EF32" s="433"/>
      <c r="EG32" s="433"/>
      <c r="EH32" s="438"/>
      <c r="EI32" s="480"/>
      <c r="EJ32" s="433"/>
      <c r="EK32" s="433"/>
      <c r="EL32" s="433"/>
      <c r="EM32" s="433"/>
      <c r="EN32" s="433"/>
      <c r="EO32" s="438"/>
      <c r="EP32" s="480"/>
      <c r="EQ32" s="433"/>
      <c r="ER32" s="433"/>
      <c r="ES32" s="433"/>
      <c r="ET32" s="433"/>
      <c r="EU32" s="433"/>
      <c r="EV32" s="438"/>
      <c r="EW32" s="480"/>
      <c r="EX32" s="433"/>
      <c r="EY32" s="433"/>
      <c r="EZ32" s="433"/>
      <c r="FA32" s="433"/>
      <c r="FB32" s="433"/>
      <c r="FC32" s="438"/>
      <c r="FD32" s="480"/>
      <c r="FE32" s="433"/>
      <c r="FF32" s="433"/>
      <c r="FG32" s="433"/>
      <c r="FH32" s="433"/>
      <c r="FI32" s="433"/>
      <c r="FJ32" s="438"/>
      <c r="FK32" s="480"/>
      <c r="FL32" s="433"/>
      <c r="FM32" s="433"/>
      <c r="FN32" s="433"/>
      <c r="FO32" s="433"/>
      <c r="FP32" s="433"/>
      <c r="FQ32" s="438"/>
      <c r="FR32" s="480"/>
      <c r="FS32" s="433"/>
      <c r="FT32" s="433"/>
      <c r="FU32" s="433"/>
      <c r="FV32" s="433"/>
      <c r="FW32" s="433"/>
      <c r="FX32" s="438"/>
      <c r="FY32" s="480"/>
      <c r="FZ32" s="433"/>
      <c r="GA32" s="433"/>
      <c r="GB32" s="433"/>
      <c r="GC32" s="433"/>
      <c r="GD32" s="433"/>
      <c r="GE32" s="438"/>
      <c r="GF32" s="480"/>
      <c r="GG32" s="433"/>
      <c r="GH32" s="433"/>
      <c r="GI32" s="433"/>
      <c r="GJ32" s="433"/>
      <c r="GK32" s="433"/>
      <c r="GL32" s="438"/>
      <c r="GM32" s="480"/>
      <c r="GN32" s="433"/>
      <c r="GO32" s="433"/>
      <c r="GP32" s="433"/>
      <c r="GQ32" s="433"/>
      <c r="GR32" s="433"/>
      <c r="GS32" s="438"/>
      <c r="GT32" s="480"/>
      <c r="GU32" s="433"/>
      <c r="GV32" s="433"/>
      <c r="GW32" s="433"/>
      <c r="GX32" s="433"/>
      <c r="GY32" s="433"/>
      <c r="GZ32" s="438"/>
      <c r="HA32" s="480"/>
      <c r="HB32" s="433"/>
      <c r="HC32" s="433"/>
      <c r="HD32" s="433"/>
      <c r="HE32" s="433"/>
      <c r="HF32" s="433"/>
      <c r="HG32" s="438"/>
    </row>
    <row r="33" spans="2:215" s="7" customFormat="1" ht="15.75" customHeight="1">
      <c r="B33" s="647"/>
      <c r="C33" s="742" t="s">
        <v>269</v>
      </c>
      <c r="D33" s="539"/>
      <c r="E33" s="580"/>
      <c r="F33" s="507"/>
      <c r="G33" s="508"/>
      <c r="H33" s="508"/>
      <c r="I33" s="508"/>
      <c r="J33" s="508"/>
      <c r="K33" s="508"/>
      <c r="L33" s="509"/>
      <c r="M33" s="507"/>
      <c r="N33" s="508"/>
      <c r="O33" s="508"/>
      <c r="P33" s="508"/>
      <c r="Q33" s="508"/>
      <c r="R33" s="508"/>
      <c r="S33" s="509"/>
      <c r="T33" s="507"/>
      <c r="U33" s="508"/>
      <c r="V33" s="508"/>
      <c r="W33" s="508"/>
      <c r="X33" s="508"/>
      <c r="Y33" s="508"/>
      <c r="Z33" s="509"/>
      <c r="AA33" s="507"/>
      <c r="AB33" s="508"/>
      <c r="AC33" s="508"/>
      <c r="AD33" s="508"/>
      <c r="AE33" s="508"/>
      <c r="AF33" s="508"/>
      <c r="AG33" s="509"/>
      <c r="AH33" s="507"/>
      <c r="AI33" s="508"/>
      <c r="AJ33" s="508"/>
      <c r="AK33" s="508"/>
      <c r="AL33" s="508"/>
      <c r="AM33" s="508"/>
      <c r="AN33" s="509"/>
      <c r="AO33" s="507"/>
      <c r="AP33" s="508"/>
      <c r="AQ33" s="508"/>
      <c r="AR33" s="508"/>
      <c r="AS33" s="508"/>
      <c r="AT33" s="508"/>
      <c r="AU33" s="509"/>
      <c r="AV33" s="507"/>
      <c r="AW33" s="508"/>
      <c r="AX33" s="508"/>
      <c r="AY33" s="508"/>
      <c r="AZ33" s="508"/>
      <c r="BA33" s="508"/>
      <c r="BB33" s="509"/>
      <c r="BC33" s="507"/>
      <c r="BD33" s="508"/>
      <c r="BE33" s="508"/>
      <c r="BF33" s="508"/>
      <c r="BG33" s="508"/>
      <c r="BH33" s="508"/>
      <c r="BI33" s="509"/>
      <c r="BJ33" s="507"/>
      <c r="BK33" s="508"/>
      <c r="BL33" s="508"/>
      <c r="BM33" s="508"/>
      <c r="BN33" s="508"/>
      <c r="BO33" s="508"/>
      <c r="BP33" s="509"/>
      <c r="BQ33" s="507"/>
      <c r="BR33" s="508"/>
      <c r="BS33" s="508"/>
      <c r="BT33" s="508"/>
      <c r="BU33" s="508"/>
      <c r="BV33" s="508"/>
      <c r="BW33" s="509"/>
      <c r="BX33" s="507"/>
      <c r="BY33" s="508"/>
      <c r="BZ33" s="508"/>
      <c r="CA33" s="508"/>
      <c r="CB33" s="508"/>
      <c r="CC33" s="508"/>
      <c r="CD33" s="509"/>
      <c r="CE33" s="507"/>
      <c r="CF33" s="508"/>
      <c r="CG33" s="508"/>
      <c r="CH33" s="508"/>
      <c r="CI33" s="508"/>
      <c r="CJ33" s="508"/>
      <c r="CK33" s="509"/>
      <c r="CL33" s="507"/>
      <c r="CM33" s="508"/>
      <c r="CN33" s="508"/>
      <c r="CO33" s="508"/>
      <c r="CP33" s="508"/>
      <c r="CQ33" s="508"/>
      <c r="CR33" s="509"/>
      <c r="CS33" s="507"/>
      <c r="CT33" s="508"/>
      <c r="CU33" s="508"/>
      <c r="CV33" s="508"/>
      <c r="CW33" s="508"/>
      <c r="CX33" s="508"/>
      <c r="CY33" s="509"/>
      <c r="CZ33" s="507"/>
      <c r="DA33" s="508"/>
      <c r="DB33" s="508"/>
      <c r="DC33" s="508"/>
      <c r="DD33" s="508"/>
      <c r="DE33" s="508"/>
      <c r="DF33" s="509"/>
      <c r="DG33" s="507"/>
      <c r="DH33" s="508"/>
      <c r="DI33" s="508"/>
      <c r="DJ33" s="508"/>
      <c r="DK33" s="508"/>
      <c r="DL33" s="508"/>
      <c r="DM33" s="509"/>
      <c r="DN33" s="507"/>
      <c r="DO33" s="508"/>
      <c r="DP33" s="508"/>
      <c r="DQ33" s="508"/>
      <c r="DR33" s="508"/>
      <c r="DS33" s="508"/>
      <c r="DT33" s="509"/>
      <c r="DU33" s="507"/>
      <c r="DV33" s="508"/>
      <c r="DW33" s="508"/>
      <c r="DX33" s="508"/>
      <c r="DY33" s="508"/>
      <c r="DZ33" s="508"/>
      <c r="EA33" s="509"/>
      <c r="EB33" s="507"/>
      <c r="EC33" s="508"/>
      <c r="ED33" s="508"/>
      <c r="EE33" s="508"/>
      <c r="EF33" s="508"/>
      <c r="EG33" s="508"/>
      <c r="EH33" s="509"/>
      <c r="EI33" s="507"/>
      <c r="EJ33" s="508"/>
      <c r="EK33" s="508"/>
      <c r="EL33" s="508"/>
      <c r="EM33" s="508"/>
      <c r="EN33" s="508"/>
      <c r="EO33" s="509"/>
      <c r="EP33" s="507"/>
      <c r="EQ33" s="508"/>
      <c r="ER33" s="508"/>
      <c r="ES33" s="508"/>
      <c r="ET33" s="508"/>
      <c r="EU33" s="508"/>
      <c r="EV33" s="509"/>
      <c r="EW33" s="507"/>
      <c r="EX33" s="508"/>
      <c r="EY33" s="508"/>
      <c r="EZ33" s="508"/>
      <c r="FA33" s="508"/>
      <c r="FB33" s="508"/>
      <c r="FC33" s="509"/>
      <c r="FD33" s="507"/>
      <c r="FE33" s="508"/>
      <c r="FF33" s="508"/>
      <c r="FG33" s="508"/>
      <c r="FH33" s="508"/>
      <c r="FI33" s="508"/>
      <c r="FJ33" s="509"/>
      <c r="FK33" s="507"/>
      <c r="FL33" s="508"/>
      <c r="FM33" s="508"/>
      <c r="FN33" s="508"/>
      <c r="FO33" s="508"/>
      <c r="FP33" s="508"/>
      <c r="FQ33" s="509"/>
      <c r="FR33" s="507"/>
      <c r="FS33" s="508"/>
      <c r="FT33" s="508"/>
      <c r="FU33" s="508"/>
      <c r="FV33" s="508"/>
      <c r="FW33" s="508"/>
      <c r="FX33" s="509"/>
      <c r="FY33" s="507"/>
      <c r="FZ33" s="508"/>
      <c r="GA33" s="508"/>
      <c r="GB33" s="508"/>
      <c r="GC33" s="508"/>
      <c r="GD33" s="508"/>
      <c r="GE33" s="509"/>
      <c r="GF33" s="507"/>
      <c r="GG33" s="508"/>
      <c r="GH33" s="508"/>
      <c r="GI33" s="508"/>
      <c r="GJ33" s="508"/>
      <c r="GK33" s="508"/>
      <c r="GL33" s="509"/>
      <c r="GM33" s="507"/>
      <c r="GN33" s="508"/>
      <c r="GO33" s="508"/>
      <c r="GP33" s="508"/>
      <c r="GQ33" s="508"/>
      <c r="GR33" s="508"/>
      <c r="GS33" s="509"/>
      <c r="GT33" s="507"/>
      <c r="GU33" s="508"/>
      <c r="GV33" s="508"/>
      <c r="GW33" s="508"/>
      <c r="GX33" s="508"/>
      <c r="GY33" s="508"/>
      <c r="GZ33" s="509"/>
      <c r="HA33" s="507"/>
      <c r="HB33" s="508"/>
      <c r="HC33" s="508"/>
      <c r="HD33" s="508"/>
      <c r="HE33" s="508"/>
      <c r="HF33" s="508"/>
      <c r="HG33" s="509"/>
    </row>
    <row r="34" spans="2:215" s="7" customFormat="1" ht="15.75" customHeight="1">
      <c r="B34" s="647"/>
      <c r="C34" s="739" t="s">
        <v>323</v>
      </c>
      <c r="D34" s="740"/>
      <c r="E34" s="741"/>
      <c r="F34" s="547">
        <f>IF(F35="",F299,IF(F25&gt;10000000,0,IF(AND(F35&lt;480001,F33&lt;&gt;""),VLOOKUP(F33,$B$300:$F$302,HLOOKUP(F324,$C$300:$F$303,4,TRUE),TRUE),IF(480000&lt;F35,VLOOKUP(F35,$B$265:$F$274,HLOOKUP(F25,$C$264:$F$275,12,TRUE)),0))))</f>
        <v>0</v>
      </c>
      <c r="G34" s="548"/>
      <c r="H34" s="548"/>
      <c r="I34" s="548"/>
      <c r="J34" s="548"/>
      <c r="K34" s="548"/>
      <c r="L34" s="549"/>
      <c r="M34" s="547">
        <f>IF(M35="",M299,IF(M25&gt;10000000,0,IF(AND(M35&lt;480001,M33&lt;&gt;""),VLOOKUP(M33,$B$300:$F$302,HLOOKUP(M324,$C$300:$F$303,4,TRUE),TRUE),IF(480000&lt;M35,VLOOKUP(M35,$B$265:$F$274,HLOOKUP(M25,$C$264:$F$275,12,TRUE)),0))))</f>
        <v>0</v>
      </c>
      <c r="N34" s="548"/>
      <c r="O34" s="548"/>
      <c r="P34" s="548"/>
      <c r="Q34" s="548"/>
      <c r="R34" s="548"/>
      <c r="S34" s="549"/>
      <c r="T34" s="547">
        <f>IF(T35="",T299,IF(T25&gt;10000000,0,IF(AND(T35&lt;480001,T33&lt;&gt;""),VLOOKUP(T33,$B$300:$F$302,HLOOKUP(T324,$C$300:$F$303,4,TRUE),TRUE),IF(480000&lt;T35,VLOOKUP(T35,$B$265:$F$274,HLOOKUP(T25,$C$264:$F$275,12,TRUE)),0))))</f>
        <v>0</v>
      </c>
      <c r="U34" s="548"/>
      <c r="V34" s="548"/>
      <c r="W34" s="548"/>
      <c r="X34" s="548"/>
      <c r="Y34" s="548"/>
      <c r="Z34" s="549"/>
      <c r="AA34" s="547">
        <f>IF(AA35="",AA299,IF(AA25&gt;10000000,0,IF(AND(AA35&lt;480001,AA33&lt;&gt;""),VLOOKUP(AA33,$B$300:$F$302,HLOOKUP(AA324,$C$300:$F$303,4,TRUE),TRUE),IF(480000&lt;AA35,VLOOKUP(AA35,$B$265:$F$274,HLOOKUP(AA25,$C$264:$F$275,12,TRUE)),0))))</f>
        <v>0</v>
      </c>
      <c r="AB34" s="548"/>
      <c r="AC34" s="548"/>
      <c r="AD34" s="548"/>
      <c r="AE34" s="548"/>
      <c r="AF34" s="548"/>
      <c r="AG34" s="549"/>
      <c r="AH34" s="547">
        <f>IF(AH35="",AH299,IF(AH25&gt;10000000,0,IF(AND(AH35&lt;480001,AH33&lt;&gt;""),VLOOKUP(AH33,$B$300:$F$302,HLOOKUP(AH324,$C$300:$F$303,4,TRUE),TRUE),IF(480000&lt;AH35,VLOOKUP(AH35,$B$265:$F$274,HLOOKUP(AH25,$C$264:$F$275,12,TRUE)),0))))</f>
        <v>0</v>
      </c>
      <c r="AI34" s="548"/>
      <c r="AJ34" s="548"/>
      <c r="AK34" s="548"/>
      <c r="AL34" s="548"/>
      <c r="AM34" s="548"/>
      <c r="AN34" s="549"/>
      <c r="AO34" s="547">
        <f>IF(AO35="",AO299,IF(AO25&gt;10000000,0,IF(AND(AO35&lt;480001,AO33&lt;&gt;""),VLOOKUP(AO33,$B$300:$F$302,HLOOKUP(AO324,$C$300:$F$303,4,TRUE),TRUE),IF(480000&lt;AO35,VLOOKUP(AO35,$B$265:$F$274,HLOOKUP(AO25,$C$264:$F$275,12,TRUE)),0))))</f>
        <v>0</v>
      </c>
      <c r="AP34" s="548"/>
      <c r="AQ34" s="548"/>
      <c r="AR34" s="548"/>
      <c r="AS34" s="548"/>
      <c r="AT34" s="548"/>
      <c r="AU34" s="549"/>
      <c r="AV34" s="547">
        <f>IF(AV35="",AV299,IF(AV25&gt;10000000,0,IF(AND(AV35&lt;480001,AV33&lt;&gt;""),VLOOKUP(AV33,$B$300:$F$302,HLOOKUP(AV324,$C$300:$F$303,4,TRUE),TRUE),IF(480000&lt;AV35,VLOOKUP(AV35,$B$265:$F$274,HLOOKUP(AV25,$C$264:$F$275,12,TRUE)),0))))</f>
        <v>0</v>
      </c>
      <c r="AW34" s="548"/>
      <c r="AX34" s="548"/>
      <c r="AY34" s="548"/>
      <c r="AZ34" s="548"/>
      <c r="BA34" s="548"/>
      <c r="BB34" s="549"/>
      <c r="BC34" s="547">
        <f>IF(BC35="",BC299,IF(BC25&gt;10000000,0,IF(AND(BC35&lt;480001,BC33&lt;&gt;""),VLOOKUP(BC33,$B$300:$F$302,HLOOKUP(BC324,$C$300:$F$303,4,TRUE),TRUE),IF(480000&lt;BC35,VLOOKUP(BC35,$B$265:$F$274,HLOOKUP(BC25,$C$264:$F$275,12,TRUE)),0))))</f>
        <v>0</v>
      </c>
      <c r="BD34" s="548"/>
      <c r="BE34" s="548"/>
      <c r="BF34" s="548"/>
      <c r="BG34" s="548"/>
      <c r="BH34" s="548"/>
      <c r="BI34" s="549"/>
      <c r="BJ34" s="547">
        <f>IF(BJ35="",BJ299,IF(BJ25&gt;10000000,0,IF(AND(BJ35&lt;480001,BJ33&lt;&gt;""),VLOOKUP(BJ33,$B$300:$F$302,HLOOKUP(BJ324,$C$300:$F$303,4,TRUE),TRUE),IF(480000&lt;BJ35,VLOOKUP(BJ35,$B$265:$F$274,HLOOKUP(BJ25,$C$264:$F$275,12,TRUE)),0))))</f>
        <v>0</v>
      </c>
      <c r="BK34" s="548"/>
      <c r="BL34" s="548"/>
      <c r="BM34" s="548"/>
      <c r="BN34" s="548"/>
      <c r="BO34" s="548"/>
      <c r="BP34" s="549"/>
      <c r="BQ34" s="547">
        <f>IF(BQ35="",BQ299,IF(BQ25&gt;10000000,0,IF(AND(BQ35&lt;480001,BQ33&lt;&gt;""),VLOOKUP(BQ33,$B$300:$F$302,HLOOKUP(BQ324,$C$300:$F$303,4,TRUE),TRUE),IF(480000&lt;BQ35,VLOOKUP(BQ35,$B$265:$F$274,HLOOKUP(BQ25,$C$264:$F$275,12,TRUE)),0))))</f>
        <v>0</v>
      </c>
      <c r="BR34" s="548"/>
      <c r="BS34" s="548"/>
      <c r="BT34" s="548"/>
      <c r="BU34" s="548"/>
      <c r="BV34" s="548"/>
      <c r="BW34" s="549"/>
      <c r="BX34" s="547">
        <f>IF(BX35="",BX299,IF(BX25&gt;10000000,0,IF(AND(BX35&lt;480001,BX33&lt;&gt;""),VLOOKUP(BX33,$B$300:$F$302,HLOOKUP(BX324,$C$300:$F$303,4,TRUE),TRUE),IF(480000&lt;BX35,VLOOKUP(BX35,$B$265:$F$274,HLOOKUP(BX25,$C$264:$F$275,12,TRUE)),0))))</f>
        <v>0</v>
      </c>
      <c r="BY34" s="548"/>
      <c r="BZ34" s="548"/>
      <c r="CA34" s="548"/>
      <c r="CB34" s="548"/>
      <c r="CC34" s="548"/>
      <c r="CD34" s="549"/>
      <c r="CE34" s="547">
        <f>IF(CE35="",CE299,IF(CE25&gt;10000000,0,IF(AND(CE35&lt;480001,CE33&lt;&gt;""),VLOOKUP(CE33,$B$300:$F$302,HLOOKUP(CE324,$C$300:$F$303,4,TRUE),TRUE),IF(480000&lt;CE35,VLOOKUP(CE35,$B$265:$F$274,HLOOKUP(CE25,$C$264:$F$275,12,TRUE)),0))))</f>
        <v>0</v>
      </c>
      <c r="CF34" s="548"/>
      <c r="CG34" s="548"/>
      <c r="CH34" s="548"/>
      <c r="CI34" s="548"/>
      <c r="CJ34" s="548"/>
      <c r="CK34" s="549"/>
      <c r="CL34" s="547">
        <f>IF(CL35="",CL299,IF(CL25&gt;10000000,0,IF(AND(CL35&lt;480001,CL33&lt;&gt;""),VLOOKUP(CL33,$B$300:$F$302,HLOOKUP(CL324,$C$300:$F$303,4,TRUE),TRUE),IF(480000&lt;CL35,VLOOKUP(CL35,$B$265:$F$274,HLOOKUP(CL25,$C$264:$F$275,12,TRUE)),0))))</f>
        <v>0</v>
      </c>
      <c r="CM34" s="548"/>
      <c r="CN34" s="548"/>
      <c r="CO34" s="548"/>
      <c r="CP34" s="548"/>
      <c r="CQ34" s="548"/>
      <c r="CR34" s="549"/>
      <c r="CS34" s="547">
        <f>IF(CS35="",CS299,IF(CS25&gt;10000000,0,IF(AND(CS35&lt;480001,CS33&lt;&gt;""),VLOOKUP(CS33,$B$300:$F$302,HLOOKUP(CS324,$C$300:$F$303,4,TRUE),TRUE),IF(480000&lt;CS35,VLOOKUP(CS35,$B$265:$F$274,HLOOKUP(CS25,$C$264:$F$275,12,TRUE)),0))))</f>
        <v>0</v>
      </c>
      <c r="CT34" s="548"/>
      <c r="CU34" s="548"/>
      <c r="CV34" s="548"/>
      <c r="CW34" s="548"/>
      <c r="CX34" s="548"/>
      <c r="CY34" s="549"/>
      <c r="CZ34" s="547">
        <f>IF(CZ35="",CZ299,IF(CZ25&gt;10000000,0,IF(AND(CZ35&lt;480001,CZ33&lt;&gt;""),VLOOKUP(CZ33,$B$300:$F$302,HLOOKUP(CZ324,$C$300:$F$303,4,TRUE),TRUE),IF(480000&lt;CZ35,VLOOKUP(CZ35,$B$265:$F$274,HLOOKUP(CZ25,$C$264:$F$275,12,TRUE)),0))))</f>
        <v>0</v>
      </c>
      <c r="DA34" s="548"/>
      <c r="DB34" s="548"/>
      <c r="DC34" s="548"/>
      <c r="DD34" s="548"/>
      <c r="DE34" s="548"/>
      <c r="DF34" s="549"/>
      <c r="DG34" s="547">
        <f>IF(DG35="",DG299,IF(DG25&gt;10000000,0,IF(AND(DG35&lt;480001,DG33&lt;&gt;""),VLOOKUP(DG33,$B$300:$F$302,HLOOKUP(DG324,$C$300:$F$303,4,TRUE),TRUE),IF(480000&lt;DG35,VLOOKUP(DG35,$B$265:$F$274,HLOOKUP(DG25,$C$264:$F$275,12,TRUE)),0))))</f>
        <v>0</v>
      </c>
      <c r="DH34" s="548"/>
      <c r="DI34" s="548"/>
      <c r="DJ34" s="548"/>
      <c r="DK34" s="548"/>
      <c r="DL34" s="548"/>
      <c r="DM34" s="549"/>
      <c r="DN34" s="547">
        <f>IF(DN35="",DN299,IF(DN25&gt;10000000,0,IF(AND(DN35&lt;480001,DN33&lt;&gt;""),VLOOKUP(DN33,$B$300:$F$302,HLOOKUP(DN324,$C$300:$F$303,4,TRUE),TRUE),IF(480000&lt;DN35,VLOOKUP(DN35,$B$265:$F$274,HLOOKUP(DN25,$C$264:$F$275,12,TRUE)),0))))</f>
        <v>0</v>
      </c>
      <c r="DO34" s="548"/>
      <c r="DP34" s="548"/>
      <c r="DQ34" s="548"/>
      <c r="DR34" s="548"/>
      <c r="DS34" s="548"/>
      <c r="DT34" s="549"/>
      <c r="DU34" s="547">
        <f>IF(DU35="",DU299,IF(DU25&gt;10000000,0,IF(AND(DU35&lt;480001,DU33&lt;&gt;""),VLOOKUP(DU33,$B$300:$F$302,HLOOKUP(DU324,$C$300:$F$303,4,TRUE),TRUE),IF(480000&lt;DU35,VLOOKUP(DU35,$B$265:$F$274,HLOOKUP(DU25,$C$264:$F$275,12,TRUE)),0))))</f>
        <v>0</v>
      </c>
      <c r="DV34" s="548"/>
      <c r="DW34" s="548"/>
      <c r="DX34" s="548"/>
      <c r="DY34" s="548"/>
      <c r="DZ34" s="548"/>
      <c r="EA34" s="549"/>
      <c r="EB34" s="547">
        <f>IF(EB35="",EB299,IF(EB25&gt;10000000,0,IF(AND(EB35&lt;480001,EB33&lt;&gt;""),VLOOKUP(EB33,$B$300:$F$302,HLOOKUP(EB324,$C$300:$F$303,4,TRUE),TRUE),IF(480000&lt;EB35,VLOOKUP(EB35,$B$265:$F$274,HLOOKUP(EB25,$C$264:$F$275,12,TRUE)),0))))</f>
        <v>0</v>
      </c>
      <c r="EC34" s="548"/>
      <c r="ED34" s="548"/>
      <c r="EE34" s="548"/>
      <c r="EF34" s="548"/>
      <c r="EG34" s="548"/>
      <c r="EH34" s="549"/>
      <c r="EI34" s="547">
        <f>IF(EI35="",EI299,IF(EI25&gt;10000000,0,IF(AND(EI35&lt;480001,EI33&lt;&gt;""),VLOOKUP(EI33,$B$300:$F$302,HLOOKUP(EI324,$C$300:$F$303,4,TRUE),TRUE),IF(480000&lt;EI35,VLOOKUP(EI35,$B$265:$F$274,HLOOKUP(EI25,$C$264:$F$275,12,TRUE)),0))))</f>
        <v>0</v>
      </c>
      <c r="EJ34" s="548"/>
      <c r="EK34" s="548"/>
      <c r="EL34" s="548"/>
      <c r="EM34" s="548"/>
      <c r="EN34" s="548"/>
      <c r="EO34" s="549"/>
      <c r="EP34" s="547">
        <f>IF(EP35="",EP299,IF(EP25&gt;10000000,0,IF(AND(EP35&lt;480001,EP33&lt;&gt;""),VLOOKUP(EP33,$B$300:$F$302,HLOOKUP(EP324,$C$300:$F$303,4,TRUE),TRUE),IF(480000&lt;EP35,VLOOKUP(EP35,$B$265:$F$274,HLOOKUP(EP25,$C$264:$F$275,12,TRUE)),0))))</f>
        <v>0</v>
      </c>
      <c r="EQ34" s="548"/>
      <c r="ER34" s="548"/>
      <c r="ES34" s="548"/>
      <c r="ET34" s="548"/>
      <c r="EU34" s="548"/>
      <c r="EV34" s="549"/>
      <c r="EW34" s="547">
        <f>IF(EW35="",EW299,IF(EW25&gt;10000000,0,IF(AND(EW35&lt;480001,EW33&lt;&gt;""),VLOOKUP(EW33,$B$300:$F$302,HLOOKUP(EW324,$C$300:$F$303,4,TRUE),TRUE),IF(480000&lt;EW35,VLOOKUP(EW35,$B$265:$F$274,HLOOKUP(EW25,$C$264:$F$275,12,TRUE)),0))))</f>
        <v>0</v>
      </c>
      <c r="EX34" s="548"/>
      <c r="EY34" s="548"/>
      <c r="EZ34" s="548"/>
      <c r="FA34" s="548"/>
      <c r="FB34" s="548"/>
      <c r="FC34" s="549"/>
      <c r="FD34" s="547">
        <f>IF(FD35="",FD299,IF(FD25&gt;10000000,0,IF(AND(FD35&lt;480001,FD33&lt;&gt;""),VLOOKUP(FD33,$B$300:$F$302,HLOOKUP(FD324,$C$300:$F$303,4,TRUE),TRUE),IF(480000&lt;FD35,VLOOKUP(FD35,$B$265:$F$274,HLOOKUP(FD25,$C$264:$F$275,12,TRUE)),0))))</f>
        <v>0</v>
      </c>
      <c r="FE34" s="548"/>
      <c r="FF34" s="548"/>
      <c r="FG34" s="548"/>
      <c r="FH34" s="548"/>
      <c r="FI34" s="548"/>
      <c r="FJ34" s="549"/>
      <c r="FK34" s="547">
        <f>IF(FK35="",FK299,IF(FK25&gt;10000000,0,IF(AND(FK35&lt;480001,FK33&lt;&gt;""),VLOOKUP(FK33,$B$300:$F$302,HLOOKUP(FK324,$C$300:$F$303,4,TRUE),TRUE),IF(480000&lt;FK35,VLOOKUP(FK35,$B$265:$F$274,HLOOKUP(FK25,$C$264:$F$275,12,TRUE)),0))))</f>
        <v>0</v>
      </c>
      <c r="FL34" s="548"/>
      <c r="FM34" s="548"/>
      <c r="FN34" s="548"/>
      <c r="FO34" s="548"/>
      <c r="FP34" s="548"/>
      <c r="FQ34" s="549"/>
      <c r="FR34" s="547">
        <f>IF(FR35="",FR299,IF(FR25&gt;10000000,0,IF(AND(FR35&lt;480001,FR33&lt;&gt;""),VLOOKUP(FR33,$B$300:$F$302,HLOOKUP(FR324,$C$300:$F$303,4,TRUE),TRUE),IF(480000&lt;FR35,VLOOKUP(FR35,$B$265:$F$274,HLOOKUP(FR25,$C$264:$F$275,12,TRUE)),0))))</f>
        <v>0</v>
      </c>
      <c r="FS34" s="548"/>
      <c r="FT34" s="548"/>
      <c r="FU34" s="548"/>
      <c r="FV34" s="548"/>
      <c r="FW34" s="548"/>
      <c r="FX34" s="549"/>
      <c r="FY34" s="547">
        <f>IF(FY35="",FY299,IF(FY25&gt;10000000,0,IF(AND(FY35&lt;480001,FY33&lt;&gt;""),VLOOKUP(FY33,$B$300:$F$302,HLOOKUP(FY324,$C$300:$F$303,4,TRUE),TRUE),IF(480000&lt;FY35,VLOOKUP(FY35,$B$265:$F$274,HLOOKUP(FY25,$C$264:$F$275,12,TRUE)),0))))</f>
        <v>0</v>
      </c>
      <c r="FZ34" s="548"/>
      <c r="GA34" s="548"/>
      <c r="GB34" s="548"/>
      <c r="GC34" s="548"/>
      <c r="GD34" s="548"/>
      <c r="GE34" s="549"/>
      <c r="GF34" s="547">
        <f>IF(GF35="",GF299,IF(GF25&gt;10000000,0,IF(AND(GF35&lt;480001,GF33&lt;&gt;""),VLOOKUP(GF33,$B$300:$F$302,HLOOKUP(GF324,$C$300:$F$303,4,TRUE),TRUE),IF(480000&lt;GF35,VLOOKUP(GF35,$B$265:$F$274,HLOOKUP(GF25,$C$264:$F$275,12,TRUE)),0))))</f>
        <v>0</v>
      </c>
      <c r="GG34" s="548"/>
      <c r="GH34" s="548"/>
      <c r="GI34" s="548"/>
      <c r="GJ34" s="548"/>
      <c r="GK34" s="548"/>
      <c r="GL34" s="549"/>
      <c r="GM34" s="547">
        <f>IF(GM35="",GM299,IF(GM25&gt;10000000,0,IF(AND(GM35&lt;480001,GM33&lt;&gt;""),VLOOKUP(GM33,$B$300:$F$302,HLOOKUP(GM324,$C$300:$F$303,4,TRUE),TRUE),IF(480000&lt;GM35,VLOOKUP(GM35,$B$265:$F$274,HLOOKUP(GM25,$C$264:$F$275,12,TRUE)),0))))</f>
        <v>0</v>
      </c>
      <c r="GN34" s="548"/>
      <c r="GO34" s="548"/>
      <c r="GP34" s="548"/>
      <c r="GQ34" s="548"/>
      <c r="GR34" s="548"/>
      <c r="GS34" s="549"/>
      <c r="GT34" s="547">
        <f>IF(GT35="",GT299,IF(GT25&gt;10000000,0,IF(AND(GT35&lt;480001,GT33&lt;&gt;""),VLOOKUP(GT33,$B$300:$F$302,HLOOKUP(GT324,$C$300:$F$303,4,TRUE),TRUE),IF(480000&lt;GT35,VLOOKUP(GT35,$B$265:$F$274,HLOOKUP(GT25,$C$264:$F$275,12,TRUE)),0))))</f>
        <v>0</v>
      </c>
      <c r="GU34" s="548"/>
      <c r="GV34" s="548"/>
      <c r="GW34" s="548"/>
      <c r="GX34" s="548"/>
      <c r="GY34" s="548"/>
      <c r="GZ34" s="549"/>
      <c r="HA34" s="547">
        <f>IF(HA35="",HA299,IF(HA25&gt;10000000,0,IF(AND(HA35&lt;480001,HA33&lt;&gt;""),VLOOKUP(HA33,$B$300:$F$302,HLOOKUP(HA324,$C$300:$F$303,4,TRUE),TRUE),IF(480000&lt;HA35,VLOOKUP(HA35,$B$265:$F$274,HLOOKUP(HA25,$C$264:$F$275,12,TRUE)),0))))</f>
        <v>0</v>
      </c>
      <c r="HB34" s="548"/>
      <c r="HC34" s="548"/>
      <c r="HD34" s="548"/>
      <c r="HE34" s="548"/>
      <c r="HF34" s="548"/>
      <c r="HG34" s="549"/>
    </row>
    <row r="35" spans="2:215" s="7" customFormat="1" ht="15.75" customHeight="1">
      <c r="B35" s="647"/>
      <c r="C35" s="743" t="s">
        <v>49</v>
      </c>
      <c r="D35" s="531"/>
      <c r="E35" s="744"/>
      <c r="F35" s="562"/>
      <c r="G35" s="563"/>
      <c r="H35" s="563"/>
      <c r="I35" s="563"/>
      <c r="J35" s="563"/>
      <c r="K35" s="563"/>
      <c r="L35" s="564"/>
      <c r="M35" s="562"/>
      <c r="N35" s="563"/>
      <c r="O35" s="563"/>
      <c r="P35" s="563"/>
      <c r="Q35" s="563"/>
      <c r="R35" s="563"/>
      <c r="S35" s="564"/>
      <c r="T35" s="562"/>
      <c r="U35" s="563"/>
      <c r="V35" s="563"/>
      <c r="W35" s="563"/>
      <c r="X35" s="563"/>
      <c r="Y35" s="563"/>
      <c r="Z35" s="564"/>
      <c r="AA35" s="562"/>
      <c r="AB35" s="563"/>
      <c r="AC35" s="563"/>
      <c r="AD35" s="563"/>
      <c r="AE35" s="563"/>
      <c r="AF35" s="563"/>
      <c r="AG35" s="564"/>
      <c r="AH35" s="562"/>
      <c r="AI35" s="563"/>
      <c r="AJ35" s="563"/>
      <c r="AK35" s="563"/>
      <c r="AL35" s="563"/>
      <c r="AM35" s="563"/>
      <c r="AN35" s="564"/>
      <c r="AO35" s="562"/>
      <c r="AP35" s="563"/>
      <c r="AQ35" s="563"/>
      <c r="AR35" s="563"/>
      <c r="AS35" s="563"/>
      <c r="AT35" s="563"/>
      <c r="AU35" s="564"/>
      <c r="AV35" s="562"/>
      <c r="AW35" s="563"/>
      <c r="AX35" s="563"/>
      <c r="AY35" s="563"/>
      <c r="AZ35" s="563"/>
      <c r="BA35" s="563"/>
      <c r="BB35" s="564"/>
      <c r="BC35" s="562"/>
      <c r="BD35" s="563"/>
      <c r="BE35" s="563"/>
      <c r="BF35" s="563"/>
      <c r="BG35" s="563"/>
      <c r="BH35" s="563"/>
      <c r="BI35" s="564"/>
      <c r="BJ35" s="562"/>
      <c r="BK35" s="563"/>
      <c r="BL35" s="563"/>
      <c r="BM35" s="563"/>
      <c r="BN35" s="563"/>
      <c r="BO35" s="563"/>
      <c r="BP35" s="564"/>
      <c r="BQ35" s="562"/>
      <c r="BR35" s="563"/>
      <c r="BS35" s="563"/>
      <c r="BT35" s="563"/>
      <c r="BU35" s="563"/>
      <c r="BV35" s="563"/>
      <c r="BW35" s="564"/>
      <c r="BX35" s="562"/>
      <c r="BY35" s="563"/>
      <c r="BZ35" s="563"/>
      <c r="CA35" s="563"/>
      <c r="CB35" s="563"/>
      <c r="CC35" s="563"/>
      <c r="CD35" s="564"/>
      <c r="CE35" s="562"/>
      <c r="CF35" s="563"/>
      <c r="CG35" s="563"/>
      <c r="CH35" s="563"/>
      <c r="CI35" s="563"/>
      <c r="CJ35" s="563"/>
      <c r="CK35" s="564"/>
      <c r="CL35" s="562"/>
      <c r="CM35" s="563"/>
      <c r="CN35" s="563"/>
      <c r="CO35" s="563"/>
      <c r="CP35" s="563"/>
      <c r="CQ35" s="563"/>
      <c r="CR35" s="564"/>
      <c r="CS35" s="562"/>
      <c r="CT35" s="563"/>
      <c r="CU35" s="563"/>
      <c r="CV35" s="563"/>
      <c r="CW35" s="563"/>
      <c r="CX35" s="563"/>
      <c r="CY35" s="564"/>
      <c r="CZ35" s="562"/>
      <c r="DA35" s="563"/>
      <c r="DB35" s="563"/>
      <c r="DC35" s="563"/>
      <c r="DD35" s="563"/>
      <c r="DE35" s="563"/>
      <c r="DF35" s="564"/>
      <c r="DG35" s="562"/>
      <c r="DH35" s="563"/>
      <c r="DI35" s="563"/>
      <c r="DJ35" s="563"/>
      <c r="DK35" s="563"/>
      <c r="DL35" s="563"/>
      <c r="DM35" s="564"/>
      <c r="DN35" s="562"/>
      <c r="DO35" s="563"/>
      <c r="DP35" s="563"/>
      <c r="DQ35" s="563"/>
      <c r="DR35" s="563"/>
      <c r="DS35" s="563"/>
      <c r="DT35" s="564"/>
      <c r="DU35" s="562"/>
      <c r="DV35" s="563"/>
      <c r="DW35" s="563"/>
      <c r="DX35" s="563"/>
      <c r="DY35" s="563"/>
      <c r="DZ35" s="563"/>
      <c r="EA35" s="564"/>
      <c r="EB35" s="562"/>
      <c r="EC35" s="563"/>
      <c r="ED35" s="563"/>
      <c r="EE35" s="563"/>
      <c r="EF35" s="563"/>
      <c r="EG35" s="563"/>
      <c r="EH35" s="564"/>
      <c r="EI35" s="562"/>
      <c r="EJ35" s="563"/>
      <c r="EK35" s="563"/>
      <c r="EL35" s="563"/>
      <c r="EM35" s="563"/>
      <c r="EN35" s="563"/>
      <c r="EO35" s="564"/>
      <c r="EP35" s="562"/>
      <c r="EQ35" s="563"/>
      <c r="ER35" s="563"/>
      <c r="ES35" s="563"/>
      <c r="ET35" s="563"/>
      <c r="EU35" s="563"/>
      <c r="EV35" s="564"/>
      <c r="EW35" s="562"/>
      <c r="EX35" s="563"/>
      <c r="EY35" s="563"/>
      <c r="EZ35" s="563"/>
      <c r="FA35" s="563"/>
      <c r="FB35" s="563"/>
      <c r="FC35" s="564"/>
      <c r="FD35" s="562"/>
      <c r="FE35" s="563"/>
      <c r="FF35" s="563"/>
      <c r="FG35" s="563"/>
      <c r="FH35" s="563"/>
      <c r="FI35" s="563"/>
      <c r="FJ35" s="564"/>
      <c r="FK35" s="562"/>
      <c r="FL35" s="563"/>
      <c r="FM35" s="563"/>
      <c r="FN35" s="563"/>
      <c r="FO35" s="563"/>
      <c r="FP35" s="563"/>
      <c r="FQ35" s="564"/>
      <c r="FR35" s="562"/>
      <c r="FS35" s="563"/>
      <c r="FT35" s="563"/>
      <c r="FU35" s="563"/>
      <c r="FV35" s="563"/>
      <c r="FW35" s="563"/>
      <c r="FX35" s="564"/>
      <c r="FY35" s="562"/>
      <c r="FZ35" s="563"/>
      <c r="GA35" s="563"/>
      <c r="GB35" s="563"/>
      <c r="GC35" s="563"/>
      <c r="GD35" s="563"/>
      <c r="GE35" s="564"/>
      <c r="GF35" s="562"/>
      <c r="GG35" s="563"/>
      <c r="GH35" s="563"/>
      <c r="GI35" s="563"/>
      <c r="GJ35" s="563"/>
      <c r="GK35" s="563"/>
      <c r="GL35" s="564"/>
      <c r="GM35" s="562"/>
      <c r="GN35" s="563"/>
      <c r="GO35" s="563"/>
      <c r="GP35" s="563"/>
      <c r="GQ35" s="563"/>
      <c r="GR35" s="563"/>
      <c r="GS35" s="564"/>
      <c r="GT35" s="562"/>
      <c r="GU35" s="563"/>
      <c r="GV35" s="563"/>
      <c r="GW35" s="563"/>
      <c r="GX35" s="563"/>
      <c r="GY35" s="563"/>
      <c r="GZ35" s="564"/>
      <c r="HA35" s="562"/>
      <c r="HB35" s="563"/>
      <c r="HC35" s="563"/>
      <c r="HD35" s="563"/>
      <c r="HE35" s="563"/>
      <c r="HF35" s="563"/>
      <c r="HG35" s="564"/>
    </row>
    <row r="36" spans="2:215" s="7" customFormat="1" ht="15.75" customHeight="1">
      <c r="B36" s="815"/>
      <c r="C36" s="587" t="s">
        <v>113</v>
      </c>
      <c r="D36" s="588"/>
      <c r="E36" s="737"/>
      <c r="F36" s="541"/>
      <c r="G36" s="542"/>
      <c r="H36" s="542"/>
      <c r="I36" s="542"/>
      <c r="J36" s="542"/>
      <c r="K36" s="542"/>
      <c r="L36" s="543"/>
      <c r="M36" s="541"/>
      <c r="N36" s="542"/>
      <c r="O36" s="542"/>
      <c r="P36" s="542"/>
      <c r="Q36" s="542"/>
      <c r="R36" s="542"/>
      <c r="S36" s="543"/>
      <c r="T36" s="541"/>
      <c r="U36" s="542"/>
      <c r="V36" s="542"/>
      <c r="W36" s="542"/>
      <c r="X36" s="542"/>
      <c r="Y36" s="542"/>
      <c r="Z36" s="543"/>
      <c r="AA36" s="541"/>
      <c r="AB36" s="542"/>
      <c r="AC36" s="542"/>
      <c r="AD36" s="542"/>
      <c r="AE36" s="542"/>
      <c r="AF36" s="542"/>
      <c r="AG36" s="543"/>
      <c r="AH36" s="541"/>
      <c r="AI36" s="542"/>
      <c r="AJ36" s="542"/>
      <c r="AK36" s="542"/>
      <c r="AL36" s="542"/>
      <c r="AM36" s="542"/>
      <c r="AN36" s="543"/>
      <c r="AO36" s="541"/>
      <c r="AP36" s="542"/>
      <c r="AQ36" s="542"/>
      <c r="AR36" s="542"/>
      <c r="AS36" s="542"/>
      <c r="AT36" s="542"/>
      <c r="AU36" s="543"/>
      <c r="AV36" s="541"/>
      <c r="AW36" s="542"/>
      <c r="AX36" s="542"/>
      <c r="AY36" s="542"/>
      <c r="AZ36" s="542"/>
      <c r="BA36" s="542"/>
      <c r="BB36" s="543"/>
      <c r="BC36" s="541"/>
      <c r="BD36" s="542"/>
      <c r="BE36" s="542"/>
      <c r="BF36" s="542"/>
      <c r="BG36" s="542"/>
      <c r="BH36" s="542"/>
      <c r="BI36" s="543"/>
      <c r="BJ36" s="541"/>
      <c r="BK36" s="542"/>
      <c r="BL36" s="542"/>
      <c r="BM36" s="542"/>
      <c r="BN36" s="542"/>
      <c r="BO36" s="542"/>
      <c r="BP36" s="543"/>
      <c r="BQ36" s="541"/>
      <c r="BR36" s="542"/>
      <c r="BS36" s="542"/>
      <c r="BT36" s="542"/>
      <c r="BU36" s="542"/>
      <c r="BV36" s="542"/>
      <c r="BW36" s="543"/>
      <c r="BX36" s="541"/>
      <c r="BY36" s="542"/>
      <c r="BZ36" s="542"/>
      <c r="CA36" s="542"/>
      <c r="CB36" s="542"/>
      <c r="CC36" s="542"/>
      <c r="CD36" s="543"/>
      <c r="CE36" s="541"/>
      <c r="CF36" s="542"/>
      <c r="CG36" s="542"/>
      <c r="CH36" s="542"/>
      <c r="CI36" s="542"/>
      <c r="CJ36" s="542"/>
      <c r="CK36" s="543"/>
      <c r="CL36" s="541"/>
      <c r="CM36" s="542"/>
      <c r="CN36" s="542"/>
      <c r="CO36" s="542"/>
      <c r="CP36" s="542"/>
      <c r="CQ36" s="542"/>
      <c r="CR36" s="543"/>
      <c r="CS36" s="541"/>
      <c r="CT36" s="542"/>
      <c r="CU36" s="542"/>
      <c r="CV36" s="542"/>
      <c r="CW36" s="542"/>
      <c r="CX36" s="542"/>
      <c r="CY36" s="543"/>
      <c r="CZ36" s="541"/>
      <c r="DA36" s="542"/>
      <c r="DB36" s="542"/>
      <c r="DC36" s="542"/>
      <c r="DD36" s="542"/>
      <c r="DE36" s="542"/>
      <c r="DF36" s="543"/>
      <c r="DG36" s="541"/>
      <c r="DH36" s="542"/>
      <c r="DI36" s="542"/>
      <c r="DJ36" s="542"/>
      <c r="DK36" s="542"/>
      <c r="DL36" s="542"/>
      <c r="DM36" s="543"/>
      <c r="DN36" s="541"/>
      <c r="DO36" s="542"/>
      <c r="DP36" s="542"/>
      <c r="DQ36" s="542"/>
      <c r="DR36" s="542"/>
      <c r="DS36" s="542"/>
      <c r="DT36" s="543"/>
      <c r="DU36" s="541"/>
      <c r="DV36" s="542"/>
      <c r="DW36" s="542"/>
      <c r="DX36" s="542"/>
      <c r="DY36" s="542"/>
      <c r="DZ36" s="542"/>
      <c r="EA36" s="543"/>
      <c r="EB36" s="541"/>
      <c r="EC36" s="542"/>
      <c r="ED36" s="542"/>
      <c r="EE36" s="542"/>
      <c r="EF36" s="542"/>
      <c r="EG36" s="542"/>
      <c r="EH36" s="543"/>
      <c r="EI36" s="541"/>
      <c r="EJ36" s="542"/>
      <c r="EK36" s="542"/>
      <c r="EL36" s="542"/>
      <c r="EM36" s="542"/>
      <c r="EN36" s="542"/>
      <c r="EO36" s="543"/>
      <c r="EP36" s="541"/>
      <c r="EQ36" s="542"/>
      <c r="ER36" s="542"/>
      <c r="ES36" s="542"/>
      <c r="ET36" s="542"/>
      <c r="EU36" s="542"/>
      <c r="EV36" s="543"/>
      <c r="EW36" s="541"/>
      <c r="EX36" s="542"/>
      <c r="EY36" s="542"/>
      <c r="EZ36" s="542"/>
      <c r="FA36" s="542"/>
      <c r="FB36" s="542"/>
      <c r="FC36" s="543"/>
      <c r="FD36" s="541"/>
      <c r="FE36" s="542"/>
      <c r="FF36" s="542"/>
      <c r="FG36" s="542"/>
      <c r="FH36" s="542"/>
      <c r="FI36" s="542"/>
      <c r="FJ36" s="543"/>
      <c r="FK36" s="541"/>
      <c r="FL36" s="542"/>
      <c r="FM36" s="542"/>
      <c r="FN36" s="542"/>
      <c r="FO36" s="542"/>
      <c r="FP36" s="542"/>
      <c r="FQ36" s="543"/>
      <c r="FR36" s="541"/>
      <c r="FS36" s="542"/>
      <c r="FT36" s="542"/>
      <c r="FU36" s="542"/>
      <c r="FV36" s="542"/>
      <c r="FW36" s="542"/>
      <c r="FX36" s="543"/>
      <c r="FY36" s="541"/>
      <c r="FZ36" s="542"/>
      <c r="GA36" s="542"/>
      <c r="GB36" s="542"/>
      <c r="GC36" s="542"/>
      <c r="GD36" s="542"/>
      <c r="GE36" s="543"/>
      <c r="GF36" s="541"/>
      <c r="GG36" s="542"/>
      <c r="GH36" s="542"/>
      <c r="GI36" s="542"/>
      <c r="GJ36" s="542"/>
      <c r="GK36" s="542"/>
      <c r="GL36" s="543"/>
      <c r="GM36" s="541"/>
      <c r="GN36" s="542"/>
      <c r="GO36" s="542"/>
      <c r="GP36" s="542"/>
      <c r="GQ36" s="542"/>
      <c r="GR36" s="542"/>
      <c r="GS36" s="543"/>
      <c r="GT36" s="541"/>
      <c r="GU36" s="542"/>
      <c r="GV36" s="542"/>
      <c r="GW36" s="542"/>
      <c r="GX36" s="542"/>
      <c r="GY36" s="542"/>
      <c r="GZ36" s="543"/>
      <c r="HA36" s="541"/>
      <c r="HB36" s="542"/>
      <c r="HC36" s="542"/>
      <c r="HD36" s="542"/>
      <c r="HE36" s="542"/>
      <c r="HF36" s="542"/>
      <c r="HG36" s="543"/>
    </row>
    <row r="37" spans="2:215" s="7" customFormat="1" ht="15.75" customHeight="1">
      <c r="B37" s="815"/>
      <c r="C37" s="590" t="s">
        <v>21</v>
      </c>
      <c r="D37" s="591"/>
      <c r="E37" s="738"/>
      <c r="F37" s="692"/>
      <c r="G37" s="693"/>
      <c r="H37" s="693"/>
      <c r="I37" s="693"/>
      <c r="J37" s="693"/>
      <c r="K37" s="693"/>
      <c r="L37" s="694"/>
      <c r="M37" s="692"/>
      <c r="N37" s="693"/>
      <c r="O37" s="693"/>
      <c r="P37" s="693"/>
      <c r="Q37" s="693"/>
      <c r="R37" s="693"/>
      <c r="S37" s="694"/>
      <c r="T37" s="692"/>
      <c r="U37" s="693"/>
      <c r="V37" s="693"/>
      <c r="W37" s="693"/>
      <c r="X37" s="693"/>
      <c r="Y37" s="693"/>
      <c r="Z37" s="694"/>
      <c r="AA37" s="692"/>
      <c r="AB37" s="693"/>
      <c r="AC37" s="693"/>
      <c r="AD37" s="693"/>
      <c r="AE37" s="693"/>
      <c r="AF37" s="693"/>
      <c r="AG37" s="694"/>
      <c r="AH37" s="692"/>
      <c r="AI37" s="693"/>
      <c r="AJ37" s="693"/>
      <c r="AK37" s="693"/>
      <c r="AL37" s="693"/>
      <c r="AM37" s="693"/>
      <c r="AN37" s="694"/>
      <c r="AO37" s="692"/>
      <c r="AP37" s="693"/>
      <c r="AQ37" s="693"/>
      <c r="AR37" s="693"/>
      <c r="AS37" s="693"/>
      <c r="AT37" s="693"/>
      <c r="AU37" s="694"/>
      <c r="AV37" s="692"/>
      <c r="AW37" s="693"/>
      <c r="AX37" s="693"/>
      <c r="AY37" s="693"/>
      <c r="AZ37" s="693"/>
      <c r="BA37" s="693"/>
      <c r="BB37" s="694"/>
      <c r="BC37" s="692"/>
      <c r="BD37" s="693"/>
      <c r="BE37" s="693"/>
      <c r="BF37" s="693"/>
      <c r="BG37" s="693"/>
      <c r="BH37" s="693"/>
      <c r="BI37" s="694"/>
      <c r="BJ37" s="692"/>
      <c r="BK37" s="693"/>
      <c r="BL37" s="693"/>
      <c r="BM37" s="693"/>
      <c r="BN37" s="693"/>
      <c r="BO37" s="693"/>
      <c r="BP37" s="694"/>
      <c r="BQ37" s="692"/>
      <c r="BR37" s="693"/>
      <c r="BS37" s="693"/>
      <c r="BT37" s="693"/>
      <c r="BU37" s="693"/>
      <c r="BV37" s="693"/>
      <c r="BW37" s="694"/>
      <c r="BX37" s="692"/>
      <c r="BY37" s="693"/>
      <c r="BZ37" s="693"/>
      <c r="CA37" s="693"/>
      <c r="CB37" s="693"/>
      <c r="CC37" s="693"/>
      <c r="CD37" s="694"/>
      <c r="CE37" s="692"/>
      <c r="CF37" s="693"/>
      <c r="CG37" s="693"/>
      <c r="CH37" s="693"/>
      <c r="CI37" s="693"/>
      <c r="CJ37" s="693"/>
      <c r="CK37" s="694"/>
      <c r="CL37" s="692"/>
      <c r="CM37" s="693"/>
      <c r="CN37" s="693"/>
      <c r="CO37" s="693"/>
      <c r="CP37" s="693"/>
      <c r="CQ37" s="693"/>
      <c r="CR37" s="694"/>
      <c r="CS37" s="692"/>
      <c r="CT37" s="693"/>
      <c r="CU37" s="693"/>
      <c r="CV37" s="693"/>
      <c r="CW37" s="693"/>
      <c r="CX37" s="693"/>
      <c r="CY37" s="694"/>
      <c r="CZ37" s="692"/>
      <c r="DA37" s="693"/>
      <c r="DB37" s="693"/>
      <c r="DC37" s="693"/>
      <c r="DD37" s="693"/>
      <c r="DE37" s="693"/>
      <c r="DF37" s="694"/>
      <c r="DG37" s="692"/>
      <c r="DH37" s="693"/>
      <c r="DI37" s="693"/>
      <c r="DJ37" s="693"/>
      <c r="DK37" s="693"/>
      <c r="DL37" s="693"/>
      <c r="DM37" s="694"/>
      <c r="DN37" s="692"/>
      <c r="DO37" s="693"/>
      <c r="DP37" s="693"/>
      <c r="DQ37" s="693"/>
      <c r="DR37" s="693"/>
      <c r="DS37" s="693"/>
      <c r="DT37" s="694"/>
      <c r="DU37" s="692"/>
      <c r="DV37" s="693"/>
      <c r="DW37" s="693"/>
      <c r="DX37" s="693"/>
      <c r="DY37" s="693"/>
      <c r="DZ37" s="693"/>
      <c r="EA37" s="694"/>
      <c r="EB37" s="692"/>
      <c r="EC37" s="693"/>
      <c r="ED37" s="693"/>
      <c r="EE37" s="693"/>
      <c r="EF37" s="693"/>
      <c r="EG37" s="693"/>
      <c r="EH37" s="694"/>
      <c r="EI37" s="692"/>
      <c r="EJ37" s="693"/>
      <c r="EK37" s="693"/>
      <c r="EL37" s="693"/>
      <c r="EM37" s="693"/>
      <c r="EN37" s="693"/>
      <c r="EO37" s="694"/>
      <c r="EP37" s="692"/>
      <c r="EQ37" s="693"/>
      <c r="ER37" s="693"/>
      <c r="ES37" s="693"/>
      <c r="ET37" s="693"/>
      <c r="EU37" s="693"/>
      <c r="EV37" s="694"/>
      <c r="EW37" s="692"/>
      <c r="EX37" s="693"/>
      <c r="EY37" s="693"/>
      <c r="EZ37" s="693"/>
      <c r="FA37" s="693"/>
      <c r="FB37" s="693"/>
      <c r="FC37" s="694"/>
      <c r="FD37" s="692"/>
      <c r="FE37" s="693"/>
      <c r="FF37" s="693"/>
      <c r="FG37" s="693"/>
      <c r="FH37" s="693"/>
      <c r="FI37" s="693"/>
      <c r="FJ37" s="694"/>
      <c r="FK37" s="692"/>
      <c r="FL37" s="693"/>
      <c r="FM37" s="693"/>
      <c r="FN37" s="693"/>
      <c r="FO37" s="693"/>
      <c r="FP37" s="693"/>
      <c r="FQ37" s="694"/>
      <c r="FR37" s="692"/>
      <c r="FS37" s="693"/>
      <c r="FT37" s="693"/>
      <c r="FU37" s="693"/>
      <c r="FV37" s="693"/>
      <c r="FW37" s="693"/>
      <c r="FX37" s="694"/>
      <c r="FY37" s="692"/>
      <c r="FZ37" s="693"/>
      <c r="GA37" s="693"/>
      <c r="GB37" s="693"/>
      <c r="GC37" s="693"/>
      <c r="GD37" s="693"/>
      <c r="GE37" s="694"/>
      <c r="GF37" s="692"/>
      <c r="GG37" s="693"/>
      <c r="GH37" s="693"/>
      <c r="GI37" s="693"/>
      <c r="GJ37" s="693"/>
      <c r="GK37" s="693"/>
      <c r="GL37" s="694"/>
      <c r="GM37" s="692"/>
      <c r="GN37" s="693"/>
      <c r="GO37" s="693"/>
      <c r="GP37" s="693"/>
      <c r="GQ37" s="693"/>
      <c r="GR37" s="693"/>
      <c r="GS37" s="694"/>
      <c r="GT37" s="692"/>
      <c r="GU37" s="693"/>
      <c r="GV37" s="693"/>
      <c r="GW37" s="693"/>
      <c r="GX37" s="693"/>
      <c r="GY37" s="693"/>
      <c r="GZ37" s="694"/>
      <c r="HA37" s="692"/>
      <c r="HB37" s="693"/>
      <c r="HC37" s="693"/>
      <c r="HD37" s="693"/>
      <c r="HE37" s="693"/>
      <c r="HF37" s="693"/>
      <c r="HG37" s="694"/>
    </row>
    <row r="38" spans="2:215" s="7" customFormat="1" ht="15.75" customHeight="1">
      <c r="B38" s="815"/>
      <c r="C38" s="382" t="s">
        <v>161</v>
      </c>
      <c r="D38" s="539"/>
      <c r="E38" s="678"/>
      <c r="F38" s="717"/>
      <c r="G38" s="718"/>
      <c r="H38" s="718"/>
      <c r="I38" s="718"/>
      <c r="J38" s="718"/>
      <c r="K38" s="718"/>
      <c r="L38" s="719"/>
      <c r="M38" s="717"/>
      <c r="N38" s="718"/>
      <c r="O38" s="718"/>
      <c r="P38" s="718"/>
      <c r="Q38" s="718"/>
      <c r="R38" s="718"/>
      <c r="S38" s="719"/>
      <c r="T38" s="717"/>
      <c r="U38" s="718"/>
      <c r="V38" s="718"/>
      <c r="W38" s="718"/>
      <c r="X38" s="718"/>
      <c r="Y38" s="718"/>
      <c r="Z38" s="719"/>
      <c r="AA38" s="717"/>
      <c r="AB38" s="718"/>
      <c r="AC38" s="718"/>
      <c r="AD38" s="718"/>
      <c r="AE38" s="718"/>
      <c r="AF38" s="718"/>
      <c r="AG38" s="719"/>
      <c r="AH38" s="717"/>
      <c r="AI38" s="718"/>
      <c r="AJ38" s="718"/>
      <c r="AK38" s="718"/>
      <c r="AL38" s="718"/>
      <c r="AM38" s="718"/>
      <c r="AN38" s="719"/>
      <c r="AO38" s="717"/>
      <c r="AP38" s="718"/>
      <c r="AQ38" s="718"/>
      <c r="AR38" s="718"/>
      <c r="AS38" s="718"/>
      <c r="AT38" s="718"/>
      <c r="AU38" s="719"/>
      <c r="AV38" s="717"/>
      <c r="AW38" s="718"/>
      <c r="AX38" s="718"/>
      <c r="AY38" s="718"/>
      <c r="AZ38" s="718"/>
      <c r="BA38" s="718"/>
      <c r="BB38" s="719"/>
      <c r="BC38" s="717"/>
      <c r="BD38" s="718"/>
      <c r="BE38" s="718"/>
      <c r="BF38" s="718"/>
      <c r="BG38" s="718"/>
      <c r="BH38" s="718"/>
      <c r="BI38" s="719"/>
      <c r="BJ38" s="717"/>
      <c r="BK38" s="718"/>
      <c r="BL38" s="718"/>
      <c r="BM38" s="718"/>
      <c r="BN38" s="718"/>
      <c r="BO38" s="718"/>
      <c r="BP38" s="719"/>
      <c r="BQ38" s="717"/>
      <c r="BR38" s="718"/>
      <c r="BS38" s="718"/>
      <c r="BT38" s="718"/>
      <c r="BU38" s="718"/>
      <c r="BV38" s="718"/>
      <c r="BW38" s="719"/>
      <c r="BX38" s="717"/>
      <c r="BY38" s="718"/>
      <c r="BZ38" s="718"/>
      <c r="CA38" s="718"/>
      <c r="CB38" s="718"/>
      <c r="CC38" s="718"/>
      <c r="CD38" s="719"/>
      <c r="CE38" s="717"/>
      <c r="CF38" s="718"/>
      <c r="CG38" s="718"/>
      <c r="CH38" s="718"/>
      <c r="CI38" s="718"/>
      <c r="CJ38" s="718"/>
      <c r="CK38" s="719"/>
      <c r="CL38" s="717"/>
      <c r="CM38" s="718"/>
      <c r="CN38" s="718"/>
      <c r="CO38" s="718"/>
      <c r="CP38" s="718"/>
      <c r="CQ38" s="718"/>
      <c r="CR38" s="719"/>
      <c r="CS38" s="717"/>
      <c r="CT38" s="718"/>
      <c r="CU38" s="718"/>
      <c r="CV38" s="718"/>
      <c r="CW38" s="718"/>
      <c r="CX38" s="718"/>
      <c r="CY38" s="719"/>
      <c r="CZ38" s="717"/>
      <c r="DA38" s="718"/>
      <c r="DB38" s="718"/>
      <c r="DC38" s="718"/>
      <c r="DD38" s="718"/>
      <c r="DE38" s="718"/>
      <c r="DF38" s="719"/>
      <c r="DG38" s="717"/>
      <c r="DH38" s="718"/>
      <c r="DI38" s="718"/>
      <c r="DJ38" s="718"/>
      <c r="DK38" s="718"/>
      <c r="DL38" s="718"/>
      <c r="DM38" s="719"/>
      <c r="DN38" s="717"/>
      <c r="DO38" s="718"/>
      <c r="DP38" s="718"/>
      <c r="DQ38" s="718"/>
      <c r="DR38" s="718"/>
      <c r="DS38" s="718"/>
      <c r="DT38" s="719"/>
      <c r="DU38" s="717"/>
      <c r="DV38" s="718"/>
      <c r="DW38" s="718"/>
      <c r="DX38" s="718"/>
      <c r="DY38" s="718"/>
      <c r="DZ38" s="718"/>
      <c r="EA38" s="719"/>
      <c r="EB38" s="717"/>
      <c r="EC38" s="718"/>
      <c r="ED38" s="718"/>
      <c r="EE38" s="718"/>
      <c r="EF38" s="718"/>
      <c r="EG38" s="718"/>
      <c r="EH38" s="719"/>
      <c r="EI38" s="717"/>
      <c r="EJ38" s="718"/>
      <c r="EK38" s="718"/>
      <c r="EL38" s="718"/>
      <c r="EM38" s="718"/>
      <c r="EN38" s="718"/>
      <c r="EO38" s="719"/>
      <c r="EP38" s="717"/>
      <c r="EQ38" s="718"/>
      <c r="ER38" s="718"/>
      <c r="ES38" s="718"/>
      <c r="ET38" s="718"/>
      <c r="EU38" s="718"/>
      <c r="EV38" s="719"/>
      <c r="EW38" s="717"/>
      <c r="EX38" s="718"/>
      <c r="EY38" s="718"/>
      <c r="EZ38" s="718"/>
      <c r="FA38" s="718"/>
      <c r="FB38" s="718"/>
      <c r="FC38" s="719"/>
      <c r="FD38" s="717"/>
      <c r="FE38" s="718"/>
      <c r="FF38" s="718"/>
      <c r="FG38" s="718"/>
      <c r="FH38" s="718"/>
      <c r="FI38" s="718"/>
      <c r="FJ38" s="719"/>
      <c r="FK38" s="717"/>
      <c r="FL38" s="718"/>
      <c r="FM38" s="718"/>
      <c r="FN38" s="718"/>
      <c r="FO38" s="718"/>
      <c r="FP38" s="718"/>
      <c r="FQ38" s="719"/>
      <c r="FR38" s="717"/>
      <c r="FS38" s="718"/>
      <c r="FT38" s="718"/>
      <c r="FU38" s="718"/>
      <c r="FV38" s="718"/>
      <c r="FW38" s="718"/>
      <c r="FX38" s="719"/>
      <c r="FY38" s="717"/>
      <c r="FZ38" s="718"/>
      <c r="GA38" s="718"/>
      <c r="GB38" s="718"/>
      <c r="GC38" s="718"/>
      <c r="GD38" s="718"/>
      <c r="GE38" s="719"/>
      <c r="GF38" s="717"/>
      <c r="GG38" s="718"/>
      <c r="GH38" s="718"/>
      <c r="GI38" s="718"/>
      <c r="GJ38" s="718"/>
      <c r="GK38" s="718"/>
      <c r="GL38" s="719"/>
      <c r="GM38" s="717"/>
      <c r="GN38" s="718"/>
      <c r="GO38" s="718"/>
      <c r="GP38" s="718"/>
      <c r="GQ38" s="718"/>
      <c r="GR38" s="718"/>
      <c r="GS38" s="719"/>
      <c r="GT38" s="717"/>
      <c r="GU38" s="718"/>
      <c r="GV38" s="718"/>
      <c r="GW38" s="718"/>
      <c r="GX38" s="718"/>
      <c r="GY38" s="718"/>
      <c r="GZ38" s="719"/>
      <c r="HA38" s="717"/>
      <c r="HB38" s="718"/>
      <c r="HC38" s="718"/>
      <c r="HD38" s="718"/>
      <c r="HE38" s="718"/>
      <c r="HF38" s="718"/>
      <c r="HG38" s="719"/>
    </row>
    <row r="39" spans="2:215" s="7" customFormat="1" ht="15.75" customHeight="1">
      <c r="B39" s="648"/>
      <c r="C39" s="382" t="s">
        <v>207</v>
      </c>
      <c r="D39" s="539"/>
      <c r="E39" s="678"/>
      <c r="F39" s="481"/>
      <c r="G39" s="482"/>
      <c r="H39" s="482"/>
      <c r="I39" s="482"/>
      <c r="J39" s="482"/>
      <c r="K39" s="482"/>
      <c r="L39" s="483"/>
      <c r="M39" s="481"/>
      <c r="N39" s="482"/>
      <c r="O39" s="482"/>
      <c r="P39" s="482"/>
      <c r="Q39" s="482"/>
      <c r="R39" s="482"/>
      <c r="S39" s="483"/>
      <c r="T39" s="481"/>
      <c r="U39" s="482"/>
      <c r="V39" s="482"/>
      <c r="W39" s="482"/>
      <c r="X39" s="482"/>
      <c r="Y39" s="482"/>
      <c r="Z39" s="483"/>
      <c r="AA39" s="481"/>
      <c r="AB39" s="482"/>
      <c r="AC39" s="482"/>
      <c r="AD39" s="482"/>
      <c r="AE39" s="482"/>
      <c r="AF39" s="482"/>
      <c r="AG39" s="483"/>
      <c r="AH39" s="481"/>
      <c r="AI39" s="482"/>
      <c r="AJ39" s="482"/>
      <c r="AK39" s="482"/>
      <c r="AL39" s="482"/>
      <c r="AM39" s="482"/>
      <c r="AN39" s="483"/>
      <c r="AO39" s="481"/>
      <c r="AP39" s="482"/>
      <c r="AQ39" s="482"/>
      <c r="AR39" s="482"/>
      <c r="AS39" s="482"/>
      <c r="AT39" s="482"/>
      <c r="AU39" s="483"/>
      <c r="AV39" s="481"/>
      <c r="AW39" s="482"/>
      <c r="AX39" s="482"/>
      <c r="AY39" s="482"/>
      <c r="AZ39" s="482"/>
      <c r="BA39" s="482"/>
      <c r="BB39" s="483"/>
      <c r="BC39" s="481"/>
      <c r="BD39" s="482"/>
      <c r="BE39" s="482"/>
      <c r="BF39" s="482"/>
      <c r="BG39" s="482"/>
      <c r="BH39" s="482"/>
      <c r="BI39" s="483"/>
      <c r="BJ39" s="481"/>
      <c r="BK39" s="482"/>
      <c r="BL39" s="482"/>
      <c r="BM39" s="482"/>
      <c r="BN39" s="482"/>
      <c r="BO39" s="482"/>
      <c r="BP39" s="483"/>
      <c r="BQ39" s="481"/>
      <c r="BR39" s="482"/>
      <c r="BS39" s="482"/>
      <c r="BT39" s="482"/>
      <c r="BU39" s="482"/>
      <c r="BV39" s="482"/>
      <c r="BW39" s="483"/>
      <c r="BX39" s="481"/>
      <c r="BY39" s="482"/>
      <c r="BZ39" s="482"/>
      <c r="CA39" s="482"/>
      <c r="CB39" s="482"/>
      <c r="CC39" s="482"/>
      <c r="CD39" s="483"/>
      <c r="CE39" s="481"/>
      <c r="CF39" s="482"/>
      <c r="CG39" s="482"/>
      <c r="CH39" s="482"/>
      <c r="CI39" s="482"/>
      <c r="CJ39" s="482"/>
      <c r="CK39" s="483"/>
      <c r="CL39" s="481"/>
      <c r="CM39" s="482"/>
      <c r="CN39" s="482"/>
      <c r="CO39" s="482"/>
      <c r="CP39" s="482"/>
      <c r="CQ39" s="482"/>
      <c r="CR39" s="483"/>
      <c r="CS39" s="481"/>
      <c r="CT39" s="482"/>
      <c r="CU39" s="482"/>
      <c r="CV39" s="482"/>
      <c r="CW39" s="482"/>
      <c r="CX39" s="482"/>
      <c r="CY39" s="483"/>
      <c r="CZ39" s="481"/>
      <c r="DA39" s="482"/>
      <c r="DB39" s="482"/>
      <c r="DC39" s="482"/>
      <c r="DD39" s="482"/>
      <c r="DE39" s="482"/>
      <c r="DF39" s="483"/>
      <c r="DG39" s="481"/>
      <c r="DH39" s="482"/>
      <c r="DI39" s="482"/>
      <c r="DJ39" s="482"/>
      <c r="DK39" s="482"/>
      <c r="DL39" s="482"/>
      <c r="DM39" s="483"/>
      <c r="DN39" s="481"/>
      <c r="DO39" s="482"/>
      <c r="DP39" s="482"/>
      <c r="DQ39" s="482"/>
      <c r="DR39" s="482"/>
      <c r="DS39" s="482"/>
      <c r="DT39" s="483"/>
      <c r="DU39" s="481"/>
      <c r="DV39" s="482"/>
      <c r="DW39" s="482"/>
      <c r="DX39" s="482"/>
      <c r="DY39" s="482"/>
      <c r="DZ39" s="482"/>
      <c r="EA39" s="483"/>
      <c r="EB39" s="481"/>
      <c r="EC39" s="482"/>
      <c r="ED39" s="482"/>
      <c r="EE39" s="482"/>
      <c r="EF39" s="482"/>
      <c r="EG39" s="482"/>
      <c r="EH39" s="483"/>
      <c r="EI39" s="481"/>
      <c r="EJ39" s="482"/>
      <c r="EK39" s="482"/>
      <c r="EL39" s="482"/>
      <c r="EM39" s="482"/>
      <c r="EN39" s="482"/>
      <c r="EO39" s="483"/>
      <c r="EP39" s="481"/>
      <c r="EQ39" s="482"/>
      <c r="ER39" s="482"/>
      <c r="ES39" s="482"/>
      <c r="ET39" s="482"/>
      <c r="EU39" s="482"/>
      <c r="EV39" s="483"/>
      <c r="EW39" s="481"/>
      <c r="EX39" s="482"/>
      <c r="EY39" s="482"/>
      <c r="EZ39" s="482"/>
      <c r="FA39" s="482"/>
      <c r="FB39" s="482"/>
      <c r="FC39" s="483"/>
      <c r="FD39" s="481"/>
      <c r="FE39" s="482"/>
      <c r="FF39" s="482"/>
      <c r="FG39" s="482"/>
      <c r="FH39" s="482"/>
      <c r="FI39" s="482"/>
      <c r="FJ39" s="483"/>
      <c r="FK39" s="481"/>
      <c r="FL39" s="482"/>
      <c r="FM39" s="482"/>
      <c r="FN39" s="482"/>
      <c r="FO39" s="482"/>
      <c r="FP39" s="482"/>
      <c r="FQ39" s="483"/>
      <c r="FR39" s="481"/>
      <c r="FS39" s="482"/>
      <c r="FT39" s="482"/>
      <c r="FU39" s="482"/>
      <c r="FV39" s="482"/>
      <c r="FW39" s="482"/>
      <c r="FX39" s="483"/>
      <c r="FY39" s="481"/>
      <c r="FZ39" s="482"/>
      <c r="GA39" s="482"/>
      <c r="GB39" s="482"/>
      <c r="GC39" s="482"/>
      <c r="GD39" s="482"/>
      <c r="GE39" s="483"/>
      <c r="GF39" s="481"/>
      <c r="GG39" s="482"/>
      <c r="GH39" s="482"/>
      <c r="GI39" s="482"/>
      <c r="GJ39" s="482"/>
      <c r="GK39" s="482"/>
      <c r="GL39" s="483"/>
      <c r="GM39" s="481"/>
      <c r="GN39" s="482"/>
      <c r="GO39" s="482"/>
      <c r="GP39" s="482"/>
      <c r="GQ39" s="482"/>
      <c r="GR39" s="482"/>
      <c r="GS39" s="483"/>
      <c r="GT39" s="481"/>
      <c r="GU39" s="482"/>
      <c r="GV39" s="482"/>
      <c r="GW39" s="482"/>
      <c r="GX39" s="482"/>
      <c r="GY39" s="482"/>
      <c r="GZ39" s="483"/>
      <c r="HA39" s="481"/>
      <c r="HB39" s="482"/>
      <c r="HC39" s="482"/>
      <c r="HD39" s="482"/>
      <c r="HE39" s="482"/>
      <c r="HF39" s="482"/>
      <c r="HG39" s="483"/>
    </row>
    <row r="40" spans="2:215" s="7" customFormat="1" ht="13.5">
      <c r="B40" s="390" t="s">
        <v>185</v>
      </c>
      <c r="C40" s="683"/>
      <c r="D40" s="683"/>
      <c r="E40" s="683"/>
      <c r="F40" s="609"/>
      <c r="G40" s="609"/>
      <c r="H40" s="609"/>
      <c r="I40" s="609"/>
      <c r="J40" s="609"/>
      <c r="K40" s="609"/>
      <c r="L40" s="610"/>
      <c r="M40" s="480"/>
      <c r="N40" s="433"/>
      <c r="O40" s="433"/>
      <c r="P40" s="433"/>
      <c r="Q40" s="433"/>
      <c r="R40" s="433"/>
      <c r="S40" s="438"/>
      <c r="T40" s="480"/>
      <c r="U40" s="433"/>
      <c r="V40" s="433"/>
      <c r="W40" s="433"/>
      <c r="X40" s="433"/>
      <c r="Y40" s="433"/>
      <c r="Z40" s="438"/>
      <c r="AA40" s="480"/>
      <c r="AB40" s="433"/>
      <c r="AC40" s="433"/>
      <c r="AD40" s="433"/>
      <c r="AE40" s="433"/>
      <c r="AF40" s="433"/>
      <c r="AG40" s="438"/>
      <c r="AH40" s="480"/>
      <c r="AI40" s="433"/>
      <c r="AJ40" s="433"/>
      <c r="AK40" s="433"/>
      <c r="AL40" s="433"/>
      <c r="AM40" s="433"/>
      <c r="AN40" s="438"/>
      <c r="AO40" s="480"/>
      <c r="AP40" s="433"/>
      <c r="AQ40" s="433"/>
      <c r="AR40" s="433"/>
      <c r="AS40" s="433"/>
      <c r="AT40" s="433"/>
      <c r="AU40" s="438"/>
      <c r="AV40" s="480"/>
      <c r="AW40" s="433"/>
      <c r="AX40" s="433"/>
      <c r="AY40" s="433"/>
      <c r="AZ40" s="433"/>
      <c r="BA40" s="433"/>
      <c r="BB40" s="438"/>
      <c r="BC40" s="480"/>
      <c r="BD40" s="433"/>
      <c r="BE40" s="433"/>
      <c r="BF40" s="433"/>
      <c r="BG40" s="433"/>
      <c r="BH40" s="433"/>
      <c r="BI40" s="438"/>
      <c r="BJ40" s="480"/>
      <c r="BK40" s="433"/>
      <c r="BL40" s="433"/>
      <c r="BM40" s="433"/>
      <c r="BN40" s="433"/>
      <c r="BO40" s="433"/>
      <c r="BP40" s="438"/>
      <c r="BQ40" s="480"/>
      <c r="BR40" s="433"/>
      <c r="BS40" s="433"/>
      <c r="BT40" s="433"/>
      <c r="BU40" s="433"/>
      <c r="BV40" s="433"/>
      <c r="BW40" s="438"/>
      <c r="BX40" s="480"/>
      <c r="BY40" s="433"/>
      <c r="BZ40" s="433"/>
      <c r="CA40" s="433"/>
      <c r="CB40" s="433"/>
      <c r="CC40" s="433"/>
      <c r="CD40" s="438"/>
      <c r="CE40" s="480"/>
      <c r="CF40" s="433"/>
      <c r="CG40" s="433"/>
      <c r="CH40" s="433"/>
      <c r="CI40" s="433"/>
      <c r="CJ40" s="433"/>
      <c r="CK40" s="438"/>
      <c r="CL40" s="480"/>
      <c r="CM40" s="433"/>
      <c r="CN40" s="433"/>
      <c r="CO40" s="433"/>
      <c r="CP40" s="433"/>
      <c r="CQ40" s="433"/>
      <c r="CR40" s="438"/>
      <c r="CS40" s="480"/>
      <c r="CT40" s="433"/>
      <c r="CU40" s="433"/>
      <c r="CV40" s="433"/>
      <c r="CW40" s="433"/>
      <c r="CX40" s="433"/>
      <c r="CY40" s="438"/>
      <c r="CZ40" s="480"/>
      <c r="DA40" s="433"/>
      <c r="DB40" s="433"/>
      <c r="DC40" s="433"/>
      <c r="DD40" s="433"/>
      <c r="DE40" s="433"/>
      <c r="DF40" s="438"/>
      <c r="DG40" s="480"/>
      <c r="DH40" s="433"/>
      <c r="DI40" s="433"/>
      <c r="DJ40" s="433"/>
      <c r="DK40" s="433"/>
      <c r="DL40" s="433"/>
      <c r="DM40" s="438"/>
      <c r="DN40" s="480"/>
      <c r="DO40" s="433"/>
      <c r="DP40" s="433"/>
      <c r="DQ40" s="433"/>
      <c r="DR40" s="433"/>
      <c r="DS40" s="433"/>
      <c r="DT40" s="438"/>
      <c r="DU40" s="480"/>
      <c r="DV40" s="433"/>
      <c r="DW40" s="433"/>
      <c r="DX40" s="433"/>
      <c r="DY40" s="433"/>
      <c r="DZ40" s="433"/>
      <c r="EA40" s="438"/>
      <c r="EB40" s="480"/>
      <c r="EC40" s="433"/>
      <c r="ED40" s="433"/>
      <c r="EE40" s="433"/>
      <c r="EF40" s="433"/>
      <c r="EG40" s="433"/>
      <c r="EH40" s="438"/>
      <c r="EI40" s="480"/>
      <c r="EJ40" s="433"/>
      <c r="EK40" s="433"/>
      <c r="EL40" s="433"/>
      <c r="EM40" s="433"/>
      <c r="EN40" s="433"/>
      <c r="EO40" s="438"/>
      <c r="EP40" s="480"/>
      <c r="EQ40" s="433"/>
      <c r="ER40" s="433"/>
      <c r="ES40" s="433"/>
      <c r="ET40" s="433"/>
      <c r="EU40" s="433"/>
      <c r="EV40" s="438"/>
      <c r="EW40" s="480"/>
      <c r="EX40" s="433"/>
      <c r="EY40" s="433"/>
      <c r="EZ40" s="433"/>
      <c r="FA40" s="433"/>
      <c r="FB40" s="433"/>
      <c r="FC40" s="438"/>
      <c r="FD40" s="480"/>
      <c r="FE40" s="433"/>
      <c r="FF40" s="433"/>
      <c r="FG40" s="433"/>
      <c r="FH40" s="433"/>
      <c r="FI40" s="433"/>
      <c r="FJ40" s="438"/>
      <c r="FK40" s="480"/>
      <c r="FL40" s="433"/>
      <c r="FM40" s="433"/>
      <c r="FN40" s="433"/>
      <c r="FO40" s="433"/>
      <c r="FP40" s="433"/>
      <c r="FQ40" s="438"/>
      <c r="FR40" s="480"/>
      <c r="FS40" s="433"/>
      <c r="FT40" s="433"/>
      <c r="FU40" s="433"/>
      <c r="FV40" s="433"/>
      <c r="FW40" s="433"/>
      <c r="FX40" s="438"/>
      <c r="FY40" s="480"/>
      <c r="FZ40" s="433"/>
      <c r="GA40" s="433"/>
      <c r="GB40" s="433"/>
      <c r="GC40" s="433"/>
      <c r="GD40" s="433"/>
      <c r="GE40" s="438"/>
      <c r="GF40" s="480"/>
      <c r="GG40" s="433"/>
      <c r="GH40" s="433"/>
      <c r="GI40" s="433"/>
      <c r="GJ40" s="433"/>
      <c r="GK40" s="433"/>
      <c r="GL40" s="438"/>
      <c r="GM40" s="480"/>
      <c r="GN40" s="433"/>
      <c r="GO40" s="433"/>
      <c r="GP40" s="433"/>
      <c r="GQ40" s="433"/>
      <c r="GR40" s="433"/>
      <c r="GS40" s="438"/>
      <c r="GT40" s="480"/>
      <c r="GU40" s="433"/>
      <c r="GV40" s="433"/>
      <c r="GW40" s="433"/>
      <c r="GX40" s="433"/>
      <c r="GY40" s="433"/>
      <c r="GZ40" s="438"/>
      <c r="HA40" s="480"/>
      <c r="HB40" s="433"/>
      <c r="HC40" s="433"/>
      <c r="HD40" s="433"/>
      <c r="HE40" s="433"/>
      <c r="HF40" s="433"/>
      <c r="HG40" s="438"/>
    </row>
    <row r="41" spans="2:215" s="7" customFormat="1" ht="15.75" customHeight="1">
      <c r="B41" s="745"/>
      <c r="C41" s="630" t="s">
        <v>110</v>
      </c>
      <c r="D41" s="566"/>
      <c r="E41" s="33" t="s">
        <v>13</v>
      </c>
      <c r="F41" s="504"/>
      <c r="G41" s="505"/>
      <c r="H41" s="505"/>
      <c r="I41" s="505"/>
      <c r="J41" s="505"/>
      <c r="K41" s="505"/>
      <c r="L41" s="506"/>
      <c r="M41" s="504"/>
      <c r="N41" s="505"/>
      <c r="O41" s="505"/>
      <c r="P41" s="505"/>
      <c r="Q41" s="505"/>
      <c r="R41" s="505"/>
      <c r="S41" s="506"/>
      <c r="T41" s="504"/>
      <c r="U41" s="505"/>
      <c r="V41" s="505"/>
      <c r="W41" s="505"/>
      <c r="X41" s="505"/>
      <c r="Y41" s="505"/>
      <c r="Z41" s="506"/>
      <c r="AA41" s="504"/>
      <c r="AB41" s="505"/>
      <c r="AC41" s="505"/>
      <c r="AD41" s="505"/>
      <c r="AE41" s="505"/>
      <c r="AF41" s="505"/>
      <c r="AG41" s="506"/>
      <c r="AH41" s="504"/>
      <c r="AI41" s="505"/>
      <c r="AJ41" s="505"/>
      <c r="AK41" s="505"/>
      <c r="AL41" s="505"/>
      <c r="AM41" s="505"/>
      <c r="AN41" s="506"/>
      <c r="AO41" s="504"/>
      <c r="AP41" s="505"/>
      <c r="AQ41" s="505"/>
      <c r="AR41" s="505"/>
      <c r="AS41" s="505"/>
      <c r="AT41" s="505"/>
      <c r="AU41" s="506"/>
      <c r="AV41" s="504"/>
      <c r="AW41" s="505"/>
      <c r="AX41" s="505"/>
      <c r="AY41" s="505"/>
      <c r="AZ41" s="505"/>
      <c r="BA41" s="505"/>
      <c r="BB41" s="506"/>
      <c r="BC41" s="504"/>
      <c r="BD41" s="505"/>
      <c r="BE41" s="505"/>
      <c r="BF41" s="505"/>
      <c r="BG41" s="505"/>
      <c r="BH41" s="505"/>
      <c r="BI41" s="506"/>
      <c r="BJ41" s="504"/>
      <c r="BK41" s="505"/>
      <c r="BL41" s="505"/>
      <c r="BM41" s="505"/>
      <c r="BN41" s="505"/>
      <c r="BO41" s="505"/>
      <c r="BP41" s="506"/>
      <c r="BQ41" s="504"/>
      <c r="BR41" s="505"/>
      <c r="BS41" s="505"/>
      <c r="BT41" s="505"/>
      <c r="BU41" s="505"/>
      <c r="BV41" s="505"/>
      <c r="BW41" s="506"/>
      <c r="BX41" s="504"/>
      <c r="BY41" s="505"/>
      <c r="BZ41" s="505"/>
      <c r="CA41" s="505"/>
      <c r="CB41" s="505"/>
      <c r="CC41" s="505"/>
      <c r="CD41" s="506"/>
      <c r="CE41" s="504"/>
      <c r="CF41" s="505"/>
      <c r="CG41" s="505"/>
      <c r="CH41" s="505"/>
      <c r="CI41" s="505"/>
      <c r="CJ41" s="505"/>
      <c r="CK41" s="506"/>
      <c r="CL41" s="504"/>
      <c r="CM41" s="505"/>
      <c r="CN41" s="505"/>
      <c r="CO41" s="505"/>
      <c r="CP41" s="505"/>
      <c r="CQ41" s="505"/>
      <c r="CR41" s="506"/>
      <c r="CS41" s="504"/>
      <c r="CT41" s="505"/>
      <c r="CU41" s="505"/>
      <c r="CV41" s="505"/>
      <c r="CW41" s="505"/>
      <c r="CX41" s="505"/>
      <c r="CY41" s="506"/>
      <c r="CZ41" s="504"/>
      <c r="DA41" s="505"/>
      <c r="DB41" s="505"/>
      <c r="DC41" s="505"/>
      <c r="DD41" s="505"/>
      <c r="DE41" s="505"/>
      <c r="DF41" s="506"/>
      <c r="DG41" s="504"/>
      <c r="DH41" s="505"/>
      <c r="DI41" s="505"/>
      <c r="DJ41" s="505"/>
      <c r="DK41" s="505"/>
      <c r="DL41" s="505"/>
      <c r="DM41" s="506"/>
      <c r="DN41" s="504"/>
      <c r="DO41" s="505"/>
      <c r="DP41" s="505"/>
      <c r="DQ41" s="505"/>
      <c r="DR41" s="505"/>
      <c r="DS41" s="505"/>
      <c r="DT41" s="506"/>
      <c r="DU41" s="504"/>
      <c r="DV41" s="505"/>
      <c r="DW41" s="505"/>
      <c r="DX41" s="505"/>
      <c r="DY41" s="505"/>
      <c r="DZ41" s="505"/>
      <c r="EA41" s="506"/>
      <c r="EB41" s="504"/>
      <c r="EC41" s="505"/>
      <c r="ED41" s="505"/>
      <c r="EE41" s="505"/>
      <c r="EF41" s="505"/>
      <c r="EG41" s="505"/>
      <c r="EH41" s="506"/>
      <c r="EI41" s="504"/>
      <c r="EJ41" s="505"/>
      <c r="EK41" s="505"/>
      <c r="EL41" s="505"/>
      <c r="EM41" s="505"/>
      <c r="EN41" s="505"/>
      <c r="EO41" s="506"/>
      <c r="EP41" s="504"/>
      <c r="EQ41" s="505"/>
      <c r="ER41" s="505"/>
      <c r="ES41" s="505"/>
      <c r="ET41" s="505"/>
      <c r="EU41" s="505"/>
      <c r="EV41" s="506"/>
      <c r="EW41" s="504"/>
      <c r="EX41" s="505"/>
      <c r="EY41" s="505"/>
      <c r="EZ41" s="505"/>
      <c r="FA41" s="505"/>
      <c r="FB41" s="505"/>
      <c r="FC41" s="506"/>
      <c r="FD41" s="504"/>
      <c r="FE41" s="505"/>
      <c r="FF41" s="505"/>
      <c r="FG41" s="505"/>
      <c r="FH41" s="505"/>
      <c r="FI41" s="505"/>
      <c r="FJ41" s="506"/>
      <c r="FK41" s="504"/>
      <c r="FL41" s="505"/>
      <c r="FM41" s="505"/>
      <c r="FN41" s="505"/>
      <c r="FO41" s="505"/>
      <c r="FP41" s="505"/>
      <c r="FQ41" s="506"/>
      <c r="FR41" s="504"/>
      <c r="FS41" s="505"/>
      <c r="FT41" s="505"/>
      <c r="FU41" s="505"/>
      <c r="FV41" s="505"/>
      <c r="FW41" s="505"/>
      <c r="FX41" s="506"/>
      <c r="FY41" s="504"/>
      <c r="FZ41" s="505"/>
      <c r="GA41" s="505"/>
      <c r="GB41" s="505"/>
      <c r="GC41" s="505"/>
      <c r="GD41" s="505"/>
      <c r="GE41" s="506"/>
      <c r="GF41" s="504"/>
      <c r="GG41" s="505"/>
      <c r="GH41" s="505"/>
      <c r="GI41" s="505"/>
      <c r="GJ41" s="505"/>
      <c r="GK41" s="505"/>
      <c r="GL41" s="506"/>
      <c r="GM41" s="504"/>
      <c r="GN41" s="505"/>
      <c r="GO41" s="505"/>
      <c r="GP41" s="505"/>
      <c r="GQ41" s="505"/>
      <c r="GR41" s="505"/>
      <c r="GS41" s="506"/>
      <c r="GT41" s="504"/>
      <c r="GU41" s="505"/>
      <c r="GV41" s="505"/>
      <c r="GW41" s="505"/>
      <c r="GX41" s="505"/>
      <c r="GY41" s="505"/>
      <c r="GZ41" s="506"/>
      <c r="HA41" s="504"/>
      <c r="HB41" s="505"/>
      <c r="HC41" s="505"/>
      <c r="HD41" s="505"/>
      <c r="HE41" s="505"/>
      <c r="HF41" s="505"/>
      <c r="HG41" s="506"/>
    </row>
    <row r="42" spans="2:215" s="7" customFormat="1" ht="15.75" customHeight="1">
      <c r="B42" s="746"/>
      <c r="C42" s="632"/>
      <c r="D42" s="568"/>
      <c r="E42" s="34" t="s">
        <v>12</v>
      </c>
      <c r="F42" s="720"/>
      <c r="G42" s="721"/>
      <c r="H42" s="721"/>
      <c r="I42" s="721"/>
      <c r="J42" s="721"/>
      <c r="K42" s="721"/>
      <c r="L42" s="722"/>
      <c r="M42" s="720"/>
      <c r="N42" s="721"/>
      <c r="O42" s="721"/>
      <c r="P42" s="721"/>
      <c r="Q42" s="721"/>
      <c r="R42" s="721"/>
      <c r="S42" s="722"/>
      <c r="T42" s="720"/>
      <c r="U42" s="721"/>
      <c r="V42" s="721"/>
      <c r="W42" s="721"/>
      <c r="X42" s="721"/>
      <c r="Y42" s="721"/>
      <c r="Z42" s="722"/>
      <c r="AA42" s="720"/>
      <c r="AB42" s="721"/>
      <c r="AC42" s="721"/>
      <c r="AD42" s="721"/>
      <c r="AE42" s="721"/>
      <c r="AF42" s="721"/>
      <c r="AG42" s="722"/>
      <c r="AH42" s="720"/>
      <c r="AI42" s="721"/>
      <c r="AJ42" s="721"/>
      <c r="AK42" s="721"/>
      <c r="AL42" s="721"/>
      <c r="AM42" s="721"/>
      <c r="AN42" s="722"/>
      <c r="AO42" s="720"/>
      <c r="AP42" s="721"/>
      <c r="AQ42" s="721"/>
      <c r="AR42" s="721"/>
      <c r="AS42" s="721"/>
      <c r="AT42" s="721"/>
      <c r="AU42" s="722"/>
      <c r="AV42" s="720"/>
      <c r="AW42" s="721"/>
      <c r="AX42" s="721"/>
      <c r="AY42" s="721"/>
      <c r="AZ42" s="721"/>
      <c r="BA42" s="721"/>
      <c r="BB42" s="722"/>
      <c r="BC42" s="720"/>
      <c r="BD42" s="721"/>
      <c r="BE42" s="721"/>
      <c r="BF42" s="721"/>
      <c r="BG42" s="721"/>
      <c r="BH42" s="721"/>
      <c r="BI42" s="722"/>
      <c r="BJ42" s="720"/>
      <c r="BK42" s="721"/>
      <c r="BL42" s="721"/>
      <c r="BM42" s="721"/>
      <c r="BN42" s="721"/>
      <c r="BO42" s="721"/>
      <c r="BP42" s="722"/>
      <c r="BQ42" s="720"/>
      <c r="BR42" s="721"/>
      <c r="BS42" s="721"/>
      <c r="BT42" s="721"/>
      <c r="BU42" s="721"/>
      <c r="BV42" s="721"/>
      <c r="BW42" s="722"/>
      <c r="BX42" s="720"/>
      <c r="BY42" s="721"/>
      <c r="BZ42" s="721"/>
      <c r="CA42" s="721"/>
      <c r="CB42" s="721"/>
      <c r="CC42" s="721"/>
      <c r="CD42" s="722"/>
      <c r="CE42" s="720"/>
      <c r="CF42" s="721"/>
      <c r="CG42" s="721"/>
      <c r="CH42" s="721"/>
      <c r="CI42" s="721"/>
      <c r="CJ42" s="721"/>
      <c r="CK42" s="722"/>
      <c r="CL42" s="720"/>
      <c r="CM42" s="721"/>
      <c r="CN42" s="721"/>
      <c r="CO42" s="721"/>
      <c r="CP42" s="721"/>
      <c r="CQ42" s="721"/>
      <c r="CR42" s="722"/>
      <c r="CS42" s="720"/>
      <c r="CT42" s="721"/>
      <c r="CU42" s="721"/>
      <c r="CV42" s="721"/>
      <c r="CW42" s="721"/>
      <c r="CX42" s="721"/>
      <c r="CY42" s="722"/>
      <c r="CZ42" s="720"/>
      <c r="DA42" s="721"/>
      <c r="DB42" s="721"/>
      <c r="DC42" s="721"/>
      <c r="DD42" s="721"/>
      <c r="DE42" s="721"/>
      <c r="DF42" s="722"/>
      <c r="DG42" s="720"/>
      <c r="DH42" s="721"/>
      <c r="DI42" s="721"/>
      <c r="DJ42" s="721"/>
      <c r="DK42" s="721"/>
      <c r="DL42" s="721"/>
      <c r="DM42" s="722"/>
      <c r="DN42" s="720"/>
      <c r="DO42" s="721"/>
      <c r="DP42" s="721"/>
      <c r="DQ42" s="721"/>
      <c r="DR42" s="721"/>
      <c r="DS42" s="721"/>
      <c r="DT42" s="722"/>
      <c r="DU42" s="720"/>
      <c r="DV42" s="721"/>
      <c r="DW42" s="721"/>
      <c r="DX42" s="721"/>
      <c r="DY42" s="721"/>
      <c r="DZ42" s="721"/>
      <c r="EA42" s="722"/>
      <c r="EB42" s="720"/>
      <c r="EC42" s="721"/>
      <c r="ED42" s="721"/>
      <c r="EE42" s="721"/>
      <c r="EF42" s="721"/>
      <c r="EG42" s="721"/>
      <c r="EH42" s="722"/>
      <c r="EI42" s="720"/>
      <c r="EJ42" s="721"/>
      <c r="EK42" s="721"/>
      <c r="EL42" s="721"/>
      <c r="EM42" s="721"/>
      <c r="EN42" s="721"/>
      <c r="EO42" s="722"/>
      <c r="EP42" s="720"/>
      <c r="EQ42" s="721"/>
      <c r="ER42" s="721"/>
      <c r="ES42" s="721"/>
      <c r="ET42" s="721"/>
      <c r="EU42" s="721"/>
      <c r="EV42" s="722"/>
      <c r="EW42" s="720"/>
      <c r="EX42" s="721"/>
      <c r="EY42" s="721"/>
      <c r="EZ42" s="721"/>
      <c r="FA42" s="721"/>
      <c r="FB42" s="721"/>
      <c r="FC42" s="722"/>
      <c r="FD42" s="720"/>
      <c r="FE42" s="721"/>
      <c r="FF42" s="721"/>
      <c r="FG42" s="721"/>
      <c r="FH42" s="721"/>
      <c r="FI42" s="721"/>
      <c r="FJ42" s="722"/>
      <c r="FK42" s="720"/>
      <c r="FL42" s="721"/>
      <c r="FM42" s="721"/>
      <c r="FN42" s="721"/>
      <c r="FO42" s="721"/>
      <c r="FP42" s="721"/>
      <c r="FQ42" s="722"/>
      <c r="FR42" s="720"/>
      <c r="FS42" s="721"/>
      <c r="FT42" s="721"/>
      <c r="FU42" s="721"/>
      <c r="FV42" s="721"/>
      <c r="FW42" s="721"/>
      <c r="FX42" s="722"/>
      <c r="FY42" s="720"/>
      <c r="FZ42" s="721"/>
      <c r="GA42" s="721"/>
      <c r="GB42" s="721"/>
      <c r="GC42" s="721"/>
      <c r="GD42" s="721"/>
      <c r="GE42" s="722"/>
      <c r="GF42" s="720"/>
      <c r="GG42" s="721"/>
      <c r="GH42" s="721"/>
      <c r="GI42" s="721"/>
      <c r="GJ42" s="721"/>
      <c r="GK42" s="721"/>
      <c r="GL42" s="722"/>
      <c r="GM42" s="720"/>
      <c r="GN42" s="721"/>
      <c r="GO42" s="721"/>
      <c r="GP42" s="721"/>
      <c r="GQ42" s="721"/>
      <c r="GR42" s="721"/>
      <c r="GS42" s="722"/>
      <c r="GT42" s="720"/>
      <c r="GU42" s="721"/>
      <c r="GV42" s="721"/>
      <c r="GW42" s="721"/>
      <c r="GX42" s="721"/>
      <c r="GY42" s="721"/>
      <c r="GZ42" s="722"/>
      <c r="HA42" s="720"/>
      <c r="HB42" s="721"/>
      <c r="HC42" s="721"/>
      <c r="HD42" s="721"/>
      <c r="HE42" s="721"/>
      <c r="HF42" s="721"/>
      <c r="HG42" s="722"/>
    </row>
    <row r="43" spans="2:215" s="7" customFormat="1" ht="15.75" customHeight="1">
      <c r="B43" s="746"/>
      <c r="C43" s="632"/>
      <c r="D43" s="568"/>
      <c r="E43" s="34" t="s">
        <v>53</v>
      </c>
      <c r="F43" s="493"/>
      <c r="G43" s="494"/>
      <c r="H43" s="494"/>
      <c r="I43" s="494"/>
      <c r="J43" s="494"/>
      <c r="K43" s="494"/>
      <c r="L43" s="495"/>
      <c r="M43" s="493"/>
      <c r="N43" s="494"/>
      <c r="O43" s="494"/>
      <c r="P43" s="494"/>
      <c r="Q43" s="494"/>
      <c r="R43" s="494"/>
      <c r="S43" s="495"/>
      <c r="T43" s="493"/>
      <c r="U43" s="494"/>
      <c r="V43" s="494"/>
      <c r="W43" s="494"/>
      <c r="X43" s="494"/>
      <c r="Y43" s="494"/>
      <c r="Z43" s="495"/>
      <c r="AA43" s="493"/>
      <c r="AB43" s="494"/>
      <c r="AC43" s="494"/>
      <c r="AD43" s="494"/>
      <c r="AE43" s="494"/>
      <c r="AF43" s="494"/>
      <c r="AG43" s="495"/>
      <c r="AH43" s="493"/>
      <c r="AI43" s="494"/>
      <c r="AJ43" s="494"/>
      <c r="AK43" s="494"/>
      <c r="AL43" s="494"/>
      <c r="AM43" s="494"/>
      <c r="AN43" s="495"/>
      <c r="AO43" s="493"/>
      <c r="AP43" s="494"/>
      <c r="AQ43" s="494"/>
      <c r="AR43" s="494"/>
      <c r="AS43" s="494"/>
      <c r="AT43" s="494"/>
      <c r="AU43" s="495"/>
      <c r="AV43" s="493"/>
      <c r="AW43" s="494"/>
      <c r="AX43" s="494"/>
      <c r="AY43" s="494"/>
      <c r="AZ43" s="494"/>
      <c r="BA43" s="494"/>
      <c r="BB43" s="495"/>
      <c r="BC43" s="493"/>
      <c r="BD43" s="494"/>
      <c r="BE43" s="494"/>
      <c r="BF43" s="494"/>
      <c r="BG43" s="494"/>
      <c r="BH43" s="494"/>
      <c r="BI43" s="495"/>
      <c r="BJ43" s="493"/>
      <c r="BK43" s="494"/>
      <c r="BL43" s="494"/>
      <c r="BM43" s="494"/>
      <c r="BN43" s="494"/>
      <c r="BO43" s="494"/>
      <c r="BP43" s="495"/>
      <c r="BQ43" s="493"/>
      <c r="BR43" s="494"/>
      <c r="BS43" s="494"/>
      <c r="BT43" s="494"/>
      <c r="BU43" s="494"/>
      <c r="BV43" s="494"/>
      <c r="BW43" s="495"/>
      <c r="BX43" s="493"/>
      <c r="BY43" s="494"/>
      <c r="BZ43" s="494"/>
      <c r="CA43" s="494"/>
      <c r="CB43" s="494"/>
      <c r="CC43" s="494"/>
      <c r="CD43" s="495"/>
      <c r="CE43" s="493"/>
      <c r="CF43" s="494"/>
      <c r="CG43" s="494"/>
      <c r="CH43" s="494"/>
      <c r="CI43" s="494"/>
      <c r="CJ43" s="494"/>
      <c r="CK43" s="495"/>
      <c r="CL43" s="493"/>
      <c r="CM43" s="494"/>
      <c r="CN43" s="494"/>
      <c r="CO43" s="494"/>
      <c r="CP43" s="494"/>
      <c r="CQ43" s="494"/>
      <c r="CR43" s="495"/>
      <c r="CS43" s="493"/>
      <c r="CT43" s="494"/>
      <c r="CU43" s="494"/>
      <c r="CV43" s="494"/>
      <c r="CW43" s="494"/>
      <c r="CX43" s="494"/>
      <c r="CY43" s="495"/>
      <c r="CZ43" s="493"/>
      <c r="DA43" s="494"/>
      <c r="DB43" s="494"/>
      <c r="DC43" s="494"/>
      <c r="DD43" s="494"/>
      <c r="DE43" s="494"/>
      <c r="DF43" s="495"/>
      <c r="DG43" s="493"/>
      <c r="DH43" s="494"/>
      <c r="DI43" s="494"/>
      <c r="DJ43" s="494"/>
      <c r="DK43" s="494"/>
      <c r="DL43" s="494"/>
      <c r="DM43" s="495"/>
      <c r="DN43" s="493"/>
      <c r="DO43" s="494"/>
      <c r="DP43" s="494"/>
      <c r="DQ43" s="494"/>
      <c r="DR43" s="494"/>
      <c r="DS43" s="494"/>
      <c r="DT43" s="495"/>
      <c r="DU43" s="493"/>
      <c r="DV43" s="494"/>
      <c r="DW43" s="494"/>
      <c r="DX43" s="494"/>
      <c r="DY43" s="494"/>
      <c r="DZ43" s="494"/>
      <c r="EA43" s="495"/>
      <c r="EB43" s="493"/>
      <c r="EC43" s="494"/>
      <c r="ED43" s="494"/>
      <c r="EE43" s="494"/>
      <c r="EF43" s="494"/>
      <c r="EG43" s="494"/>
      <c r="EH43" s="495"/>
      <c r="EI43" s="493"/>
      <c r="EJ43" s="494"/>
      <c r="EK43" s="494"/>
      <c r="EL43" s="494"/>
      <c r="EM43" s="494"/>
      <c r="EN43" s="494"/>
      <c r="EO43" s="495"/>
      <c r="EP43" s="493"/>
      <c r="EQ43" s="494"/>
      <c r="ER43" s="494"/>
      <c r="ES43" s="494"/>
      <c r="ET43" s="494"/>
      <c r="EU43" s="494"/>
      <c r="EV43" s="495"/>
      <c r="EW43" s="493"/>
      <c r="EX43" s="494"/>
      <c r="EY43" s="494"/>
      <c r="EZ43" s="494"/>
      <c r="FA43" s="494"/>
      <c r="FB43" s="494"/>
      <c r="FC43" s="495"/>
      <c r="FD43" s="493"/>
      <c r="FE43" s="494"/>
      <c r="FF43" s="494"/>
      <c r="FG43" s="494"/>
      <c r="FH43" s="494"/>
      <c r="FI43" s="494"/>
      <c r="FJ43" s="495"/>
      <c r="FK43" s="493"/>
      <c r="FL43" s="494"/>
      <c r="FM43" s="494"/>
      <c r="FN43" s="494"/>
      <c r="FO43" s="494"/>
      <c r="FP43" s="494"/>
      <c r="FQ43" s="495"/>
      <c r="FR43" s="493"/>
      <c r="FS43" s="494"/>
      <c r="FT43" s="494"/>
      <c r="FU43" s="494"/>
      <c r="FV43" s="494"/>
      <c r="FW43" s="494"/>
      <c r="FX43" s="495"/>
      <c r="FY43" s="493"/>
      <c r="FZ43" s="494"/>
      <c r="GA43" s="494"/>
      <c r="GB43" s="494"/>
      <c r="GC43" s="494"/>
      <c r="GD43" s="494"/>
      <c r="GE43" s="495"/>
      <c r="GF43" s="493"/>
      <c r="GG43" s="494"/>
      <c r="GH43" s="494"/>
      <c r="GI43" s="494"/>
      <c r="GJ43" s="494"/>
      <c r="GK43" s="494"/>
      <c r="GL43" s="495"/>
      <c r="GM43" s="493"/>
      <c r="GN43" s="494"/>
      <c r="GO43" s="494"/>
      <c r="GP43" s="494"/>
      <c r="GQ43" s="494"/>
      <c r="GR43" s="494"/>
      <c r="GS43" s="495"/>
      <c r="GT43" s="493"/>
      <c r="GU43" s="494"/>
      <c r="GV43" s="494"/>
      <c r="GW43" s="494"/>
      <c r="GX43" s="494"/>
      <c r="GY43" s="494"/>
      <c r="GZ43" s="495"/>
      <c r="HA43" s="493"/>
      <c r="HB43" s="494"/>
      <c r="HC43" s="494"/>
      <c r="HD43" s="494"/>
      <c r="HE43" s="494"/>
      <c r="HF43" s="494"/>
      <c r="HG43" s="495"/>
    </row>
    <row r="44" spans="2:215" s="7" customFormat="1" ht="15.75" customHeight="1">
      <c r="B44" s="746"/>
      <c r="C44" s="632"/>
      <c r="D44" s="570"/>
      <c r="E44" s="47" t="s">
        <v>4</v>
      </c>
      <c r="F44" s="440"/>
      <c r="G44" s="502"/>
      <c r="H44" s="502"/>
      <c r="I44" s="502"/>
      <c r="J44" s="502"/>
      <c r="K44" s="502"/>
      <c r="L44" s="503"/>
      <c r="M44" s="440"/>
      <c r="N44" s="502"/>
      <c r="O44" s="502"/>
      <c r="P44" s="502"/>
      <c r="Q44" s="502"/>
      <c r="R44" s="502"/>
      <c r="S44" s="503"/>
      <c r="T44" s="440"/>
      <c r="U44" s="502"/>
      <c r="V44" s="502"/>
      <c r="W44" s="502"/>
      <c r="X44" s="502"/>
      <c r="Y44" s="502"/>
      <c r="Z44" s="503"/>
      <c r="AA44" s="440"/>
      <c r="AB44" s="502"/>
      <c r="AC44" s="502"/>
      <c r="AD44" s="502"/>
      <c r="AE44" s="502"/>
      <c r="AF44" s="502"/>
      <c r="AG44" s="503"/>
      <c r="AH44" s="440"/>
      <c r="AI44" s="502"/>
      <c r="AJ44" s="502"/>
      <c r="AK44" s="502"/>
      <c r="AL44" s="502"/>
      <c r="AM44" s="502"/>
      <c r="AN44" s="503"/>
      <c r="AO44" s="440"/>
      <c r="AP44" s="502"/>
      <c r="AQ44" s="502"/>
      <c r="AR44" s="502"/>
      <c r="AS44" s="502"/>
      <c r="AT44" s="502"/>
      <c r="AU44" s="503"/>
      <c r="AV44" s="440"/>
      <c r="AW44" s="502"/>
      <c r="AX44" s="502"/>
      <c r="AY44" s="502"/>
      <c r="AZ44" s="502"/>
      <c r="BA44" s="502"/>
      <c r="BB44" s="503"/>
      <c r="BC44" s="440"/>
      <c r="BD44" s="502"/>
      <c r="BE44" s="502"/>
      <c r="BF44" s="502"/>
      <c r="BG44" s="502"/>
      <c r="BH44" s="502"/>
      <c r="BI44" s="503"/>
      <c r="BJ44" s="440"/>
      <c r="BK44" s="502"/>
      <c r="BL44" s="502"/>
      <c r="BM44" s="502"/>
      <c r="BN44" s="502"/>
      <c r="BO44" s="502"/>
      <c r="BP44" s="503"/>
      <c r="BQ44" s="440"/>
      <c r="BR44" s="502"/>
      <c r="BS44" s="502"/>
      <c r="BT44" s="502"/>
      <c r="BU44" s="502"/>
      <c r="BV44" s="502"/>
      <c r="BW44" s="503"/>
      <c r="BX44" s="440"/>
      <c r="BY44" s="502"/>
      <c r="BZ44" s="502"/>
      <c r="CA44" s="502"/>
      <c r="CB44" s="502"/>
      <c r="CC44" s="502"/>
      <c r="CD44" s="503"/>
      <c r="CE44" s="440"/>
      <c r="CF44" s="502"/>
      <c r="CG44" s="502"/>
      <c r="CH44" s="502"/>
      <c r="CI44" s="502"/>
      <c r="CJ44" s="502"/>
      <c r="CK44" s="503"/>
      <c r="CL44" s="440"/>
      <c r="CM44" s="502"/>
      <c r="CN44" s="502"/>
      <c r="CO44" s="502"/>
      <c r="CP44" s="502"/>
      <c r="CQ44" s="502"/>
      <c r="CR44" s="503"/>
      <c r="CS44" s="440"/>
      <c r="CT44" s="502"/>
      <c r="CU44" s="502"/>
      <c r="CV44" s="502"/>
      <c r="CW44" s="502"/>
      <c r="CX44" s="502"/>
      <c r="CY44" s="503"/>
      <c r="CZ44" s="440"/>
      <c r="DA44" s="502"/>
      <c r="DB44" s="502"/>
      <c r="DC44" s="502"/>
      <c r="DD44" s="502"/>
      <c r="DE44" s="502"/>
      <c r="DF44" s="503"/>
      <c r="DG44" s="440"/>
      <c r="DH44" s="502"/>
      <c r="DI44" s="502"/>
      <c r="DJ44" s="502"/>
      <c r="DK44" s="502"/>
      <c r="DL44" s="502"/>
      <c r="DM44" s="503"/>
      <c r="DN44" s="440"/>
      <c r="DO44" s="502"/>
      <c r="DP44" s="502"/>
      <c r="DQ44" s="502"/>
      <c r="DR44" s="502"/>
      <c r="DS44" s="502"/>
      <c r="DT44" s="503"/>
      <c r="DU44" s="440"/>
      <c r="DV44" s="502"/>
      <c r="DW44" s="502"/>
      <c r="DX44" s="502"/>
      <c r="DY44" s="502"/>
      <c r="DZ44" s="502"/>
      <c r="EA44" s="503"/>
      <c r="EB44" s="440"/>
      <c r="EC44" s="502"/>
      <c r="ED44" s="502"/>
      <c r="EE44" s="502"/>
      <c r="EF44" s="502"/>
      <c r="EG44" s="502"/>
      <c r="EH44" s="503"/>
      <c r="EI44" s="440"/>
      <c r="EJ44" s="502"/>
      <c r="EK44" s="502"/>
      <c r="EL44" s="502"/>
      <c r="EM44" s="502"/>
      <c r="EN44" s="502"/>
      <c r="EO44" s="503"/>
      <c r="EP44" s="440"/>
      <c r="EQ44" s="502"/>
      <c r="ER44" s="502"/>
      <c r="ES44" s="502"/>
      <c r="ET44" s="502"/>
      <c r="EU44" s="502"/>
      <c r="EV44" s="503"/>
      <c r="EW44" s="440"/>
      <c r="EX44" s="502"/>
      <c r="EY44" s="502"/>
      <c r="EZ44" s="502"/>
      <c r="FA44" s="502"/>
      <c r="FB44" s="502"/>
      <c r="FC44" s="503"/>
      <c r="FD44" s="440"/>
      <c r="FE44" s="502"/>
      <c r="FF44" s="502"/>
      <c r="FG44" s="502"/>
      <c r="FH44" s="502"/>
      <c r="FI44" s="502"/>
      <c r="FJ44" s="503"/>
      <c r="FK44" s="440"/>
      <c r="FL44" s="502"/>
      <c r="FM44" s="502"/>
      <c r="FN44" s="502"/>
      <c r="FO44" s="502"/>
      <c r="FP44" s="502"/>
      <c r="FQ44" s="503"/>
      <c r="FR44" s="440"/>
      <c r="FS44" s="502"/>
      <c r="FT44" s="502"/>
      <c r="FU44" s="502"/>
      <c r="FV44" s="502"/>
      <c r="FW44" s="502"/>
      <c r="FX44" s="503"/>
      <c r="FY44" s="440"/>
      <c r="FZ44" s="502"/>
      <c r="GA44" s="502"/>
      <c r="GB44" s="502"/>
      <c r="GC44" s="502"/>
      <c r="GD44" s="502"/>
      <c r="GE44" s="503"/>
      <c r="GF44" s="440"/>
      <c r="GG44" s="502"/>
      <c r="GH44" s="502"/>
      <c r="GI44" s="502"/>
      <c r="GJ44" s="502"/>
      <c r="GK44" s="502"/>
      <c r="GL44" s="503"/>
      <c r="GM44" s="440"/>
      <c r="GN44" s="502"/>
      <c r="GO44" s="502"/>
      <c r="GP44" s="502"/>
      <c r="GQ44" s="502"/>
      <c r="GR44" s="502"/>
      <c r="GS44" s="503"/>
      <c r="GT44" s="440"/>
      <c r="GU44" s="502"/>
      <c r="GV44" s="502"/>
      <c r="GW44" s="502"/>
      <c r="GX44" s="502"/>
      <c r="GY44" s="502"/>
      <c r="GZ44" s="503"/>
      <c r="HA44" s="440"/>
      <c r="HB44" s="502"/>
      <c r="HC44" s="502"/>
      <c r="HD44" s="502"/>
      <c r="HE44" s="502"/>
      <c r="HF44" s="502"/>
      <c r="HG44" s="503"/>
    </row>
    <row r="45" spans="2:215" s="7" customFormat="1" ht="15.75" customHeight="1">
      <c r="B45" s="747"/>
      <c r="C45" s="536"/>
      <c r="D45" s="575" t="s">
        <v>164</v>
      </c>
      <c r="E45" s="49" t="s">
        <v>113</v>
      </c>
      <c r="F45" s="499"/>
      <c r="G45" s="500"/>
      <c r="H45" s="500"/>
      <c r="I45" s="500"/>
      <c r="J45" s="500"/>
      <c r="K45" s="500"/>
      <c r="L45" s="501"/>
      <c r="M45" s="499"/>
      <c r="N45" s="500"/>
      <c r="O45" s="500"/>
      <c r="P45" s="500"/>
      <c r="Q45" s="500"/>
      <c r="R45" s="500"/>
      <c r="S45" s="501"/>
      <c r="T45" s="499"/>
      <c r="U45" s="500"/>
      <c r="V45" s="500"/>
      <c r="W45" s="500"/>
      <c r="X45" s="500"/>
      <c r="Y45" s="500"/>
      <c r="Z45" s="501"/>
      <c r="AA45" s="499"/>
      <c r="AB45" s="500"/>
      <c r="AC45" s="500"/>
      <c r="AD45" s="500"/>
      <c r="AE45" s="500"/>
      <c r="AF45" s="500"/>
      <c r="AG45" s="501"/>
      <c r="AH45" s="499"/>
      <c r="AI45" s="500"/>
      <c r="AJ45" s="500"/>
      <c r="AK45" s="500"/>
      <c r="AL45" s="500"/>
      <c r="AM45" s="500"/>
      <c r="AN45" s="501"/>
      <c r="AO45" s="499"/>
      <c r="AP45" s="500"/>
      <c r="AQ45" s="500"/>
      <c r="AR45" s="500"/>
      <c r="AS45" s="500"/>
      <c r="AT45" s="500"/>
      <c r="AU45" s="501"/>
      <c r="AV45" s="499"/>
      <c r="AW45" s="500"/>
      <c r="AX45" s="500"/>
      <c r="AY45" s="500"/>
      <c r="AZ45" s="500"/>
      <c r="BA45" s="500"/>
      <c r="BB45" s="501"/>
      <c r="BC45" s="499"/>
      <c r="BD45" s="500"/>
      <c r="BE45" s="500"/>
      <c r="BF45" s="500"/>
      <c r="BG45" s="500"/>
      <c r="BH45" s="500"/>
      <c r="BI45" s="501"/>
      <c r="BJ45" s="499"/>
      <c r="BK45" s="500"/>
      <c r="BL45" s="500"/>
      <c r="BM45" s="500"/>
      <c r="BN45" s="500"/>
      <c r="BO45" s="500"/>
      <c r="BP45" s="501"/>
      <c r="BQ45" s="499"/>
      <c r="BR45" s="500"/>
      <c r="BS45" s="500"/>
      <c r="BT45" s="500"/>
      <c r="BU45" s="500"/>
      <c r="BV45" s="500"/>
      <c r="BW45" s="501"/>
      <c r="BX45" s="499"/>
      <c r="BY45" s="500"/>
      <c r="BZ45" s="500"/>
      <c r="CA45" s="500"/>
      <c r="CB45" s="500"/>
      <c r="CC45" s="500"/>
      <c r="CD45" s="501"/>
      <c r="CE45" s="499"/>
      <c r="CF45" s="500"/>
      <c r="CG45" s="500"/>
      <c r="CH45" s="500"/>
      <c r="CI45" s="500"/>
      <c r="CJ45" s="500"/>
      <c r="CK45" s="501"/>
      <c r="CL45" s="499"/>
      <c r="CM45" s="500"/>
      <c r="CN45" s="500"/>
      <c r="CO45" s="500"/>
      <c r="CP45" s="500"/>
      <c r="CQ45" s="500"/>
      <c r="CR45" s="501"/>
      <c r="CS45" s="499"/>
      <c r="CT45" s="500"/>
      <c r="CU45" s="500"/>
      <c r="CV45" s="500"/>
      <c r="CW45" s="500"/>
      <c r="CX45" s="500"/>
      <c r="CY45" s="501"/>
      <c r="CZ45" s="499"/>
      <c r="DA45" s="500"/>
      <c r="DB45" s="500"/>
      <c r="DC45" s="500"/>
      <c r="DD45" s="500"/>
      <c r="DE45" s="500"/>
      <c r="DF45" s="501"/>
      <c r="DG45" s="499"/>
      <c r="DH45" s="500"/>
      <c r="DI45" s="500"/>
      <c r="DJ45" s="500"/>
      <c r="DK45" s="500"/>
      <c r="DL45" s="500"/>
      <c r="DM45" s="501"/>
      <c r="DN45" s="499"/>
      <c r="DO45" s="500"/>
      <c r="DP45" s="500"/>
      <c r="DQ45" s="500"/>
      <c r="DR45" s="500"/>
      <c r="DS45" s="500"/>
      <c r="DT45" s="501"/>
      <c r="DU45" s="499"/>
      <c r="DV45" s="500"/>
      <c r="DW45" s="500"/>
      <c r="DX45" s="500"/>
      <c r="DY45" s="500"/>
      <c r="DZ45" s="500"/>
      <c r="EA45" s="501"/>
      <c r="EB45" s="499"/>
      <c r="EC45" s="500"/>
      <c r="ED45" s="500"/>
      <c r="EE45" s="500"/>
      <c r="EF45" s="500"/>
      <c r="EG45" s="500"/>
      <c r="EH45" s="501"/>
      <c r="EI45" s="499"/>
      <c r="EJ45" s="500"/>
      <c r="EK45" s="500"/>
      <c r="EL45" s="500"/>
      <c r="EM45" s="500"/>
      <c r="EN45" s="500"/>
      <c r="EO45" s="501"/>
      <c r="EP45" s="499"/>
      <c r="EQ45" s="500"/>
      <c r="ER45" s="500"/>
      <c r="ES45" s="500"/>
      <c r="ET45" s="500"/>
      <c r="EU45" s="500"/>
      <c r="EV45" s="501"/>
      <c r="EW45" s="499"/>
      <c r="EX45" s="500"/>
      <c r="EY45" s="500"/>
      <c r="EZ45" s="500"/>
      <c r="FA45" s="500"/>
      <c r="FB45" s="500"/>
      <c r="FC45" s="501"/>
      <c r="FD45" s="499"/>
      <c r="FE45" s="500"/>
      <c r="FF45" s="500"/>
      <c r="FG45" s="500"/>
      <c r="FH45" s="500"/>
      <c r="FI45" s="500"/>
      <c r="FJ45" s="501"/>
      <c r="FK45" s="499"/>
      <c r="FL45" s="500"/>
      <c r="FM45" s="500"/>
      <c r="FN45" s="500"/>
      <c r="FO45" s="500"/>
      <c r="FP45" s="500"/>
      <c r="FQ45" s="501"/>
      <c r="FR45" s="499"/>
      <c r="FS45" s="500"/>
      <c r="FT45" s="500"/>
      <c r="FU45" s="500"/>
      <c r="FV45" s="500"/>
      <c r="FW45" s="500"/>
      <c r="FX45" s="501"/>
      <c r="FY45" s="499"/>
      <c r="FZ45" s="500"/>
      <c r="GA45" s="500"/>
      <c r="GB45" s="500"/>
      <c r="GC45" s="500"/>
      <c r="GD45" s="500"/>
      <c r="GE45" s="501"/>
      <c r="GF45" s="499"/>
      <c r="GG45" s="500"/>
      <c r="GH45" s="500"/>
      <c r="GI45" s="500"/>
      <c r="GJ45" s="500"/>
      <c r="GK45" s="500"/>
      <c r="GL45" s="501"/>
      <c r="GM45" s="499"/>
      <c r="GN45" s="500"/>
      <c r="GO45" s="500"/>
      <c r="GP45" s="500"/>
      <c r="GQ45" s="500"/>
      <c r="GR45" s="500"/>
      <c r="GS45" s="501"/>
      <c r="GT45" s="499"/>
      <c r="GU45" s="500"/>
      <c r="GV45" s="500"/>
      <c r="GW45" s="500"/>
      <c r="GX45" s="500"/>
      <c r="GY45" s="500"/>
      <c r="GZ45" s="501"/>
      <c r="HA45" s="499"/>
      <c r="HB45" s="500"/>
      <c r="HC45" s="500"/>
      <c r="HD45" s="500"/>
      <c r="HE45" s="500"/>
      <c r="HF45" s="500"/>
      <c r="HG45" s="501"/>
    </row>
    <row r="46" spans="2:215" s="7" customFormat="1" ht="15.75" customHeight="1">
      <c r="B46" s="747"/>
      <c r="C46" s="537"/>
      <c r="D46" s="576"/>
      <c r="E46" s="50" t="s">
        <v>21</v>
      </c>
      <c r="F46" s="510"/>
      <c r="G46" s="511"/>
      <c r="H46" s="511"/>
      <c r="I46" s="511"/>
      <c r="J46" s="511"/>
      <c r="K46" s="511"/>
      <c r="L46" s="512"/>
      <c r="M46" s="510"/>
      <c r="N46" s="511"/>
      <c r="O46" s="511"/>
      <c r="P46" s="511"/>
      <c r="Q46" s="511"/>
      <c r="R46" s="511"/>
      <c r="S46" s="512"/>
      <c r="T46" s="510"/>
      <c r="U46" s="511"/>
      <c r="V46" s="511"/>
      <c r="W46" s="511"/>
      <c r="X46" s="511"/>
      <c r="Y46" s="511"/>
      <c r="Z46" s="512"/>
      <c r="AA46" s="510"/>
      <c r="AB46" s="511"/>
      <c r="AC46" s="511"/>
      <c r="AD46" s="511"/>
      <c r="AE46" s="511"/>
      <c r="AF46" s="511"/>
      <c r="AG46" s="512"/>
      <c r="AH46" s="510"/>
      <c r="AI46" s="511"/>
      <c r="AJ46" s="511"/>
      <c r="AK46" s="511"/>
      <c r="AL46" s="511"/>
      <c r="AM46" s="511"/>
      <c r="AN46" s="512"/>
      <c r="AO46" s="510"/>
      <c r="AP46" s="511"/>
      <c r="AQ46" s="511"/>
      <c r="AR46" s="511"/>
      <c r="AS46" s="511"/>
      <c r="AT46" s="511"/>
      <c r="AU46" s="512"/>
      <c r="AV46" s="510"/>
      <c r="AW46" s="511"/>
      <c r="AX46" s="511"/>
      <c r="AY46" s="511"/>
      <c r="AZ46" s="511"/>
      <c r="BA46" s="511"/>
      <c r="BB46" s="512"/>
      <c r="BC46" s="510"/>
      <c r="BD46" s="511"/>
      <c r="BE46" s="511"/>
      <c r="BF46" s="511"/>
      <c r="BG46" s="511"/>
      <c r="BH46" s="511"/>
      <c r="BI46" s="512"/>
      <c r="BJ46" s="510"/>
      <c r="BK46" s="511"/>
      <c r="BL46" s="511"/>
      <c r="BM46" s="511"/>
      <c r="BN46" s="511"/>
      <c r="BO46" s="511"/>
      <c r="BP46" s="512"/>
      <c r="BQ46" s="510"/>
      <c r="BR46" s="511"/>
      <c r="BS46" s="511"/>
      <c r="BT46" s="511"/>
      <c r="BU46" s="511"/>
      <c r="BV46" s="511"/>
      <c r="BW46" s="512"/>
      <c r="BX46" s="510"/>
      <c r="BY46" s="511"/>
      <c r="BZ46" s="511"/>
      <c r="CA46" s="511"/>
      <c r="CB46" s="511"/>
      <c r="CC46" s="511"/>
      <c r="CD46" s="512"/>
      <c r="CE46" s="510"/>
      <c r="CF46" s="511"/>
      <c r="CG46" s="511"/>
      <c r="CH46" s="511"/>
      <c r="CI46" s="511"/>
      <c r="CJ46" s="511"/>
      <c r="CK46" s="512"/>
      <c r="CL46" s="510"/>
      <c r="CM46" s="511"/>
      <c r="CN46" s="511"/>
      <c r="CO46" s="511"/>
      <c r="CP46" s="511"/>
      <c r="CQ46" s="511"/>
      <c r="CR46" s="512"/>
      <c r="CS46" s="510"/>
      <c r="CT46" s="511"/>
      <c r="CU46" s="511"/>
      <c r="CV46" s="511"/>
      <c r="CW46" s="511"/>
      <c r="CX46" s="511"/>
      <c r="CY46" s="512"/>
      <c r="CZ46" s="510"/>
      <c r="DA46" s="511"/>
      <c r="DB46" s="511"/>
      <c r="DC46" s="511"/>
      <c r="DD46" s="511"/>
      <c r="DE46" s="511"/>
      <c r="DF46" s="512"/>
      <c r="DG46" s="510"/>
      <c r="DH46" s="511"/>
      <c r="DI46" s="511"/>
      <c r="DJ46" s="511"/>
      <c r="DK46" s="511"/>
      <c r="DL46" s="511"/>
      <c r="DM46" s="512"/>
      <c r="DN46" s="510"/>
      <c r="DO46" s="511"/>
      <c r="DP46" s="511"/>
      <c r="DQ46" s="511"/>
      <c r="DR46" s="511"/>
      <c r="DS46" s="511"/>
      <c r="DT46" s="512"/>
      <c r="DU46" s="510"/>
      <c r="DV46" s="511"/>
      <c r="DW46" s="511"/>
      <c r="DX46" s="511"/>
      <c r="DY46" s="511"/>
      <c r="DZ46" s="511"/>
      <c r="EA46" s="512"/>
      <c r="EB46" s="510"/>
      <c r="EC46" s="511"/>
      <c r="ED46" s="511"/>
      <c r="EE46" s="511"/>
      <c r="EF46" s="511"/>
      <c r="EG46" s="511"/>
      <c r="EH46" s="512"/>
      <c r="EI46" s="510"/>
      <c r="EJ46" s="511"/>
      <c r="EK46" s="511"/>
      <c r="EL46" s="511"/>
      <c r="EM46" s="511"/>
      <c r="EN46" s="511"/>
      <c r="EO46" s="512"/>
      <c r="EP46" s="510"/>
      <c r="EQ46" s="511"/>
      <c r="ER46" s="511"/>
      <c r="ES46" s="511"/>
      <c r="ET46" s="511"/>
      <c r="EU46" s="511"/>
      <c r="EV46" s="512"/>
      <c r="EW46" s="510"/>
      <c r="EX46" s="511"/>
      <c r="EY46" s="511"/>
      <c r="EZ46" s="511"/>
      <c r="FA46" s="511"/>
      <c r="FB46" s="511"/>
      <c r="FC46" s="512"/>
      <c r="FD46" s="510"/>
      <c r="FE46" s="511"/>
      <c r="FF46" s="511"/>
      <c r="FG46" s="511"/>
      <c r="FH46" s="511"/>
      <c r="FI46" s="511"/>
      <c r="FJ46" s="512"/>
      <c r="FK46" s="510"/>
      <c r="FL46" s="511"/>
      <c r="FM46" s="511"/>
      <c r="FN46" s="511"/>
      <c r="FO46" s="511"/>
      <c r="FP46" s="511"/>
      <c r="FQ46" s="512"/>
      <c r="FR46" s="510"/>
      <c r="FS46" s="511"/>
      <c r="FT46" s="511"/>
      <c r="FU46" s="511"/>
      <c r="FV46" s="511"/>
      <c r="FW46" s="511"/>
      <c r="FX46" s="512"/>
      <c r="FY46" s="510"/>
      <c r="FZ46" s="511"/>
      <c r="GA46" s="511"/>
      <c r="GB46" s="511"/>
      <c r="GC46" s="511"/>
      <c r="GD46" s="511"/>
      <c r="GE46" s="512"/>
      <c r="GF46" s="510"/>
      <c r="GG46" s="511"/>
      <c r="GH46" s="511"/>
      <c r="GI46" s="511"/>
      <c r="GJ46" s="511"/>
      <c r="GK46" s="511"/>
      <c r="GL46" s="512"/>
      <c r="GM46" s="510"/>
      <c r="GN46" s="511"/>
      <c r="GO46" s="511"/>
      <c r="GP46" s="511"/>
      <c r="GQ46" s="511"/>
      <c r="GR46" s="511"/>
      <c r="GS46" s="512"/>
      <c r="GT46" s="510"/>
      <c r="GU46" s="511"/>
      <c r="GV46" s="511"/>
      <c r="GW46" s="511"/>
      <c r="GX46" s="511"/>
      <c r="GY46" s="511"/>
      <c r="GZ46" s="512"/>
      <c r="HA46" s="510"/>
      <c r="HB46" s="511"/>
      <c r="HC46" s="511"/>
      <c r="HD46" s="511"/>
      <c r="HE46" s="511"/>
      <c r="HF46" s="511"/>
      <c r="HG46" s="512"/>
    </row>
    <row r="47" spans="2:215" s="7" customFormat="1" ht="15.75" customHeight="1">
      <c r="B47" s="747"/>
      <c r="C47" s="537"/>
      <c r="D47" s="576"/>
      <c r="E47" s="51" t="s">
        <v>125</v>
      </c>
      <c r="F47" s="392"/>
      <c r="G47" s="393"/>
      <c r="H47" s="393"/>
      <c r="I47" s="393"/>
      <c r="J47" s="393"/>
      <c r="K47" s="393"/>
      <c r="L47" s="394"/>
      <c r="M47" s="392"/>
      <c r="N47" s="393"/>
      <c r="O47" s="393"/>
      <c r="P47" s="393"/>
      <c r="Q47" s="393"/>
      <c r="R47" s="393"/>
      <c r="S47" s="394"/>
      <c r="T47" s="392"/>
      <c r="U47" s="393"/>
      <c r="V47" s="393"/>
      <c r="W47" s="393"/>
      <c r="X47" s="393"/>
      <c r="Y47" s="393"/>
      <c r="Z47" s="394"/>
      <c r="AA47" s="392"/>
      <c r="AB47" s="393"/>
      <c r="AC47" s="393"/>
      <c r="AD47" s="393"/>
      <c r="AE47" s="393"/>
      <c r="AF47" s="393"/>
      <c r="AG47" s="394"/>
      <c r="AH47" s="392"/>
      <c r="AI47" s="393"/>
      <c r="AJ47" s="393"/>
      <c r="AK47" s="393"/>
      <c r="AL47" s="393"/>
      <c r="AM47" s="393"/>
      <c r="AN47" s="394"/>
      <c r="AO47" s="392"/>
      <c r="AP47" s="393"/>
      <c r="AQ47" s="393"/>
      <c r="AR47" s="393"/>
      <c r="AS47" s="393"/>
      <c r="AT47" s="393"/>
      <c r="AU47" s="394"/>
      <c r="AV47" s="392"/>
      <c r="AW47" s="393"/>
      <c r="AX47" s="393"/>
      <c r="AY47" s="393"/>
      <c r="AZ47" s="393"/>
      <c r="BA47" s="393"/>
      <c r="BB47" s="394"/>
      <c r="BC47" s="392"/>
      <c r="BD47" s="393"/>
      <c r="BE47" s="393"/>
      <c r="BF47" s="393"/>
      <c r="BG47" s="393"/>
      <c r="BH47" s="393"/>
      <c r="BI47" s="394"/>
      <c r="BJ47" s="392"/>
      <c r="BK47" s="393"/>
      <c r="BL47" s="393"/>
      <c r="BM47" s="393"/>
      <c r="BN47" s="393"/>
      <c r="BO47" s="393"/>
      <c r="BP47" s="394"/>
      <c r="BQ47" s="392"/>
      <c r="BR47" s="393"/>
      <c r="BS47" s="393"/>
      <c r="BT47" s="393"/>
      <c r="BU47" s="393"/>
      <c r="BV47" s="393"/>
      <c r="BW47" s="394"/>
      <c r="BX47" s="392"/>
      <c r="BY47" s="393"/>
      <c r="BZ47" s="393"/>
      <c r="CA47" s="393"/>
      <c r="CB47" s="393"/>
      <c r="CC47" s="393"/>
      <c r="CD47" s="394"/>
      <c r="CE47" s="392"/>
      <c r="CF47" s="393"/>
      <c r="CG47" s="393"/>
      <c r="CH47" s="393"/>
      <c r="CI47" s="393"/>
      <c r="CJ47" s="393"/>
      <c r="CK47" s="394"/>
      <c r="CL47" s="392"/>
      <c r="CM47" s="393"/>
      <c r="CN47" s="393"/>
      <c r="CO47" s="393"/>
      <c r="CP47" s="393"/>
      <c r="CQ47" s="393"/>
      <c r="CR47" s="394"/>
      <c r="CS47" s="392"/>
      <c r="CT47" s="393"/>
      <c r="CU47" s="393"/>
      <c r="CV47" s="393"/>
      <c r="CW47" s="393"/>
      <c r="CX47" s="393"/>
      <c r="CY47" s="394"/>
      <c r="CZ47" s="392"/>
      <c r="DA47" s="393"/>
      <c r="DB47" s="393"/>
      <c r="DC47" s="393"/>
      <c r="DD47" s="393"/>
      <c r="DE47" s="393"/>
      <c r="DF47" s="394"/>
      <c r="DG47" s="392"/>
      <c r="DH47" s="393"/>
      <c r="DI47" s="393"/>
      <c r="DJ47" s="393"/>
      <c r="DK47" s="393"/>
      <c r="DL47" s="393"/>
      <c r="DM47" s="394"/>
      <c r="DN47" s="392"/>
      <c r="DO47" s="393"/>
      <c r="DP47" s="393"/>
      <c r="DQ47" s="393"/>
      <c r="DR47" s="393"/>
      <c r="DS47" s="393"/>
      <c r="DT47" s="394"/>
      <c r="DU47" s="392"/>
      <c r="DV47" s="393"/>
      <c r="DW47" s="393"/>
      <c r="DX47" s="393"/>
      <c r="DY47" s="393"/>
      <c r="DZ47" s="393"/>
      <c r="EA47" s="394"/>
      <c r="EB47" s="392"/>
      <c r="EC47" s="393"/>
      <c r="ED47" s="393"/>
      <c r="EE47" s="393"/>
      <c r="EF47" s="393"/>
      <c r="EG47" s="393"/>
      <c r="EH47" s="394"/>
      <c r="EI47" s="392"/>
      <c r="EJ47" s="393"/>
      <c r="EK47" s="393"/>
      <c r="EL47" s="393"/>
      <c r="EM47" s="393"/>
      <c r="EN47" s="393"/>
      <c r="EO47" s="394"/>
      <c r="EP47" s="392"/>
      <c r="EQ47" s="393"/>
      <c r="ER47" s="393"/>
      <c r="ES47" s="393"/>
      <c r="ET47" s="393"/>
      <c r="EU47" s="393"/>
      <c r="EV47" s="394"/>
      <c r="EW47" s="392"/>
      <c r="EX47" s="393"/>
      <c r="EY47" s="393"/>
      <c r="EZ47" s="393"/>
      <c r="FA47" s="393"/>
      <c r="FB47" s="393"/>
      <c r="FC47" s="394"/>
      <c r="FD47" s="392"/>
      <c r="FE47" s="393"/>
      <c r="FF47" s="393"/>
      <c r="FG47" s="393"/>
      <c r="FH47" s="393"/>
      <c r="FI47" s="393"/>
      <c r="FJ47" s="394"/>
      <c r="FK47" s="392"/>
      <c r="FL47" s="393"/>
      <c r="FM47" s="393"/>
      <c r="FN47" s="393"/>
      <c r="FO47" s="393"/>
      <c r="FP47" s="393"/>
      <c r="FQ47" s="394"/>
      <c r="FR47" s="392"/>
      <c r="FS47" s="393"/>
      <c r="FT47" s="393"/>
      <c r="FU47" s="393"/>
      <c r="FV47" s="393"/>
      <c r="FW47" s="393"/>
      <c r="FX47" s="394"/>
      <c r="FY47" s="392"/>
      <c r="FZ47" s="393"/>
      <c r="GA47" s="393"/>
      <c r="GB47" s="393"/>
      <c r="GC47" s="393"/>
      <c r="GD47" s="393"/>
      <c r="GE47" s="394"/>
      <c r="GF47" s="392"/>
      <c r="GG47" s="393"/>
      <c r="GH47" s="393"/>
      <c r="GI47" s="393"/>
      <c r="GJ47" s="393"/>
      <c r="GK47" s="393"/>
      <c r="GL47" s="394"/>
      <c r="GM47" s="392"/>
      <c r="GN47" s="393"/>
      <c r="GO47" s="393"/>
      <c r="GP47" s="393"/>
      <c r="GQ47" s="393"/>
      <c r="GR47" s="393"/>
      <c r="GS47" s="394"/>
      <c r="GT47" s="392"/>
      <c r="GU47" s="393"/>
      <c r="GV47" s="393"/>
      <c r="GW47" s="393"/>
      <c r="GX47" s="393"/>
      <c r="GY47" s="393"/>
      <c r="GZ47" s="394"/>
      <c r="HA47" s="392"/>
      <c r="HB47" s="393"/>
      <c r="HC47" s="393"/>
      <c r="HD47" s="393"/>
      <c r="HE47" s="393"/>
      <c r="HF47" s="393"/>
      <c r="HG47" s="394"/>
    </row>
    <row r="48" spans="2:215" s="7" customFormat="1" ht="13.5">
      <c r="B48" s="747"/>
      <c r="C48" s="537"/>
      <c r="D48" s="576"/>
      <c r="E48" s="57" t="s">
        <v>405</v>
      </c>
      <c r="F48" s="481"/>
      <c r="G48" s="482"/>
      <c r="H48" s="482"/>
      <c r="I48" s="482"/>
      <c r="J48" s="482"/>
      <c r="K48" s="482"/>
      <c r="L48" s="483"/>
      <c r="M48" s="481"/>
      <c r="N48" s="482"/>
      <c r="O48" s="482"/>
      <c r="P48" s="482"/>
      <c r="Q48" s="482"/>
      <c r="R48" s="482"/>
      <c r="S48" s="483"/>
      <c r="T48" s="481"/>
      <c r="U48" s="482"/>
      <c r="V48" s="482"/>
      <c r="W48" s="482"/>
      <c r="X48" s="482"/>
      <c r="Y48" s="482"/>
      <c r="Z48" s="483"/>
      <c r="AA48" s="481"/>
      <c r="AB48" s="482"/>
      <c r="AC48" s="482"/>
      <c r="AD48" s="482"/>
      <c r="AE48" s="482"/>
      <c r="AF48" s="482"/>
      <c r="AG48" s="483"/>
      <c r="AH48" s="481"/>
      <c r="AI48" s="482"/>
      <c r="AJ48" s="482"/>
      <c r="AK48" s="482"/>
      <c r="AL48" s="482"/>
      <c r="AM48" s="482"/>
      <c r="AN48" s="483"/>
      <c r="AO48" s="481"/>
      <c r="AP48" s="482"/>
      <c r="AQ48" s="482"/>
      <c r="AR48" s="482"/>
      <c r="AS48" s="482"/>
      <c r="AT48" s="482"/>
      <c r="AU48" s="483"/>
      <c r="AV48" s="481"/>
      <c r="AW48" s="482"/>
      <c r="AX48" s="482"/>
      <c r="AY48" s="482"/>
      <c r="AZ48" s="482"/>
      <c r="BA48" s="482"/>
      <c r="BB48" s="483"/>
      <c r="BC48" s="481"/>
      <c r="BD48" s="482"/>
      <c r="BE48" s="482"/>
      <c r="BF48" s="482"/>
      <c r="BG48" s="482"/>
      <c r="BH48" s="482"/>
      <c r="BI48" s="483"/>
      <c r="BJ48" s="481"/>
      <c r="BK48" s="482"/>
      <c r="BL48" s="482"/>
      <c r="BM48" s="482"/>
      <c r="BN48" s="482"/>
      <c r="BO48" s="482"/>
      <c r="BP48" s="483"/>
      <c r="BQ48" s="481"/>
      <c r="BR48" s="482"/>
      <c r="BS48" s="482"/>
      <c r="BT48" s="482"/>
      <c r="BU48" s="482"/>
      <c r="BV48" s="482"/>
      <c r="BW48" s="483"/>
      <c r="BX48" s="481"/>
      <c r="BY48" s="482"/>
      <c r="BZ48" s="482"/>
      <c r="CA48" s="482"/>
      <c r="CB48" s="482"/>
      <c r="CC48" s="482"/>
      <c r="CD48" s="483"/>
      <c r="CE48" s="481"/>
      <c r="CF48" s="482"/>
      <c r="CG48" s="482"/>
      <c r="CH48" s="482"/>
      <c r="CI48" s="482"/>
      <c r="CJ48" s="482"/>
      <c r="CK48" s="483"/>
      <c r="CL48" s="481"/>
      <c r="CM48" s="482"/>
      <c r="CN48" s="482"/>
      <c r="CO48" s="482"/>
      <c r="CP48" s="482"/>
      <c r="CQ48" s="482"/>
      <c r="CR48" s="483"/>
      <c r="CS48" s="481"/>
      <c r="CT48" s="482"/>
      <c r="CU48" s="482"/>
      <c r="CV48" s="482"/>
      <c r="CW48" s="482"/>
      <c r="CX48" s="482"/>
      <c r="CY48" s="483"/>
      <c r="CZ48" s="481"/>
      <c r="DA48" s="482"/>
      <c r="DB48" s="482"/>
      <c r="DC48" s="482"/>
      <c r="DD48" s="482"/>
      <c r="DE48" s="482"/>
      <c r="DF48" s="483"/>
      <c r="DG48" s="481"/>
      <c r="DH48" s="482"/>
      <c r="DI48" s="482"/>
      <c r="DJ48" s="482"/>
      <c r="DK48" s="482"/>
      <c r="DL48" s="482"/>
      <c r="DM48" s="483"/>
      <c r="DN48" s="481"/>
      <c r="DO48" s="482"/>
      <c r="DP48" s="482"/>
      <c r="DQ48" s="482"/>
      <c r="DR48" s="482"/>
      <c r="DS48" s="482"/>
      <c r="DT48" s="483"/>
      <c r="DU48" s="481"/>
      <c r="DV48" s="482"/>
      <c r="DW48" s="482"/>
      <c r="DX48" s="482"/>
      <c r="DY48" s="482"/>
      <c r="DZ48" s="482"/>
      <c r="EA48" s="483"/>
      <c r="EB48" s="481"/>
      <c r="EC48" s="482"/>
      <c r="ED48" s="482"/>
      <c r="EE48" s="482"/>
      <c r="EF48" s="482"/>
      <c r="EG48" s="482"/>
      <c r="EH48" s="483"/>
      <c r="EI48" s="481"/>
      <c r="EJ48" s="482"/>
      <c r="EK48" s="482"/>
      <c r="EL48" s="482"/>
      <c r="EM48" s="482"/>
      <c r="EN48" s="482"/>
      <c r="EO48" s="483"/>
      <c r="EP48" s="481"/>
      <c r="EQ48" s="482"/>
      <c r="ER48" s="482"/>
      <c r="ES48" s="482"/>
      <c r="ET48" s="482"/>
      <c r="EU48" s="482"/>
      <c r="EV48" s="483"/>
      <c r="EW48" s="481"/>
      <c r="EX48" s="482"/>
      <c r="EY48" s="482"/>
      <c r="EZ48" s="482"/>
      <c r="FA48" s="482"/>
      <c r="FB48" s="482"/>
      <c r="FC48" s="483"/>
      <c r="FD48" s="481"/>
      <c r="FE48" s="482"/>
      <c r="FF48" s="482"/>
      <c r="FG48" s="482"/>
      <c r="FH48" s="482"/>
      <c r="FI48" s="482"/>
      <c r="FJ48" s="483"/>
      <c r="FK48" s="481"/>
      <c r="FL48" s="482"/>
      <c r="FM48" s="482"/>
      <c r="FN48" s="482"/>
      <c r="FO48" s="482"/>
      <c r="FP48" s="482"/>
      <c r="FQ48" s="483"/>
      <c r="FR48" s="481"/>
      <c r="FS48" s="482"/>
      <c r="FT48" s="482"/>
      <c r="FU48" s="482"/>
      <c r="FV48" s="482"/>
      <c r="FW48" s="482"/>
      <c r="FX48" s="483"/>
      <c r="FY48" s="481"/>
      <c r="FZ48" s="482"/>
      <c r="GA48" s="482"/>
      <c r="GB48" s="482"/>
      <c r="GC48" s="482"/>
      <c r="GD48" s="482"/>
      <c r="GE48" s="483"/>
      <c r="GF48" s="481"/>
      <c r="GG48" s="482"/>
      <c r="GH48" s="482"/>
      <c r="GI48" s="482"/>
      <c r="GJ48" s="482"/>
      <c r="GK48" s="482"/>
      <c r="GL48" s="483"/>
      <c r="GM48" s="481"/>
      <c r="GN48" s="482"/>
      <c r="GO48" s="482"/>
      <c r="GP48" s="482"/>
      <c r="GQ48" s="482"/>
      <c r="GR48" s="482"/>
      <c r="GS48" s="483"/>
      <c r="GT48" s="481"/>
      <c r="GU48" s="482"/>
      <c r="GV48" s="482"/>
      <c r="GW48" s="482"/>
      <c r="GX48" s="482"/>
      <c r="GY48" s="482"/>
      <c r="GZ48" s="483"/>
      <c r="HA48" s="481"/>
      <c r="HB48" s="482"/>
      <c r="HC48" s="482"/>
      <c r="HD48" s="482"/>
      <c r="HE48" s="482"/>
      <c r="HF48" s="482"/>
      <c r="HG48" s="483"/>
    </row>
    <row r="49" spans="2:215" s="7" customFormat="1" ht="15.75" customHeight="1">
      <c r="B49" s="747"/>
      <c r="C49" s="537"/>
      <c r="D49" s="575" t="s">
        <v>166</v>
      </c>
      <c r="E49" s="49" t="s">
        <v>113</v>
      </c>
      <c r="F49" s="499"/>
      <c r="G49" s="500"/>
      <c r="H49" s="500"/>
      <c r="I49" s="500"/>
      <c r="J49" s="500"/>
      <c r="K49" s="500"/>
      <c r="L49" s="501"/>
      <c r="M49" s="499"/>
      <c r="N49" s="500"/>
      <c r="O49" s="500"/>
      <c r="P49" s="500"/>
      <c r="Q49" s="500"/>
      <c r="R49" s="500"/>
      <c r="S49" s="501"/>
      <c r="T49" s="499"/>
      <c r="U49" s="500"/>
      <c r="V49" s="500"/>
      <c r="W49" s="500"/>
      <c r="X49" s="500"/>
      <c r="Y49" s="500"/>
      <c r="Z49" s="501"/>
      <c r="AA49" s="499"/>
      <c r="AB49" s="500"/>
      <c r="AC49" s="500"/>
      <c r="AD49" s="500"/>
      <c r="AE49" s="500"/>
      <c r="AF49" s="500"/>
      <c r="AG49" s="501"/>
      <c r="AH49" s="499"/>
      <c r="AI49" s="500"/>
      <c r="AJ49" s="500"/>
      <c r="AK49" s="500"/>
      <c r="AL49" s="500"/>
      <c r="AM49" s="500"/>
      <c r="AN49" s="501"/>
      <c r="AO49" s="499"/>
      <c r="AP49" s="500"/>
      <c r="AQ49" s="500"/>
      <c r="AR49" s="500"/>
      <c r="AS49" s="500"/>
      <c r="AT49" s="500"/>
      <c r="AU49" s="501"/>
      <c r="AV49" s="499"/>
      <c r="AW49" s="500"/>
      <c r="AX49" s="500"/>
      <c r="AY49" s="500"/>
      <c r="AZ49" s="500"/>
      <c r="BA49" s="500"/>
      <c r="BB49" s="501"/>
      <c r="BC49" s="499"/>
      <c r="BD49" s="500"/>
      <c r="BE49" s="500"/>
      <c r="BF49" s="500"/>
      <c r="BG49" s="500"/>
      <c r="BH49" s="500"/>
      <c r="BI49" s="501"/>
      <c r="BJ49" s="499"/>
      <c r="BK49" s="500"/>
      <c r="BL49" s="500"/>
      <c r="BM49" s="500"/>
      <c r="BN49" s="500"/>
      <c r="BO49" s="500"/>
      <c r="BP49" s="501"/>
      <c r="BQ49" s="499"/>
      <c r="BR49" s="500"/>
      <c r="BS49" s="500"/>
      <c r="BT49" s="500"/>
      <c r="BU49" s="500"/>
      <c r="BV49" s="500"/>
      <c r="BW49" s="501"/>
      <c r="BX49" s="499"/>
      <c r="BY49" s="500"/>
      <c r="BZ49" s="500"/>
      <c r="CA49" s="500"/>
      <c r="CB49" s="500"/>
      <c r="CC49" s="500"/>
      <c r="CD49" s="501"/>
      <c r="CE49" s="499"/>
      <c r="CF49" s="500"/>
      <c r="CG49" s="500"/>
      <c r="CH49" s="500"/>
      <c r="CI49" s="500"/>
      <c r="CJ49" s="500"/>
      <c r="CK49" s="501"/>
      <c r="CL49" s="499"/>
      <c r="CM49" s="500"/>
      <c r="CN49" s="500"/>
      <c r="CO49" s="500"/>
      <c r="CP49" s="500"/>
      <c r="CQ49" s="500"/>
      <c r="CR49" s="501"/>
      <c r="CS49" s="499"/>
      <c r="CT49" s="500"/>
      <c r="CU49" s="500"/>
      <c r="CV49" s="500"/>
      <c r="CW49" s="500"/>
      <c r="CX49" s="500"/>
      <c r="CY49" s="501"/>
      <c r="CZ49" s="499"/>
      <c r="DA49" s="500"/>
      <c r="DB49" s="500"/>
      <c r="DC49" s="500"/>
      <c r="DD49" s="500"/>
      <c r="DE49" s="500"/>
      <c r="DF49" s="501"/>
      <c r="DG49" s="499"/>
      <c r="DH49" s="500"/>
      <c r="DI49" s="500"/>
      <c r="DJ49" s="500"/>
      <c r="DK49" s="500"/>
      <c r="DL49" s="500"/>
      <c r="DM49" s="501"/>
      <c r="DN49" s="499"/>
      <c r="DO49" s="500"/>
      <c r="DP49" s="500"/>
      <c r="DQ49" s="500"/>
      <c r="DR49" s="500"/>
      <c r="DS49" s="500"/>
      <c r="DT49" s="501"/>
      <c r="DU49" s="499"/>
      <c r="DV49" s="500"/>
      <c r="DW49" s="500"/>
      <c r="DX49" s="500"/>
      <c r="DY49" s="500"/>
      <c r="DZ49" s="500"/>
      <c r="EA49" s="501"/>
      <c r="EB49" s="499"/>
      <c r="EC49" s="500"/>
      <c r="ED49" s="500"/>
      <c r="EE49" s="500"/>
      <c r="EF49" s="500"/>
      <c r="EG49" s="500"/>
      <c r="EH49" s="501"/>
      <c r="EI49" s="499"/>
      <c r="EJ49" s="500"/>
      <c r="EK49" s="500"/>
      <c r="EL49" s="500"/>
      <c r="EM49" s="500"/>
      <c r="EN49" s="500"/>
      <c r="EO49" s="501"/>
      <c r="EP49" s="499"/>
      <c r="EQ49" s="500"/>
      <c r="ER49" s="500"/>
      <c r="ES49" s="500"/>
      <c r="ET49" s="500"/>
      <c r="EU49" s="500"/>
      <c r="EV49" s="501"/>
      <c r="EW49" s="499"/>
      <c r="EX49" s="500"/>
      <c r="EY49" s="500"/>
      <c r="EZ49" s="500"/>
      <c r="FA49" s="500"/>
      <c r="FB49" s="500"/>
      <c r="FC49" s="501"/>
      <c r="FD49" s="499"/>
      <c r="FE49" s="500"/>
      <c r="FF49" s="500"/>
      <c r="FG49" s="500"/>
      <c r="FH49" s="500"/>
      <c r="FI49" s="500"/>
      <c r="FJ49" s="501"/>
      <c r="FK49" s="499"/>
      <c r="FL49" s="500"/>
      <c r="FM49" s="500"/>
      <c r="FN49" s="500"/>
      <c r="FO49" s="500"/>
      <c r="FP49" s="500"/>
      <c r="FQ49" s="501"/>
      <c r="FR49" s="499"/>
      <c r="FS49" s="500"/>
      <c r="FT49" s="500"/>
      <c r="FU49" s="500"/>
      <c r="FV49" s="500"/>
      <c r="FW49" s="500"/>
      <c r="FX49" s="501"/>
      <c r="FY49" s="499"/>
      <c r="FZ49" s="500"/>
      <c r="GA49" s="500"/>
      <c r="GB49" s="500"/>
      <c r="GC49" s="500"/>
      <c r="GD49" s="500"/>
      <c r="GE49" s="501"/>
      <c r="GF49" s="499"/>
      <c r="GG49" s="500"/>
      <c r="GH49" s="500"/>
      <c r="GI49" s="500"/>
      <c r="GJ49" s="500"/>
      <c r="GK49" s="500"/>
      <c r="GL49" s="501"/>
      <c r="GM49" s="499"/>
      <c r="GN49" s="500"/>
      <c r="GO49" s="500"/>
      <c r="GP49" s="500"/>
      <c r="GQ49" s="500"/>
      <c r="GR49" s="500"/>
      <c r="GS49" s="501"/>
      <c r="GT49" s="499"/>
      <c r="GU49" s="500"/>
      <c r="GV49" s="500"/>
      <c r="GW49" s="500"/>
      <c r="GX49" s="500"/>
      <c r="GY49" s="500"/>
      <c r="GZ49" s="501"/>
      <c r="HA49" s="499"/>
      <c r="HB49" s="500"/>
      <c r="HC49" s="500"/>
      <c r="HD49" s="500"/>
      <c r="HE49" s="500"/>
      <c r="HF49" s="500"/>
      <c r="HG49" s="501"/>
    </row>
    <row r="50" spans="2:215" s="7" customFormat="1" ht="15.75" customHeight="1">
      <c r="B50" s="747"/>
      <c r="C50" s="537"/>
      <c r="D50" s="576"/>
      <c r="E50" s="50" t="s">
        <v>21</v>
      </c>
      <c r="F50" s="510"/>
      <c r="G50" s="511"/>
      <c r="H50" s="511"/>
      <c r="I50" s="511"/>
      <c r="J50" s="511"/>
      <c r="K50" s="511"/>
      <c r="L50" s="512"/>
      <c r="M50" s="510"/>
      <c r="N50" s="511"/>
      <c r="O50" s="511"/>
      <c r="P50" s="511"/>
      <c r="Q50" s="511"/>
      <c r="R50" s="511"/>
      <c r="S50" s="512"/>
      <c r="T50" s="510"/>
      <c r="U50" s="511"/>
      <c r="V50" s="511"/>
      <c r="W50" s="511"/>
      <c r="X50" s="511"/>
      <c r="Y50" s="511"/>
      <c r="Z50" s="512"/>
      <c r="AA50" s="510"/>
      <c r="AB50" s="511"/>
      <c r="AC50" s="511"/>
      <c r="AD50" s="511"/>
      <c r="AE50" s="511"/>
      <c r="AF50" s="511"/>
      <c r="AG50" s="512"/>
      <c r="AH50" s="510"/>
      <c r="AI50" s="511"/>
      <c r="AJ50" s="511"/>
      <c r="AK50" s="511"/>
      <c r="AL50" s="511"/>
      <c r="AM50" s="511"/>
      <c r="AN50" s="512"/>
      <c r="AO50" s="510"/>
      <c r="AP50" s="511"/>
      <c r="AQ50" s="511"/>
      <c r="AR50" s="511"/>
      <c r="AS50" s="511"/>
      <c r="AT50" s="511"/>
      <c r="AU50" s="512"/>
      <c r="AV50" s="510"/>
      <c r="AW50" s="511"/>
      <c r="AX50" s="511"/>
      <c r="AY50" s="511"/>
      <c r="AZ50" s="511"/>
      <c r="BA50" s="511"/>
      <c r="BB50" s="512"/>
      <c r="BC50" s="510"/>
      <c r="BD50" s="511"/>
      <c r="BE50" s="511"/>
      <c r="BF50" s="511"/>
      <c r="BG50" s="511"/>
      <c r="BH50" s="511"/>
      <c r="BI50" s="512"/>
      <c r="BJ50" s="510"/>
      <c r="BK50" s="511"/>
      <c r="BL50" s="511"/>
      <c r="BM50" s="511"/>
      <c r="BN50" s="511"/>
      <c r="BO50" s="511"/>
      <c r="BP50" s="512"/>
      <c r="BQ50" s="510"/>
      <c r="BR50" s="511"/>
      <c r="BS50" s="511"/>
      <c r="BT50" s="511"/>
      <c r="BU50" s="511"/>
      <c r="BV50" s="511"/>
      <c r="BW50" s="512"/>
      <c r="BX50" s="510"/>
      <c r="BY50" s="511"/>
      <c r="BZ50" s="511"/>
      <c r="CA50" s="511"/>
      <c r="CB50" s="511"/>
      <c r="CC50" s="511"/>
      <c r="CD50" s="512"/>
      <c r="CE50" s="510"/>
      <c r="CF50" s="511"/>
      <c r="CG50" s="511"/>
      <c r="CH50" s="511"/>
      <c r="CI50" s="511"/>
      <c r="CJ50" s="511"/>
      <c r="CK50" s="512"/>
      <c r="CL50" s="510"/>
      <c r="CM50" s="511"/>
      <c r="CN50" s="511"/>
      <c r="CO50" s="511"/>
      <c r="CP50" s="511"/>
      <c r="CQ50" s="511"/>
      <c r="CR50" s="512"/>
      <c r="CS50" s="510"/>
      <c r="CT50" s="511"/>
      <c r="CU50" s="511"/>
      <c r="CV50" s="511"/>
      <c r="CW50" s="511"/>
      <c r="CX50" s="511"/>
      <c r="CY50" s="512"/>
      <c r="CZ50" s="510"/>
      <c r="DA50" s="511"/>
      <c r="DB50" s="511"/>
      <c r="DC50" s="511"/>
      <c r="DD50" s="511"/>
      <c r="DE50" s="511"/>
      <c r="DF50" s="512"/>
      <c r="DG50" s="510"/>
      <c r="DH50" s="511"/>
      <c r="DI50" s="511"/>
      <c r="DJ50" s="511"/>
      <c r="DK50" s="511"/>
      <c r="DL50" s="511"/>
      <c r="DM50" s="512"/>
      <c r="DN50" s="510"/>
      <c r="DO50" s="511"/>
      <c r="DP50" s="511"/>
      <c r="DQ50" s="511"/>
      <c r="DR50" s="511"/>
      <c r="DS50" s="511"/>
      <c r="DT50" s="512"/>
      <c r="DU50" s="510"/>
      <c r="DV50" s="511"/>
      <c r="DW50" s="511"/>
      <c r="DX50" s="511"/>
      <c r="DY50" s="511"/>
      <c r="DZ50" s="511"/>
      <c r="EA50" s="512"/>
      <c r="EB50" s="510"/>
      <c r="EC50" s="511"/>
      <c r="ED50" s="511"/>
      <c r="EE50" s="511"/>
      <c r="EF50" s="511"/>
      <c r="EG50" s="511"/>
      <c r="EH50" s="512"/>
      <c r="EI50" s="510"/>
      <c r="EJ50" s="511"/>
      <c r="EK50" s="511"/>
      <c r="EL50" s="511"/>
      <c r="EM50" s="511"/>
      <c r="EN50" s="511"/>
      <c r="EO50" s="512"/>
      <c r="EP50" s="510"/>
      <c r="EQ50" s="511"/>
      <c r="ER50" s="511"/>
      <c r="ES50" s="511"/>
      <c r="ET50" s="511"/>
      <c r="EU50" s="511"/>
      <c r="EV50" s="512"/>
      <c r="EW50" s="510"/>
      <c r="EX50" s="511"/>
      <c r="EY50" s="511"/>
      <c r="EZ50" s="511"/>
      <c r="FA50" s="511"/>
      <c r="FB50" s="511"/>
      <c r="FC50" s="512"/>
      <c r="FD50" s="510"/>
      <c r="FE50" s="511"/>
      <c r="FF50" s="511"/>
      <c r="FG50" s="511"/>
      <c r="FH50" s="511"/>
      <c r="FI50" s="511"/>
      <c r="FJ50" s="512"/>
      <c r="FK50" s="510"/>
      <c r="FL50" s="511"/>
      <c r="FM50" s="511"/>
      <c r="FN50" s="511"/>
      <c r="FO50" s="511"/>
      <c r="FP50" s="511"/>
      <c r="FQ50" s="512"/>
      <c r="FR50" s="510"/>
      <c r="FS50" s="511"/>
      <c r="FT50" s="511"/>
      <c r="FU50" s="511"/>
      <c r="FV50" s="511"/>
      <c r="FW50" s="511"/>
      <c r="FX50" s="512"/>
      <c r="FY50" s="510"/>
      <c r="FZ50" s="511"/>
      <c r="GA50" s="511"/>
      <c r="GB50" s="511"/>
      <c r="GC50" s="511"/>
      <c r="GD50" s="511"/>
      <c r="GE50" s="512"/>
      <c r="GF50" s="510"/>
      <c r="GG50" s="511"/>
      <c r="GH50" s="511"/>
      <c r="GI50" s="511"/>
      <c r="GJ50" s="511"/>
      <c r="GK50" s="511"/>
      <c r="GL50" s="512"/>
      <c r="GM50" s="510"/>
      <c r="GN50" s="511"/>
      <c r="GO50" s="511"/>
      <c r="GP50" s="511"/>
      <c r="GQ50" s="511"/>
      <c r="GR50" s="511"/>
      <c r="GS50" s="512"/>
      <c r="GT50" s="510"/>
      <c r="GU50" s="511"/>
      <c r="GV50" s="511"/>
      <c r="GW50" s="511"/>
      <c r="GX50" s="511"/>
      <c r="GY50" s="511"/>
      <c r="GZ50" s="512"/>
      <c r="HA50" s="510"/>
      <c r="HB50" s="511"/>
      <c r="HC50" s="511"/>
      <c r="HD50" s="511"/>
      <c r="HE50" s="511"/>
      <c r="HF50" s="511"/>
      <c r="HG50" s="512"/>
    </row>
    <row r="51" spans="2:215" s="7" customFormat="1" ht="15.75" customHeight="1">
      <c r="B51" s="747"/>
      <c r="C51" s="537"/>
      <c r="D51" s="576"/>
      <c r="E51" s="51" t="s">
        <v>125</v>
      </c>
      <c r="F51" s="392"/>
      <c r="G51" s="393"/>
      <c r="H51" s="393"/>
      <c r="I51" s="393"/>
      <c r="J51" s="393"/>
      <c r="K51" s="393"/>
      <c r="L51" s="394"/>
      <c r="M51" s="392"/>
      <c r="N51" s="393"/>
      <c r="O51" s="393"/>
      <c r="P51" s="393"/>
      <c r="Q51" s="393"/>
      <c r="R51" s="393"/>
      <c r="S51" s="394"/>
      <c r="T51" s="392"/>
      <c r="U51" s="393"/>
      <c r="V51" s="393"/>
      <c r="W51" s="393"/>
      <c r="X51" s="393"/>
      <c r="Y51" s="393"/>
      <c r="Z51" s="394"/>
      <c r="AA51" s="392"/>
      <c r="AB51" s="393"/>
      <c r="AC51" s="393"/>
      <c r="AD51" s="393"/>
      <c r="AE51" s="393"/>
      <c r="AF51" s="393"/>
      <c r="AG51" s="394"/>
      <c r="AH51" s="392"/>
      <c r="AI51" s="393"/>
      <c r="AJ51" s="393"/>
      <c r="AK51" s="393"/>
      <c r="AL51" s="393"/>
      <c r="AM51" s="393"/>
      <c r="AN51" s="394"/>
      <c r="AO51" s="392"/>
      <c r="AP51" s="393"/>
      <c r="AQ51" s="393"/>
      <c r="AR51" s="393"/>
      <c r="AS51" s="393"/>
      <c r="AT51" s="393"/>
      <c r="AU51" s="394"/>
      <c r="AV51" s="392"/>
      <c r="AW51" s="393"/>
      <c r="AX51" s="393"/>
      <c r="AY51" s="393"/>
      <c r="AZ51" s="393"/>
      <c r="BA51" s="393"/>
      <c r="BB51" s="394"/>
      <c r="BC51" s="392"/>
      <c r="BD51" s="393"/>
      <c r="BE51" s="393"/>
      <c r="BF51" s="393"/>
      <c r="BG51" s="393"/>
      <c r="BH51" s="393"/>
      <c r="BI51" s="394"/>
      <c r="BJ51" s="392"/>
      <c r="BK51" s="393"/>
      <c r="BL51" s="393"/>
      <c r="BM51" s="393"/>
      <c r="BN51" s="393"/>
      <c r="BO51" s="393"/>
      <c r="BP51" s="394"/>
      <c r="BQ51" s="392"/>
      <c r="BR51" s="393"/>
      <c r="BS51" s="393"/>
      <c r="BT51" s="393"/>
      <c r="BU51" s="393"/>
      <c r="BV51" s="393"/>
      <c r="BW51" s="394"/>
      <c r="BX51" s="392"/>
      <c r="BY51" s="393"/>
      <c r="BZ51" s="393"/>
      <c r="CA51" s="393"/>
      <c r="CB51" s="393"/>
      <c r="CC51" s="393"/>
      <c r="CD51" s="394"/>
      <c r="CE51" s="392"/>
      <c r="CF51" s="393"/>
      <c r="CG51" s="393"/>
      <c r="CH51" s="393"/>
      <c r="CI51" s="393"/>
      <c r="CJ51" s="393"/>
      <c r="CK51" s="394"/>
      <c r="CL51" s="392"/>
      <c r="CM51" s="393"/>
      <c r="CN51" s="393"/>
      <c r="CO51" s="393"/>
      <c r="CP51" s="393"/>
      <c r="CQ51" s="393"/>
      <c r="CR51" s="394"/>
      <c r="CS51" s="392"/>
      <c r="CT51" s="393"/>
      <c r="CU51" s="393"/>
      <c r="CV51" s="393"/>
      <c r="CW51" s="393"/>
      <c r="CX51" s="393"/>
      <c r="CY51" s="394"/>
      <c r="CZ51" s="392"/>
      <c r="DA51" s="393"/>
      <c r="DB51" s="393"/>
      <c r="DC51" s="393"/>
      <c r="DD51" s="393"/>
      <c r="DE51" s="393"/>
      <c r="DF51" s="394"/>
      <c r="DG51" s="392"/>
      <c r="DH51" s="393"/>
      <c r="DI51" s="393"/>
      <c r="DJ51" s="393"/>
      <c r="DK51" s="393"/>
      <c r="DL51" s="393"/>
      <c r="DM51" s="394"/>
      <c r="DN51" s="392"/>
      <c r="DO51" s="393"/>
      <c r="DP51" s="393"/>
      <c r="DQ51" s="393"/>
      <c r="DR51" s="393"/>
      <c r="DS51" s="393"/>
      <c r="DT51" s="394"/>
      <c r="DU51" s="392"/>
      <c r="DV51" s="393"/>
      <c r="DW51" s="393"/>
      <c r="DX51" s="393"/>
      <c r="DY51" s="393"/>
      <c r="DZ51" s="393"/>
      <c r="EA51" s="394"/>
      <c r="EB51" s="392"/>
      <c r="EC51" s="393"/>
      <c r="ED51" s="393"/>
      <c r="EE51" s="393"/>
      <c r="EF51" s="393"/>
      <c r="EG51" s="393"/>
      <c r="EH51" s="394"/>
      <c r="EI51" s="392"/>
      <c r="EJ51" s="393"/>
      <c r="EK51" s="393"/>
      <c r="EL51" s="393"/>
      <c r="EM51" s="393"/>
      <c r="EN51" s="393"/>
      <c r="EO51" s="394"/>
      <c r="EP51" s="392"/>
      <c r="EQ51" s="393"/>
      <c r="ER51" s="393"/>
      <c r="ES51" s="393"/>
      <c r="ET51" s="393"/>
      <c r="EU51" s="393"/>
      <c r="EV51" s="394"/>
      <c r="EW51" s="392"/>
      <c r="EX51" s="393"/>
      <c r="EY51" s="393"/>
      <c r="EZ51" s="393"/>
      <c r="FA51" s="393"/>
      <c r="FB51" s="393"/>
      <c r="FC51" s="394"/>
      <c r="FD51" s="392"/>
      <c r="FE51" s="393"/>
      <c r="FF51" s="393"/>
      <c r="FG51" s="393"/>
      <c r="FH51" s="393"/>
      <c r="FI51" s="393"/>
      <c r="FJ51" s="394"/>
      <c r="FK51" s="392"/>
      <c r="FL51" s="393"/>
      <c r="FM51" s="393"/>
      <c r="FN51" s="393"/>
      <c r="FO51" s="393"/>
      <c r="FP51" s="393"/>
      <c r="FQ51" s="394"/>
      <c r="FR51" s="392"/>
      <c r="FS51" s="393"/>
      <c r="FT51" s="393"/>
      <c r="FU51" s="393"/>
      <c r="FV51" s="393"/>
      <c r="FW51" s="393"/>
      <c r="FX51" s="394"/>
      <c r="FY51" s="392"/>
      <c r="FZ51" s="393"/>
      <c r="GA51" s="393"/>
      <c r="GB51" s="393"/>
      <c r="GC51" s="393"/>
      <c r="GD51" s="393"/>
      <c r="GE51" s="394"/>
      <c r="GF51" s="392"/>
      <c r="GG51" s="393"/>
      <c r="GH51" s="393"/>
      <c r="GI51" s="393"/>
      <c r="GJ51" s="393"/>
      <c r="GK51" s="393"/>
      <c r="GL51" s="394"/>
      <c r="GM51" s="392"/>
      <c r="GN51" s="393"/>
      <c r="GO51" s="393"/>
      <c r="GP51" s="393"/>
      <c r="GQ51" s="393"/>
      <c r="GR51" s="393"/>
      <c r="GS51" s="394"/>
      <c r="GT51" s="392"/>
      <c r="GU51" s="393"/>
      <c r="GV51" s="393"/>
      <c r="GW51" s="393"/>
      <c r="GX51" s="393"/>
      <c r="GY51" s="393"/>
      <c r="GZ51" s="394"/>
      <c r="HA51" s="392"/>
      <c r="HB51" s="393"/>
      <c r="HC51" s="393"/>
      <c r="HD51" s="393"/>
      <c r="HE51" s="393"/>
      <c r="HF51" s="393"/>
      <c r="HG51" s="394"/>
    </row>
    <row r="52" spans="2:215" s="7" customFormat="1" ht="13.5">
      <c r="B52" s="747"/>
      <c r="C52" s="537"/>
      <c r="D52" s="600"/>
      <c r="E52" s="57" t="s">
        <v>405</v>
      </c>
      <c r="F52" s="481"/>
      <c r="G52" s="482"/>
      <c r="H52" s="482"/>
      <c r="I52" s="482"/>
      <c r="J52" s="482"/>
      <c r="K52" s="482"/>
      <c r="L52" s="483"/>
      <c r="M52" s="481"/>
      <c r="N52" s="482"/>
      <c r="O52" s="482"/>
      <c r="P52" s="482"/>
      <c r="Q52" s="482"/>
      <c r="R52" s="482"/>
      <c r="S52" s="483"/>
      <c r="T52" s="481"/>
      <c r="U52" s="482"/>
      <c r="V52" s="482"/>
      <c r="W52" s="482"/>
      <c r="X52" s="482"/>
      <c r="Y52" s="482"/>
      <c r="Z52" s="483"/>
      <c r="AA52" s="481"/>
      <c r="AB52" s="482"/>
      <c r="AC52" s="482"/>
      <c r="AD52" s="482"/>
      <c r="AE52" s="482"/>
      <c r="AF52" s="482"/>
      <c r="AG52" s="483"/>
      <c r="AH52" s="481"/>
      <c r="AI52" s="482"/>
      <c r="AJ52" s="482"/>
      <c r="AK52" s="482"/>
      <c r="AL52" s="482"/>
      <c r="AM52" s="482"/>
      <c r="AN52" s="483"/>
      <c r="AO52" s="481"/>
      <c r="AP52" s="482"/>
      <c r="AQ52" s="482"/>
      <c r="AR52" s="482"/>
      <c r="AS52" s="482"/>
      <c r="AT52" s="482"/>
      <c r="AU52" s="483"/>
      <c r="AV52" s="481"/>
      <c r="AW52" s="482"/>
      <c r="AX52" s="482"/>
      <c r="AY52" s="482"/>
      <c r="AZ52" s="482"/>
      <c r="BA52" s="482"/>
      <c r="BB52" s="483"/>
      <c r="BC52" s="481"/>
      <c r="BD52" s="482"/>
      <c r="BE52" s="482"/>
      <c r="BF52" s="482"/>
      <c r="BG52" s="482"/>
      <c r="BH52" s="482"/>
      <c r="BI52" s="483"/>
      <c r="BJ52" s="481"/>
      <c r="BK52" s="482"/>
      <c r="BL52" s="482"/>
      <c r="BM52" s="482"/>
      <c r="BN52" s="482"/>
      <c r="BO52" s="482"/>
      <c r="BP52" s="483"/>
      <c r="BQ52" s="481"/>
      <c r="BR52" s="482"/>
      <c r="BS52" s="482"/>
      <c r="BT52" s="482"/>
      <c r="BU52" s="482"/>
      <c r="BV52" s="482"/>
      <c r="BW52" s="483"/>
      <c r="BX52" s="481"/>
      <c r="BY52" s="482"/>
      <c r="BZ52" s="482"/>
      <c r="CA52" s="482"/>
      <c r="CB52" s="482"/>
      <c r="CC52" s="482"/>
      <c r="CD52" s="483"/>
      <c r="CE52" s="481"/>
      <c r="CF52" s="482"/>
      <c r="CG52" s="482"/>
      <c r="CH52" s="482"/>
      <c r="CI52" s="482"/>
      <c r="CJ52" s="482"/>
      <c r="CK52" s="483"/>
      <c r="CL52" s="481"/>
      <c r="CM52" s="482"/>
      <c r="CN52" s="482"/>
      <c r="CO52" s="482"/>
      <c r="CP52" s="482"/>
      <c r="CQ52" s="482"/>
      <c r="CR52" s="483"/>
      <c r="CS52" s="481"/>
      <c r="CT52" s="482"/>
      <c r="CU52" s="482"/>
      <c r="CV52" s="482"/>
      <c r="CW52" s="482"/>
      <c r="CX52" s="482"/>
      <c r="CY52" s="483"/>
      <c r="CZ52" s="481"/>
      <c r="DA52" s="482"/>
      <c r="DB52" s="482"/>
      <c r="DC52" s="482"/>
      <c r="DD52" s="482"/>
      <c r="DE52" s="482"/>
      <c r="DF52" s="483"/>
      <c r="DG52" s="481"/>
      <c r="DH52" s="482"/>
      <c r="DI52" s="482"/>
      <c r="DJ52" s="482"/>
      <c r="DK52" s="482"/>
      <c r="DL52" s="482"/>
      <c r="DM52" s="483"/>
      <c r="DN52" s="481"/>
      <c r="DO52" s="482"/>
      <c r="DP52" s="482"/>
      <c r="DQ52" s="482"/>
      <c r="DR52" s="482"/>
      <c r="DS52" s="482"/>
      <c r="DT52" s="483"/>
      <c r="DU52" s="481"/>
      <c r="DV52" s="482"/>
      <c r="DW52" s="482"/>
      <c r="DX52" s="482"/>
      <c r="DY52" s="482"/>
      <c r="DZ52" s="482"/>
      <c r="EA52" s="483"/>
      <c r="EB52" s="481"/>
      <c r="EC52" s="482"/>
      <c r="ED52" s="482"/>
      <c r="EE52" s="482"/>
      <c r="EF52" s="482"/>
      <c r="EG52" s="482"/>
      <c r="EH52" s="483"/>
      <c r="EI52" s="481"/>
      <c r="EJ52" s="482"/>
      <c r="EK52" s="482"/>
      <c r="EL52" s="482"/>
      <c r="EM52" s="482"/>
      <c r="EN52" s="482"/>
      <c r="EO52" s="483"/>
      <c r="EP52" s="481"/>
      <c r="EQ52" s="482"/>
      <c r="ER52" s="482"/>
      <c r="ES52" s="482"/>
      <c r="ET52" s="482"/>
      <c r="EU52" s="482"/>
      <c r="EV52" s="483"/>
      <c r="EW52" s="481"/>
      <c r="EX52" s="482"/>
      <c r="EY52" s="482"/>
      <c r="EZ52" s="482"/>
      <c r="FA52" s="482"/>
      <c r="FB52" s="482"/>
      <c r="FC52" s="483"/>
      <c r="FD52" s="481"/>
      <c r="FE52" s="482"/>
      <c r="FF52" s="482"/>
      <c r="FG52" s="482"/>
      <c r="FH52" s="482"/>
      <c r="FI52" s="482"/>
      <c r="FJ52" s="483"/>
      <c r="FK52" s="481"/>
      <c r="FL52" s="482"/>
      <c r="FM52" s="482"/>
      <c r="FN52" s="482"/>
      <c r="FO52" s="482"/>
      <c r="FP52" s="482"/>
      <c r="FQ52" s="483"/>
      <c r="FR52" s="481"/>
      <c r="FS52" s="482"/>
      <c r="FT52" s="482"/>
      <c r="FU52" s="482"/>
      <c r="FV52" s="482"/>
      <c r="FW52" s="482"/>
      <c r="FX52" s="483"/>
      <c r="FY52" s="481"/>
      <c r="FZ52" s="482"/>
      <c r="GA52" s="482"/>
      <c r="GB52" s="482"/>
      <c r="GC52" s="482"/>
      <c r="GD52" s="482"/>
      <c r="GE52" s="483"/>
      <c r="GF52" s="481"/>
      <c r="GG52" s="482"/>
      <c r="GH52" s="482"/>
      <c r="GI52" s="482"/>
      <c r="GJ52" s="482"/>
      <c r="GK52" s="482"/>
      <c r="GL52" s="483"/>
      <c r="GM52" s="481"/>
      <c r="GN52" s="482"/>
      <c r="GO52" s="482"/>
      <c r="GP52" s="482"/>
      <c r="GQ52" s="482"/>
      <c r="GR52" s="482"/>
      <c r="GS52" s="483"/>
      <c r="GT52" s="481"/>
      <c r="GU52" s="482"/>
      <c r="GV52" s="482"/>
      <c r="GW52" s="482"/>
      <c r="GX52" s="482"/>
      <c r="GY52" s="482"/>
      <c r="GZ52" s="483"/>
      <c r="HA52" s="481"/>
      <c r="HB52" s="482"/>
      <c r="HC52" s="482"/>
      <c r="HD52" s="482"/>
      <c r="HE52" s="482"/>
      <c r="HF52" s="482"/>
      <c r="HG52" s="483"/>
    </row>
    <row r="53" spans="2:215" s="7" customFormat="1" ht="15.75" customHeight="1">
      <c r="B53" s="747"/>
      <c r="C53" s="537"/>
      <c r="D53" s="575" t="s">
        <v>167</v>
      </c>
      <c r="E53" s="49" t="s">
        <v>113</v>
      </c>
      <c r="F53" s="499"/>
      <c r="G53" s="500"/>
      <c r="H53" s="500"/>
      <c r="I53" s="500"/>
      <c r="J53" s="500"/>
      <c r="K53" s="500"/>
      <c r="L53" s="501"/>
      <c r="M53" s="499"/>
      <c r="N53" s="500"/>
      <c r="O53" s="500"/>
      <c r="P53" s="500"/>
      <c r="Q53" s="500"/>
      <c r="R53" s="500"/>
      <c r="S53" s="501"/>
      <c r="T53" s="499"/>
      <c r="U53" s="500"/>
      <c r="V53" s="500"/>
      <c r="W53" s="500"/>
      <c r="X53" s="500"/>
      <c r="Y53" s="500"/>
      <c r="Z53" s="501"/>
      <c r="AA53" s="499"/>
      <c r="AB53" s="500"/>
      <c r="AC53" s="500"/>
      <c r="AD53" s="500"/>
      <c r="AE53" s="500"/>
      <c r="AF53" s="500"/>
      <c r="AG53" s="501"/>
      <c r="AH53" s="499"/>
      <c r="AI53" s="500"/>
      <c r="AJ53" s="500"/>
      <c r="AK53" s="500"/>
      <c r="AL53" s="500"/>
      <c r="AM53" s="500"/>
      <c r="AN53" s="501"/>
      <c r="AO53" s="499"/>
      <c r="AP53" s="500"/>
      <c r="AQ53" s="500"/>
      <c r="AR53" s="500"/>
      <c r="AS53" s="500"/>
      <c r="AT53" s="500"/>
      <c r="AU53" s="501"/>
      <c r="AV53" s="499"/>
      <c r="AW53" s="500"/>
      <c r="AX53" s="500"/>
      <c r="AY53" s="500"/>
      <c r="AZ53" s="500"/>
      <c r="BA53" s="500"/>
      <c r="BB53" s="501"/>
      <c r="BC53" s="499"/>
      <c r="BD53" s="500"/>
      <c r="BE53" s="500"/>
      <c r="BF53" s="500"/>
      <c r="BG53" s="500"/>
      <c r="BH53" s="500"/>
      <c r="BI53" s="501"/>
      <c r="BJ53" s="499"/>
      <c r="BK53" s="500"/>
      <c r="BL53" s="500"/>
      <c r="BM53" s="500"/>
      <c r="BN53" s="500"/>
      <c r="BO53" s="500"/>
      <c r="BP53" s="501"/>
      <c r="BQ53" s="499"/>
      <c r="BR53" s="500"/>
      <c r="BS53" s="500"/>
      <c r="BT53" s="500"/>
      <c r="BU53" s="500"/>
      <c r="BV53" s="500"/>
      <c r="BW53" s="501"/>
      <c r="BX53" s="499"/>
      <c r="BY53" s="500"/>
      <c r="BZ53" s="500"/>
      <c r="CA53" s="500"/>
      <c r="CB53" s="500"/>
      <c r="CC53" s="500"/>
      <c r="CD53" s="501"/>
      <c r="CE53" s="499"/>
      <c r="CF53" s="500"/>
      <c r="CG53" s="500"/>
      <c r="CH53" s="500"/>
      <c r="CI53" s="500"/>
      <c r="CJ53" s="500"/>
      <c r="CK53" s="501"/>
      <c r="CL53" s="499"/>
      <c r="CM53" s="500"/>
      <c r="CN53" s="500"/>
      <c r="CO53" s="500"/>
      <c r="CP53" s="500"/>
      <c r="CQ53" s="500"/>
      <c r="CR53" s="501"/>
      <c r="CS53" s="499"/>
      <c r="CT53" s="500"/>
      <c r="CU53" s="500"/>
      <c r="CV53" s="500"/>
      <c r="CW53" s="500"/>
      <c r="CX53" s="500"/>
      <c r="CY53" s="501"/>
      <c r="CZ53" s="499"/>
      <c r="DA53" s="809"/>
      <c r="DB53" s="809"/>
      <c r="DC53" s="809"/>
      <c r="DD53" s="809"/>
      <c r="DE53" s="809"/>
      <c r="DF53" s="810"/>
      <c r="DG53" s="499"/>
      <c r="DH53" s="500"/>
      <c r="DI53" s="500"/>
      <c r="DJ53" s="500"/>
      <c r="DK53" s="500"/>
      <c r="DL53" s="500"/>
      <c r="DM53" s="501"/>
      <c r="DN53" s="499"/>
      <c r="DO53" s="500"/>
      <c r="DP53" s="500"/>
      <c r="DQ53" s="500"/>
      <c r="DR53" s="500"/>
      <c r="DS53" s="500"/>
      <c r="DT53" s="501"/>
      <c r="DU53" s="499"/>
      <c r="DV53" s="500"/>
      <c r="DW53" s="500"/>
      <c r="DX53" s="500"/>
      <c r="DY53" s="500"/>
      <c r="DZ53" s="500"/>
      <c r="EA53" s="501"/>
      <c r="EB53" s="499"/>
      <c r="EC53" s="500"/>
      <c r="ED53" s="500"/>
      <c r="EE53" s="500"/>
      <c r="EF53" s="500"/>
      <c r="EG53" s="500"/>
      <c r="EH53" s="501"/>
      <c r="EI53" s="499"/>
      <c r="EJ53" s="500"/>
      <c r="EK53" s="500"/>
      <c r="EL53" s="500"/>
      <c r="EM53" s="500"/>
      <c r="EN53" s="500"/>
      <c r="EO53" s="501"/>
      <c r="EP53" s="499"/>
      <c r="EQ53" s="500"/>
      <c r="ER53" s="500"/>
      <c r="ES53" s="500"/>
      <c r="ET53" s="500"/>
      <c r="EU53" s="500"/>
      <c r="EV53" s="501"/>
      <c r="EW53" s="499"/>
      <c r="EX53" s="500"/>
      <c r="EY53" s="500"/>
      <c r="EZ53" s="500"/>
      <c r="FA53" s="500"/>
      <c r="FB53" s="500"/>
      <c r="FC53" s="501"/>
      <c r="FD53" s="499"/>
      <c r="FE53" s="500"/>
      <c r="FF53" s="500"/>
      <c r="FG53" s="500"/>
      <c r="FH53" s="500"/>
      <c r="FI53" s="500"/>
      <c r="FJ53" s="501"/>
      <c r="FK53" s="499"/>
      <c r="FL53" s="500"/>
      <c r="FM53" s="500"/>
      <c r="FN53" s="500"/>
      <c r="FO53" s="500"/>
      <c r="FP53" s="500"/>
      <c r="FQ53" s="501"/>
      <c r="FR53" s="499"/>
      <c r="FS53" s="500"/>
      <c r="FT53" s="500"/>
      <c r="FU53" s="500"/>
      <c r="FV53" s="500"/>
      <c r="FW53" s="500"/>
      <c r="FX53" s="501"/>
      <c r="FY53" s="499"/>
      <c r="FZ53" s="500"/>
      <c r="GA53" s="500"/>
      <c r="GB53" s="500"/>
      <c r="GC53" s="500"/>
      <c r="GD53" s="500"/>
      <c r="GE53" s="501"/>
      <c r="GF53" s="499"/>
      <c r="GG53" s="500"/>
      <c r="GH53" s="500"/>
      <c r="GI53" s="500"/>
      <c r="GJ53" s="500"/>
      <c r="GK53" s="500"/>
      <c r="GL53" s="501"/>
      <c r="GM53" s="499"/>
      <c r="GN53" s="500"/>
      <c r="GO53" s="500"/>
      <c r="GP53" s="500"/>
      <c r="GQ53" s="500"/>
      <c r="GR53" s="500"/>
      <c r="GS53" s="501"/>
      <c r="GT53" s="499"/>
      <c r="GU53" s="500"/>
      <c r="GV53" s="500"/>
      <c r="GW53" s="500"/>
      <c r="GX53" s="500"/>
      <c r="GY53" s="500"/>
      <c r="GZ53" s="501"/>
      <c r="HA53" s="499"/>
      <c r="HB53" s="500"/>
      <c r="HC53" s="500"/>
      <c r="HD53" s="500"/>
      <c r="HE53" s="500"/>
      <c r="HF53" s="500"/>
      <c r="HG53" s="501"/>
    </row>
    <row r="54" spans="2:215" s="7" customFormat="1" ht="15.75" customHeight="1">
      <c r="B54" s="747"/>
      <c r="C54" s="537"/>
      <c r="D54" s="576"/>
      <c r="E54" s="50" t="s">
        <v>21</v>
      </c>
      <c r="F54" s="510"/>
      <c r="G54" s="511"/>
      <c r="H54" s="511"/>
      <c r="I54" s="511"/>
      <c r="J54" s="511"/>
      <c r="K54" s="511"/>
      <c r="L54" s="512"/>
      <c r="M54" s="510"/>
      <c r="N54" s="511"/>
      <c r="O54" s="511"/>
      <c r="P54" s="511"/>
      <c r="Q54" s="511"/>
      <c r="R54" s="511"/>
      <c r="S54" s="512"/>
      <c r="T54" s="510"/>
      <c r="U54" s="511"/>
      <c r="V54" s="511"/>
      <c r="W54" s="511"/>
      <c r="X54" s="511"/>
      <c r="Y54" s="511"/>
      <c r="Z54" s="512"/>
      <c r="AA54" s="510"/>
      <c r="AB54" s="511"/>
      <c r="AC54" s="511"/>
      <c r="AD54" s="511"/>
      <c r="AE54" s="511"/>
      <c r="AF54" s="511"/>
      <c r="AG54" s="512"/>
      <c r="AH54" s="510"/>
      <c r="AI54" s="511"/>
      <c r="AJ54" s="511"/>
      <c r="AK54" s="511"/>
      <c r="AL54" s="511"/>
      <c r="AM54" s="511"/>
      <c r="AN54" s="512"/>
      <c r="AO54" s="510"/>
      <c r="AP54" s="511"/>
      <c r="AQ54" s="511"/>
      <c r="AR54" s="511"/>
      <c r="AS54" s="511"/>
      <c r="AT54" s="511"/>
      <c r="AU54" s="512"/>
      <c r="AV54" s="510"/>
      <c r="AW54" s="511"/>
      <c r="AX54" s="511"/>
      <c r="AY54" s="511"/>
      <c r="AZ54" s="511"/>
      <c r="BA54" s="511"/>
      <c r="BB54" s="512"/>
      <c r="BC54" s="510"/>
      <c r="BD54" s="511"/>
      <c r="BE54" s="511"/>
      <c r="BF54" s="511"/>
      <c r="BG54" s="511"/>
      <c r="BH54" s="511"/>
      <c r="BI54" s="512"/>
      <c r="BJ54" s="510"/>
      <c r="BK54" s="511"/>
      <c r="BL54" s="511"/>
      <c r="BM54" s="511"/>
      <c r="BN54" s="511"/>
      <c r="BO54" s="511"/>
      <c r="BP54" s="512"/>
      <c r="BQ54" s="510"/>
      <c r="BR54" s="511"/>
      <c r="BS54" s="511"/>
      <c r="BT54" s="511"/>
      <c r="BU54" s="511"/>
      <c r="BV54" s="511"/>
      <c r="BW54" s="512"/>
      <c r="BX54" s="510"/>
      <c r="BY54" s="511"/>
      <c r="BZ54" s="511"/>
      <c r="CA54" s="511"/>
      <c r="CB54" s="511"/>
      <c r="CC54" s="511"/>
      <c r="CD54" s="512"/>
      <c r="CE54" s="510"/>
      <c r="CF54" s="511"/>
      <c r="CG54" s="511"/>
      <c r="CH54" s="511"/>
      <c r="CI54" s="511"/>
      <c r="CJ54" s="511"/>
      <c r="CK54" s="512"/>
      <c r="CL54" s="510"/>
      <c r="CM54" s="511"/>
      <c r="CN54" s="511"/>
      <c r="CO54" s="511"/>
      <c r="CP54" s="511"/>
      <c r="CQ54" s="511"/>
      <c r="CR54" s="512"/>
      <c r="CS54" s="510"/>
      <c r="CT54" s="511"/>
      <c r="CU54" s="511"/>
      <c r="CV54" s="511"/>
      <c r="CW54" s="511"/>
      <c r="CX54" s="511"/>
      <c r="CY54" s="512"/>
      <c r="CZ54" s="811"/>
      <c r="DA54" s="812"/>
      <c r="DB54" s="812"/>
      <c r="DC54" s="812"/>
      <c r="DD54" s="812"/>
      <c r="DE54" s="812"/>
      <c r="DF54" s="813"/>
      <c r="DG54" s="510"/>
      <c r="DH54" s="511"/>
      <c r="DI54" s="511"/>
      <c r="DJ54" s="511"/>
      <c r="DK54" s="511"/>
      <c r="DL54" s="511"/>
      <c r="DM54" s="512"/>
      <c r="DN54" s="510"/>
      <c r="DO54" s="511"/>
      <c r="DP54" s="511"/>
      <c r="DQ54" s="511"/>
      <c r="DR54" s="511"/>
      <c r="DS54" s="511"/>
      <c r="DT54" s="512"/>
      <c r="DU54" s="510"/>
      <c r="DV54" s="511"/>
      <c r="DW54" s="511"/>
      <c r="DX54" s="511"/>
      <c r="DY54" s="511"/>
      <c r="DZ54" s="511"/>
      <c r="EA54" s="512"/>
      <c r="EB54" s="510"/>
      <c r="EC54" s="511"/>
      <c r="ED54" s="511"/>
      <c r="EE54" s="511"/>
      <c r="EF54" s="511"/>
      <c r="EG54" s="511"/>
      <c r="EH54" s="512"/>
      <c r="EI54" s="510"/>
      <c r="EJ54" s="511"/>
      <c r="EK54" s="511"/>
      <c r="EL54" s="511"/>
      <c r="EM54" s="511"/>
      <c r="EN54" s="511"/>
      <c r="EO54" s="512"/>
      <c r="EP54" s="510"/>
      <c r="EQ54" s="511"/>
      <c r="ER54" s="511"/>
      <c r="ES54" s="511"/>
      <c r="ET54" s="511"/>
      <c r="EU54" s="511"/>
      <c r="EV54" s="512"/>
      <c r="EW54" s="510"/>
      <c r="EX54" s="511"/>
      <c r="EY54" s="511"/>
      <c r="EZ54" s="511"/>
      <c r="FA54" s="511"/>
      <c r="FB54" s="511"/>
      <c r="FC54" s="512"/>
      <c r="FD54" s="510"/>
      <c r="FE54" s="511"/>
      <c r="FF54" s="511"/>
      <c r="FG54" s="511"/>
      <c r="FH54" s="511"/>
      <c r="FI54" s="511"/>
      <c r="FJ54" s="512"/>
      <c r="FK54" s="510"/>
      <c r="FL54" s="511"/>
      <c r="FM54" s="511"/>
      <c r="FN54" s="511"/>
      <c r="FO54" s="511"/>
      <c r="FP54" s="511"/>
      <c r="FQ54" s="512"/>
      <c r="FR54" s="510"/>
      <c r="FS54" s="511"/>
      <c r="FT54" s="511"/>
      <c r="FU54" s="511"/>
      <c r="FV54" s="511"/>
      <c r="FW54" s="511"/>
      <c r="FX54" s="512"/>
      <c r="FY54" s="510"/>
      <c r="FZ54" s="511"/>
      <c r="GA54" s="511"/>
      <c r="GB54" s="511"/>
      <c r="GC54" s="511"/>
      <c r="GD54" s="511"/>
      <c r="GE54" s="512"/>
      <c r="GF54" s="510"/>
      <c r="GG54" s="511"/>
      <c r="GH54" s="511"/>
      <c r="GI54" s="511"/>
      <c r="GJ54" s="511"/>
      <c r="GK54" s="511"/>
      <c r="GL54" s="512"/>
      <c r="GM54" s="510"/>
      <c r="GN54" s="511"/>
      <c r="GO54" s="511"/>
      <c r="GP54" s="511"/>
      <c r="GQ54" s="511"/>
      <c r="GR54" s="511"/>
      <c r="GS54" s="512"/>
      <c r="GT54" s="510"/>
      <c r="GU54" s="511"/>
      <c r="GV54" s="511"/>
      <c r="GW54" s="511"/>
      <c r="GX54" s="511"/>
      <c r="GY54" s="511"/>
      <c r="GZ54" s="512"/>
      <c r="HA54" s="510"/>
      <c r="HB54" s="511"/>
      <c r="HC54" s="511"/>
      <c r="HD54" s="511"/>
      <c r="HE54" s="511"/>
      <c r="HF54" s="511"/>
      <c r="HG54" s="512"/>
    </row>
    <row r="55" spans="2:215" s="7" customFormat="1" ht="15.75" customHeight="1">
      <c r="B55" s="747"/>
      <c r="C55" s="537"/>
      <c r="D55" s="576"/>
      <c r="E55" s="51" t="s">
        <v>125</v>
      </c>
      <c r="F55" s="392"/>
      <c r="G55" s="393"/>
      <c r="H55" s="393"/>
      <c r="I55" s="393"/>
      <c r="J55" s="393"/>
      <c r="K55" s="393"/>
      <c r="L55" s="394"/>
      <c r="M55" s="392"/>
      <c r="N55" s="393"/>
      <c r="O55" s="393"/>
      <c r="P55" s="393"/>
      <c r="Q55" s="393"/>
      <c r="R55" s="393"/>
      <c r="S55" s="394"/>
      <c r="T55" s="392"/>
      <c r="U55" s="393"/>
      <c r="V55" s="393"/>
      <c r="W55" s="393"/>
      <c r="X55" s="393"/>
      <c r="Y55" s="393"/>
      <c r="Z55" s="394"/>
      <c r="AA55" s="392"/>
      <c r="AB55" s="393"/>
      <c r="AC55" s="393"/>
      <c r="AD55" s="393"/>
      <c r="AE55" s="393"/>
      <c r="AF55" s="393"/>
      <c r="AG55" s="394"/>
      <c r="AH55" s="392"/>
      <c r="AI55" s="393"/>
      <c r="AJ55" s="393"/>
      <c r="AK55" s="393"/>
      <c r="AL55" s="393"/>
      <c r="AM55" s="393"/>
      <c r="AN55" s="394"/>
      <c r="AO55" s="392"/>
      <c r="AP55" s="393"/>
      <c r="AQ55" s="393"/>
      <c r="AR55" s="393"/>
      <c r="AS55" s="393"/>
      <c r="AT55" s="393"/>
      <c r="AU55" s="394"/>
      <c r="AV55" s="392"/>
      <c r="AW55" s="393"/>
      <c r="AX55" s="393"/>
      <c r="AY55" s="393"/>
      <c r="AZ55" s="393"/>
      <c r="BA55" s="393"/>
      <c r="BB55" s="394"/>
      <c r="BC55" s="392"/>
      <c r="BD55" s="393"/>
      <c r="BE55" s="393"/>
      <c r="BF55" s="393"/>
      <c r="BG55" s="393"/>
      <c r="BH55" s="393"/>
      <c r="BI55" s="394"/>
      <c r="BJ55" s="392"/>
      <c r="BK55" s="393"/>
      <c r="BL55" s="393"/>
      <c r="BM55" s="393"/>
      <c r="BN55" s="393"/>
      <c r="BO55" s="393"/>
      <c r="BP55" s="394"/>
      <c r="BQ55" s="392"/>
      <c r="BR55" s="393"/>
      <c r="BS55" s="393"/>
      <c r="BT55" s="393"/>
      <c r="BU55" s="393"/>
      <c r="BV55" s="393"/>
      <c r="BW55" s="394"/>
      <c r="BX55" s="392"/>
      <c r="BY55" s="393"/>
      <c r="BZ55" s="393"/>
      <c r="CA55" s="393"/>
      <c r="CB55" s="393"/>
      <c r="CC55" s="393"/>
      <c r="CD55" s="394"/>
      <c r="CE55" s="392"/>
      <c r="CF55" s="393"/>
      <c r="CG55" s="393"/>
      <c r="CH55" s="393"/>
      <c r="CI55" s="393"/>
      <c r="CJ55" s="393"/>
      <c r="CK55" s="394"/>
      <c r="CL55" s="392"/>
      <c r="CM55" s="393"/>
      <c r="CN55" s="393"/>
      <c r="CO55" s="393"/>
      <c r="CP55" s="393"/>
      <c r="CQ55" s="393"/>
      <c r="CR55" s="394"/>
      <c r="CS55" s="392"/>
      <c r="CT55" s="393"/>
      <c r="CU55" s="393"/>
      <c r="CV55" s="393"/>
      <c r="CW55" s="393"/>
      <c r="CX55" s="393"/>
      <c r="CY55" s="394"/>
      <c r="CZ55" s="409"/>
      <c r="DA55" s="410"/>
      <c r="DB55" s="410"/>
      <c r="DC55" s="410"/>
      <c r="DD55" s="410"/>
      <c r="DE55" s="410"/>
      <c r="DF55" s="411"/>
      <c r="DG55" s="392"/>
      <c r="DH55" s="393"/>
      <c r="DI55" s="393"/>
      <c r="DJ55" s="393"/>
      <c r="DK55" s="393"/>
      <c r="DL55" s="393"/>
      <c r="DM55" s="394"/>
      <c r="DN55" s="392"/>
      <c r="DO55" s="393"/>
      <c r="DP55" s="393"/>
      <c r="DQ55" s="393"/>
      <c r="DR55" s="393"/>
      <c r="DS55" s="393"/>
      <c r="DT55" s="394"/>
      <c r="DU55" s="392"/>
      <c r="DV55" s="393"/>
      <c r="DW55" s="393"/>
      <c r="DX55" s="393"/>
      <c r="DY55" s="393"/>
      <c r="DZ55" s="393"/>
      <c r="EA55" s="394"/>
      <c r="EB55" s="392"/>
      <c r="EC55" s="393"/>
      <c r="ED55" s="393"/>
      <c r="EE55" s="393"/>
      <c r="EF55" s="393"/>
      <c r="EG55" s="393"/>
      <c r="EH55" s="394"/>
      <c r="EI55" s="392"/>
      <c r="EJ55" s="393"/>
      <c r="EK55" s="393"/>
      <c r="EL55" s="393"/>
      <c r="EM55" s="393"/>
      <c r="EN55" s="393"/>
      <c r="EO55" s="394"/>
      <c r="EP55" s="392"/>
      <c r="EQ55" s="393"/>
      <c r="ER55" s="393"/>
      <c r="ES55" s="393"/>
      <c r="ET55" s="393"/>
      <c r="EU55" s="393"/>
      <c r="EV55" s="394"/>
      <c r="EW55" s="392"/>
      <c r="EX55" s="393"/>
      <c r="EY55" s="393"/>
      <c r="EZ55" s="393"/>
      <c r="FA55" s="393"/>
      <c r="FB55" s="393"/>
      <c r="FC55" s="394"/>
      <c r="FD55" s="392"/>
      <c r="FE55" s="393"/>
      <c r="FF55" s="393"/>
      <c r="FG55" s="393"/>
      <c r="FH55" s="393"/>
      <c r="FI55" s="393"/>
      <c r="FJ55" s="394"/>
      <c r="FK55" s="392"/>
      <c r="FL55" s="393"/>
      <c r="FM55" s="393"/>
      <c r="FN55" s="393"/>
      <c r="FO55" s="393"/>
      <c r="FP55" s="393"/>
      <c r="FQ55" s="394"/>
      <c r="FR55" s="392"/>
      <c r="FS55" s="393"/>
      <c r="FT55" s="393"/>
      <c r="FU55" s="393"/>
      <c r="FV55" s="393"/>
      <c r="FW55" s="393"/>
      <c r="FX55" s="394"/>
      <c r="FY55" s="392"/>
      <c r="FZ55" s="393"/>
      <c r="GA55" s="393"/>
      <c r="GB55" s="393"/>
      <c r="GC55" s="393"/>
      <c r="GD55" s="393"/>
      <c r="GE55" s="394"/>
      <c r="GF55" s="392"/>
      <c r="GG55" s="393"/>
      <c r="GH55" s="393"/>
      <c r="GI55" s="393"/>
      <c r="GJ55" s="393"/>
      <c r="GK55" s="393"/>
      <c r="GL55" s="394"/>
      <c r="GM55" s="392"/>
      <c r="GN55" s="393"/>
      <c r="GO55" s="393"/>
      <c r="GP55" s="393"/>
      <c r="GQ55" s="393"/>
      <c r="GR55" s="393"/>
      <c r="GS55" s="394"/>
      <c r="GT55" s="392"/>
      <c r="GU55" s="393"/>
      <c r="GV55" s="393"/>
      <c r="GW55" s="393"/>
      <c r="GX55" s="393"/>
      <c r="GY55" s="393"/>
      <c r="GZ55" s="394"/>
      <c r="HA55" s="392"/>
      <c r="HB55" s="393"/>
      <c r="HC55" s="393"/>
      <c r="HD55" s="393"/>
      <c r="HE55" s="393"/>
      <c r="HF55" s="393"/>
      <c r="HG55" s="394"/>
    </row>
    <row r="56" spans="2:215" s="7" customFormat="1" ht="13.5">
      <c r="B56" s="747"/>
      <c r="C56" s="537"/>
      <c r="D56" s="600"/>
      <c r="E56" s="57" t="s">
        <v>405</v>
      </c>
      <c r="F56" s="481"/>
      <c r="G56" s="482"/>
      <c r="H56" s="482"/>
      <c r="I56" s="482"/>
      <c r="J56" s="482"/>
      <c r="K56" s="482"/>
      <c r="L56" s="483"/>
      <c r="M56" s="481"/>
      <c r="N56" s="482"/>
      <c r="O56" s="482"/>
      <c r="P56" s="482"/>
      <c r="Q56" s="482"/>
      <c r="R56" s="482"/>
      <c r="S56" s="483"/>
      <c r="T56" s="481"/>
      <c r="U56" s="482"/>
      <c r="V56" s="482"/>
      <c r="W56" s="482"/>
      <c r="X56" s="482"/>
      <c r="Y56" s="482"/>
      <c r="Z56" s="483"/>
      <c r="AA56" s="481"/>
      <c r="AB56" s="482"/>
      <c r="AC56" s="482"/>
      <c r="AD56" s="482"/>
      <c r="AE56" s="482"/>
      <c r="AF56" s="482"/>
      <c r="AG56" s="483"/>
      <c r="AH56" s="481"/>
      <c r="AI56" s="482"/>
      <c r="AJ56" s="482"/>
      <c r="AK56" s="482"/>
      <c r="AL56" s="482"/>
      <c r="AM56" s="482"/>
      <c r="AN56" s="483"/>
      <c r="AO56" s="481"/>
      <c r="AP56" s="482"/>
      <c r="AQ56" s="482"/>
      <c r="AR56" s="482"/>
      <c r="AS56" s="482"/>
      <c r="AT56" s="482"/>
      <c r="AU56" s="483"/>
      <c r="AV56" s="481"/>
      <c r="AW56" s="482"/>
      <c r="AX56" s="482"/>
      <c r="AY56" s="482"/>
      <c r="AZ56" s="482"/>
      <c r="BA56" s="482"/>
      <c r="BB56" s="483"/>
      <c r="BC56" s="481"/>
      <c r="BD56" s="482"/>
      <c r="BE56" s="482"/>
      <c r="BF56" s="482"/>
      <c r="BG56" s="482"/>
      <c r="BH56" s="482"/>
      <c r="BI56" s="483"/>
      <c r="BJ56" s="481"/>
      <c r="BK56" s="482"/>
      <c r="BL56" s="482"/>
      <c r="BM56" s="482"/>
      <c r="BN56" s="482"/>
      <c r="BO56" s="482"/>
      <c r="BP56" s="483"/>
      <c r="BQ56" s="481"/>
      <c r="BR56" s="482"/>
      <c r="BS56" s="482"/>
      <c r="BT56" s="482"/>
      <c r="BU56" s="482"/>
      <c r="BV56" s="482"/>
      <c r="BW56" s="483"/>
      <c r="BX56" s="481"/>
      <c r="BY56" s="482"/>
      <c r="BZ56" s="482"/>
      <c r="CA56" s="482"/>
      <c r="CB56" s="482"/>
      <c r="CC56" s="482"/>
      <c r="CD56" s="483"/>
      <c r="CE56" s="481"/>
      <c r="CF56" s="482"/>
      <c r="CG56" s="482"/>
      <c r="CH56" s="482"/>
      <c r="CI56" s="482"/>
      <c r="CJ56" s="482"/>
      <c r="CK56" s="483"/>
      <c r="CL56" s="481"/>
      <c r="CM56" s="482"/>
      <c r="CN56" s="482"/>
      <c r="CO56" s="482"/>
      <c r="CP56" s="482"/>
      <c r="CQ56" s="482"/>
      <c r="CR56" s="483"/>
      <c r="CS56" s="481"/>
      <c r="CT56" s="482"/>
      <c r="CU56" s="482"/>
      <c r="CV56" s="482"/>
      <c r="CW56" s="482"/>
      <c r="CX56" s="482"/>
      <c r="CY56" s="483"/>
      <c r="CZ56" s="481"/>
      <c r="DA56" s="482"/>
      <c r="DB56" s="482"/>
      <c r="DC56" s="482"/>
      <c r="DD56" s="482"/>
      <c r="DE56" s="482"/>
      <c r="DF56" s="483"/>
      <c r="DG56" s="481"/>
      <c r="DH56" s="482"/>
      <c r="DI56" s="482"/>
      <c r="DJ56" s="482"/>
      <c r="DK56" s="482"/>
      <c r="DL56" s="482"/>
      <c r="DM56" s="483"/>
      <c r="DN56" s="481"/>
      <c r="DO56" s="482"/>
      <c r="DP56" s="482"/>
      <c r="DQ56" s="482"/>
      <c r="DR56" s="482"/>
      <c r="DS56" s="482"/>
      <c r="DT56" s="483"/>
      <c r="DU56" s="481"/>
      <c r="DV56" s="482"/>
      <c r="DW56" s="482"/>
      <c r="DX56" s="482"/>
      <c r="DY56" s="482"/>
      <c r="DZ56" s="482"/>
      <c r="EA56" s="483"/>
      <c r="EB56" s="481"/>
      <c r="EC56" s="482"/>
      <c r="ED56" s="482"/>
      <c r="EE56" s="482"/>
      <c r="EF56" s="482"/>
      <c r="EG56" s="482"/>
      <c r="EH56" s="483"/>
      <c r="EI56" s="481"/>
      <c r="EJ56" s="482"/>
      <c r="EK56" s="482"/>
      <c r="EL56" s="482"/>
      <c r="EM56" s="482"/>
      <c r="EN56" s="482"/>
      <c r="EO56" s="483"/>
      <c r="EP56" s="481"/>
      <c r="EQ56" s="482"/>
      <c r="ER56" s="482"/>
      <c r="ES56" s="482"/>
      <c r="ET56" s="482"/>
      <c r="EU56" s="482"/>
      <c r="EV56" s="483"/>
      <c r="EW56" s="481"/>
      <c r="EX56" s="482"/>
      <c r="EY56" s="482"/>
      <c r="EZ56" s="482"/>
      <c r="FA56" s="482"/>
      <c r="FB56" s="482"/>
      <c r="FC56" s="483"/>
      <c r="FD56" s="481"/>
      <c r="FE56" s="482"/>
      <c r="FF56" s="482"/>
      <c r="FG56" s="482"/>
      <c r="FH56" s="482"/>
      <c r="FI56" s="482"/>
      <c r="FJ56" s="483"/>
      <c r="FK56" s="481"/>
      <c r="FL56" s="482"/>
      <c r="FM56" s="482"/>
      <c r="FN56" s="482"/>
      <c r="FO56" s="482"/>
      <c r="FP56" s="482"/>
      <c r="FQ56" s="483"/>
      <c r="FR56" s="481"/>
      <c r="FS56" s="482"/>
      <c r="FT56" s="482"/>
      <c r="FU56" s="482"/>
      <c r="FV56" s="482"/>
      <c r="FW56" s="482"/>
      <c r="FX56" s="483"/>
      <c r="FY56" s="481"/>
      <c r="FZ56" s="482"/>
      <c r="GA56" s="482"/>
      <c r="GB56" s="482"/>
      <c r="GC56" s="482"/>
      <c r="GD56" s="482"/>
      <c r="GE56" s="483"/>
      <c r="GF56" s="481"/>
      <c r="GG56" s="482"/>
      <c r="GH56" s="482"/>
      <c r="GI56" s="482"/>
      <c r="GJ56" s="482"/>
      <c r="GK56" s="482"/>
      <c r="GL56" s="483"/>
      <c r="GM56" s="481"/>
      <c r="GN56" s="482"/>
      <c r="GO56" s="482"/>
      <c r="GP56" s="482"/>
      <c r="GQ56" s="482"/>
      <c r="GR56" s="482"/>
      <c r="GS56" s="483"/>
      <c r="GT56" s="481"/>
      <c r="GU56" s="482"/>
      <c r="GV56" s="482"/>
      <c r="GW56" s="482"/>
      <c r="GX56" s="482"/>
      <c r="GY56" s="482"/>
      <c r="GZ56" s="483"/>
      <c r="HA56" s="481"/>
      <c r="HB56" s="482"/>
      <c r="HC56" s="482"/>
      <c r="HD56" s="482"/>
      <c r="HE56" s="482"/>
      <c r="HF56" s="482"/>
      <c r="HG56" s="483"/>
    </row>
    <row r="57" spans="2:215" s="7" customFormat="1" ht="15.75" customHeight="1">
      <c r="B57" s="747"/>
      <c r="C57" s="537"/>
      <c r="D57" s="575" t="s">
        <v>168</v>
      </c>
      <c r="E57" s="49" t="s">
        <v>113</v>
      </c>
      <c r="F57" s="499"/>
      <c r="G57" s="500"/>
      <c r="H57" s="500"/>
      <c r="I57" s="500"/>
      <c r="J57" s="500"/>
      <c r="K57" s="500"/>
      <c r="L57" s="501"/>
      <c r="M57" s="499"/>
      <c r="N57" s="500"/>
      <c r="O57" s="500"/>
      <c r="P57" s="500"/>
      <c r="Q57" s="500"/>
      <c r="R57" s="500"/>
      <c r="S57" s="501"/>
      <c r="T57" s="499"/>
      <c r="U57" s="500"/>
      <c r="V57" s="500"/>
      <c r="W57" s="500"/>
      <c r="X57" s="500"/>
      <c r="Y57" s="500"/>
      <c r="Z57" s="501"/>
      <c r="AA57" s="499"/>
      <c r="AB57" s="500"/>
      <c r="AC57" s="500"/>
      <c r="AD57" s="500"/>
      <c r="AE57" s="500"/>
      <c r="AF57" s="500"/>
      <c r="AG57" s="501"/>
      <c r="AH57" s="499"/>
      <c r="AI57" s="500"/>
      <c r="AJ57" s="500"/>
      <c r="AK57" s="500"/>
      <c r="AL57" s="500"/>
      <c r="AM57" s="500"/>
      <c r="AN57" s="501"/>
      <c r="AO57" s="499"/>
      <c r="AP57" s="500"/>
      <c r="AQ57" s="500"/>
      <c r="AR57" s="500"/>
      <c r="AS57" s="500"/>
      <c r="AT57" s="500"/>
      <c r="AU57" s="501"/>
      <c r="AV57" s="499"/>
      <c r="AW57" s="500"/>
      <c r="AX57" s="500"/>
      <c r="AY57" s="500"/>
      <c r="AZ57" s="500"/>
      <c r="BA57" s="500"/>
      <c r="BB57" s="501"/>
      <c r="BC57" s="499"/>
      <c r="BD57" s="500"/>
      <c r="BE57" s="500"/>
      <c r="BF57" s="500"/>
      <c r="BG57" s="500"/>
      <c r="BH57" s="500"/>
      <c r="BI57" s="501"/>
      <c r="BJ57" s="499"/>
      <c r="BK57" s="500"/>
      <c r="BL57" s="500"/>
      <c r="BM57" s="500"/>
      <c r="BN57" s="500"/>
      <c r="BO57" s="500"/>
      <c r="BP57" s="501"/>
      <c r="BQ57" s="499"/>
      <c r="BR57" s="500"/>
      <c r="BS57" s="500"/>
      <c r="BT57" s="500"/>
      <c r="BU57" s="500"/>
      <c r="BV57" s="500"/>
      <c r="BW57" s="501"/>
      <c r="BX57" s="499"/>
      <c r="BY57" s="500"/>
      <c r="BZ57" s="500"/>
      <c r="CA57" s="500"/>
      <c r="CB57" s="500"/>
      <c r="CC57" s="500"/>
      <c r="CD57" s="501"/>
      <c r="CE57" s="499"/>
      <c r="CF57" s="500"/>
      <c r="CG57" s="500"/>
      <c r="CH57" s="500"/>
      <c r="CI57" s="500"/>
      <c r="CJ57" s="500"/>
      <c r="CK57" s="501"/>
      <c r="CL57" s="499"/>
      <c r="CM57" s="500"/>
      <c r="CN57" s="500"/>
      <c r="CO57" s="500"/>
      <c r="CP57" s="500"/>
      <c r="CQ57" s="500"/>
      <c r="CR57" s="501"/>
      <c r="CS57" s="499"/>
      <c r="CT57" s="500"/>
      <c r="CU57" s="500"/>
      <c r="CV57" s="500"/>
      <c r="CW57" s="500"/>
      <c r="CX57" s="500"/>
      <c r="CY57" s="501"/>
      <c r="CZ57" s="499"/>
      <c r="DA57" s="809"/>
      <c r="DB57" s="809"/>
      <c r="DC57" s="809"/>
      <c r="DD57" s="809"/>
      <c r="DE57" s="809"/>
      <c r="DF57" s="810"/>
      <c r="DG57" s="499"/>
      <c r="DH57" s="500"/>
      <c r="DI57" s="500"/>
      <c r="DJ57" s="500"/>
      <c r="DK57" s="500"/>
      <c r="DL57" s="500"/>
      <c r="DM57" s="501"/>
      <c r="DN57" s="499"/>
      <c r="DO57" s="500"/>
      <c r="DP57" s="500"/>
      <c r="DQ57" s="500"/>
      <c r="DR57" s="500"/>
      <c r="DS57" s="500"/>
      <c r="DT57" s="501"/>
      <c r="DU57" s="499"/>
      <c r="DV57" s="500"/>
      <c r="DW57" s="500"/>
      <c r="DX57" s="500"/>
      <c r="DY57" s="500"/>
      <c r="DZ57" s="500"/>
      <c r="EA57" s="501"/>
      <c r="EB57" s="499"/>
      <c r="EC57" s="500"/>
      <c r="ED57" s="500"/>
      <c r="EE57" s="500"/>
      <c r="EF57" s="500"/>
      <c r="EG57" s="500"/>
      <c r="EH57" s="501"/>
      <c r="EI57" s="499"/>
      <c r="EJ57" s="500"/>
      <c r="EK57" s="500"/>
      <c r="EL57" s="500"/>
      <c r="EM57" s="500"/>
      <c r="EN57" s="500"/>
      <c r="EO57" s="501"/>
      <c r="EP57" s="499"/>
      <c r="EQ57" s="500"/>
      <c r="ER57" s="500"/>
      <c r="ES57" s="500"/>
      <c r="ET57" s="500"/>
      <c r="EU57" s="500"/>
      <c r="EV57" s="501"/>
      <c r="EW57" s="499"/>
      <c r="EX57" s="500"/>
      <c r="EY57" s="500"/>
      <c r="EZ57" s="500"/>
      <c r="FA57" s="500"/>
      <c r="FB57" s="500"/>
      <c r="FC57" s="501"/>
      <c r="FD57" s="499"/>
      <c r="FE57" s="500"/>
      <c r="FF57" s="500"/>
      <c r="FG57" s="500"/>
      <c r="FH57" s="500"/>
      <c r="FI57" s="500"/>
      <c r="FJ57" s="501"/>
      <c r="FK57" s="499"/>
      <c r="FL57" s="500"/>
      <c r="FM57" s="500"/>
      <c r="FN57" s="500"/>
      <c r="FO57" s="500"/>
      <c r="FP57" s="500"/>
      <c r="FQ57" s="501"/>
      <c r="FR57" s="499"/>
      <c r="FS57" s="500"/>
      <c r="FT57" s="500"/>
      <c r="FU57" s="500"/>
      <c r="FV57" s="500"/>
      <c r="FW57" s="500"/>
      <c r="FX57" s="501"/>
      <c r="FY57" s="499"/>
      <c r="FZ57" s="500"/>
      <c r="GA57" s="500"/>
      <c r="GB57" s="500"/>
      <c r="GC57" s="500"/>
      <c r="GD57" s="500"/>
      <c r="GE57" s="501"/>
      <c r="GF57" s="499"/>
      <c r="GG57" s="500"/>
      <c r="GH57" s="500"/>
      <c r="GI57" s="500"/>
      <c r="GJ57" s="500"/>
      <c r="GK57" s="500"/>
      <c r="GL57" s="501"/>
      <c r="GM57" s="499"/>
      <c r="GN57" s="500"/>
      <c r="GO57" s="500"/>
      <c r="GP57" s="500"/>
      <c r="GQ57" s="500"/>
      <c r="GR57" s="500"/>
      <c r="GS57" s="501"/>
      <c r="GT57" s="499"/>
      <c r="GU57" s="500"/>
      <c r="GV57" s="500"/>
      <c r="GW57" s="500"/>
      <c r="GX57" s="500"/>
      <c r="GY57" s="500"/>
      <c r="GZ57" s="501"/>
      <c r="HA57" s="499"/>
      <c r="HB57" s="500"/>
      <c r="HC57" s="500"/>
      <c r="HD57" s="500"/>
      <c r="HE57" s="500"/>
      <c r="HF57" s="500"/>
      <c r="HG57" s="501"/>
    </row>
    <row r="58" spans="2:215" s="7" customFormat="1" ht="15.75" customHeight="1">
      <c r="B58" s="747"/>
      <c r="C58" s="537"/>
      <c r="D58" s="576"/>
      <c r="E58" s="50" t="s">
        <v>21</v>
      </c>
      <c r="F58" s="510"/>
      <c r="G58" s="511"/>
      <c r="H58" s="511"/>
      <c r="I58" s="511"/>
      <c r="J58" s="511"/>
      <c r="K58" s="511"/>
      <c r="L58" s="512"/>
      <c r="M58" s="510"/>
      <c r="N58" s="511"/>
      <c r="O58" s="511"/>
      <c r="P58" s="511"/>
      <c r="Q58" s="511"/>
      <c r="R58" s="511"/>
      <c r="S58" s="512"/>
      <c r="T58" s="510"/>
      <c r="U58" s="511"/>
      <c r="V58" s="511"/>
      <c r="W58" s="511"/>
      <c r="X58" s="511"/>
      <c r="Y58" s="511"/>
      <c r="Z58" s="512"/>
      <c r="AA58" s="510"/>
      <c r="AB58" s="511"/>
      <c r="AC58" s="511"/>
      <c r="AD58" s="511"/>
      <c r="AE58" s="511"/>
      <c r="AF58" s="511"/>
      <c r="AG58" s="512"/>
      <c r="AH58" s="510"/>
      <c r="AI58" s="511"/>
      <c r="AJ58" s="511"/>
      <c r="AK58" s="511"/>
      <c r="AL58" s="511"/>
      <c r="AM58" s="511"/>
      <c r="AN58" s="512"/>
      <c r="AO58" s="510"/>
      <c r="AP58" s="511"/>
      <c r="AQ58" s="511"/>
      <c r="AR58" s="511"/>
      <c r="AS58" s="511"/>
      <c r="AT58" s="511"/>
      <c r="AU58" s="512"/>
      <c r="AV58" s="510"/>
      <c r="AW58" s="511"/>
      <c r="AX58" s="511"/>
      <c r="AY58" s="511"/>
      <c r="AZ58" s="511"/>
      <c r="BA58" s="511"/>
      <c r="BB58" s="512"/>
      <c r="BC58" s="510"/>
      <c r="BD58" s="511"/>
      <c r="BE58" s="511"/>
      <c r="BF58" s="511"/>
      <c r="BG58" s="511"/>
      <c r="BH58" s="511"/>
      <c r="BI58" s="512"/>
      <c r="BJ58" s="510"/>
      <c r="BK58" s="511"/>
      <c r="BL58" s="511"/>
      <c r="BM58" s="511"/>
      <c r="BN58" s="511"/>
      <c r="BO58" s="511"/>
      <c r="BP58" s="512"/>
      <c r="BQ58" s="510"/>
      <c r="BR58" s="511"/>
      <c r="BS58" s="511"/>
      <c r="BT58" s="511"/>
      <c r="BU58" s="511"/>
      <c r="BV58" s="511"/>
      <c r="BW58" s="512"/>
      <c r="BX58" s="510"/>
      <c r="BY58" s="511"/>
      <c r="BZ58" s="511"/>
      <c r="CA58" s="511"/>
      <c r="CB58" s="511"/>
      <c r="CC58" s="511"/>
      <c r="CD58" s="512"/>
      <c r="CE58" s="510"/>
      <c r="CF58" s="511"/>
      <c r="CG58" s="511"/>
      <c r="CH58" s="511"/>
      <c r="CI58" s="511"/>
      <c r="CJ58" s="511"/>
      <c r="CK58" s="512"/>
      <c r="CL58" s="510"/>
      <c r="CM58" s="511"/>
      <c r="CN58" s="511"/>
      <c r="CO58" s="511"/>
      <c r="CP58" s="511"/>
      <c r="CQ58" s="511"/>
      <c r="CR58" s="512"/>
      <c r="CS58" s="510"/>
      <c r="CT58" s="511"/>
      <c r="CU58" s="511"/>
      <c r="CV58" s="511"/>
      <c r="CW58" s="511"/>
      <c r="CX58" s="511"/>
      <c r="CY58" s="512"/>
      <c r="CZ58" s="811"/>
      <c r="DA58" s="812"/>
      <c r="DB58" s="812"/>
      <c r="DC58" s="812"/>
      <c r="DD58" s="812"/>
      <c r="DE58" s="812"/>
      <c r="DF58" s="813"/>
      <c r="DG58" s="510"/>
      <c r="DH58" s="511"/>
      <c r="DI58" s="511"/>
      <c r="DJ58" s="511"/>
      <c r="DK58" s="511"/>
      <c r="DL58" s="511"/>
      <c r="DM58" s="512"/>
      <c r="DN58" s="510"/>
      <c r="DO58" s="511"/>
      <c r="DP58" s="511"/>
      <c r="DQ58" s="511"/>
      <c r="DR58" s="511"/>
      <c r="DS58" s="511"/>
      <c r="DT58" s="512"/>
      <c r="DU58" s="510"/>
      <c r="DV58" s="511"/>
      <c r="DW58" s="511"/>
      <c r="DX58" s="511"/>
      <c r="DY58" s="511"/>
      <c r="DZ58" s="511"/>
      <c r="EA58" s="512"/>
      <c r="EB58" s="510"/>
      <c r="EC58" s="511"/>
      <c r="ED58" s="511"/>
      <c r="EE58" s="511"/>
      <c r="EF58" s="511"/>
      <c r="EG58" s="511"/>
      <c r="EH58" s="512"/>
      <c r="EI58" s="510"/>
      <c r="EJ58" s="511"/>
      <c r="EK58" s="511"/>
      <c r="EL58" s="511"/>
      <c r="EM58" s="511"/>
      <c r="EN58" s="511"/>
      <c r="EO58" s="512"/>
      <c r="EP58" s="510"/>
      <c r="EQ58" s="511"/>
      <c r="ER58" s="511"/>
      <c r="ES58" s="511"/>
      <c r="ET58" s="511"/>
      <c r="EU58" s="511"/>
      <c r="EV58" s="512"/>
      <c r="EW58" s="510"/>
      <c r="EX58" s="511"/>
      <c r="EY58" s="511"/>
      <c r="EZ58" s="511"/>
      <c r="FA58" s="511"/>
      <c r="FB58" s="511"/>
      <c r="FC58" s="512"/>
      <c r="FD58" s="510"/>
      <c r="FE58" s="511"/>
      <c r="FF58" s="511"/>
      <c r="FG58" s="511"/>
      <c r="FH58" s="511"/>
      <c r="FI58" s="511"/>
      <c r="FJ58" s="512"/>
      <c r="FK58" s="510"/>
      <c r="FL58" s="511"/>
      <c r="FM58" s="511"/>
      <c r="FN58" s="511"/>
      <c r="FO58" s="511"/>
      <c r="FP58" s="511"/>
      <c r="FQ58" s="512"/>
      <c r="FR58" s="510"/>
      <c r="FS58" s="511"/>
      <c r="FT58" s="511"/>
      <c r="FU58" s="511"/>
      <c r="FV58" s="511"/>
      <c r="FW58" s="511"/>
      <c r="FX58" s="512"/>
      <c r="FY58" s="510"/>
      <c r="FZ58" s="511"/>
      <c r="GA58" s="511"/>
      <c r="GB58" s="511"/>
      <c r="GC58" s="511"/>
      <c r="GD58" s="511"/>
      <c r="GE58" s="512"/>
      <c r="GF58" s="510"/>
      <c r="GG58" s="511"/>
      <c r="GH58" s="511"/>
      <c r="GI58" s="511"/>
      <c r="GJ58" s="511"/>
      <c r="GK58" s="511"/>
      <c r="GL58" s="512"/>
      <c r="GM58" s="510"/>
      <c r="GN58" s="511"/>
      <c r="GO58" s="511"/>
      <c r="GP58" s="511"/>
      <c r="GQ58" s="511"/>
      <c r="GR58" s="511"/>
      <c r="GS58" s="512"/>
      <c r="GT58" s="510"/>
      <c r="GU58" s="511"/>
      <c r="GV58" s="511"/>
      <c r="GW58" s="511"/>
      <c r="GX58" s="511"/>
      <c r="GY58" s="511"/>
      <c r="GZ58" s="512"/>
      <c r="HA58" s="510"/>
      <c r="HB58" s="511"/>
      <c r="HC58" s="511"/>
      <c r="HD58" s="511"/>
      <c r="HE58" s="511"/>
      <c r="HF58" s="511"/>
      <c r="HG58" s="512"/>
    </row>
    <row r="59" spans="2:215" s="7" customFormat="1" ht="15.75" customHeight="1">
      <c r="B59" s="747"/>
      <c r="C59" s="537"/>
      <c r="D59" s="576"/>
      <c r="E59" s="51" t="s">
        <v>125</v>
      </c>
      <c r="F59" s="392"/>
      <c r="G59" s="393"/>
      <c r="H59" s="393"/>
      <c r="I59" s="393"/>
      <c r="J59" s="393"/>
      <c r="K59" s="393"/>
      <c r="L59" s="394"/>
      <c r="M59" s="392"/>
      <c r="N59" s="393"/>
      <c r="O59" s="393"/>
      <c r="P59" s="393"/>
      <c r="Q59" s="393"/>
      <c r="R59" s="393"/>
      <c r="S59" s="394"/>
      <c r="T59" s="392"/>
      <c r="U59" s="393"/>
      <c r="V59" s="393"/>
      <c r="W59" s="393"/>
      <c r="X59" s="393"/>
      <c r="Y59" s="393"/>
      <c r="Z59" s="394"/>
      <c r="AA59" s="392"/>
      <c r="AB59" s="393"/>
      <c r="AC59" s="393"/>
      <c r="AD59" s="393"/>
      <c r="AE59" s="393"/>
      <c r="AF59" s="393"/>
      <c r="AG59" s="394"/>
      <c r="AH59" s="392"/>
      <c r="AI59" s="393"/>
      <c r="AJ59" s="393"/>
      <c r="AK59" s="393"/>
      <c r="AL59" s="393"/>
      <c r="AM59" s="393"/>
      <c r="AN59" s="394"/>
      <c r="AO59" s="392"/>
      <c r="AP59" s="393"/>
      <c r="AQ59" s="393"/>
      <c r="AR59" s="393"/>
      <c r="AS59" s="393"/>
      <c r="AT59" s="393"/>
      <c r="AU59" s="394"/>
      <c r="AV59" s="392"/>
      <c r="AW59" s="393"/>
      <c r="AX59" s="393"/>
      <c r="AY59" s="393"/>
      <c r="AZ59" s="393"/>
      <c r="BA59" s="393"/>
      <c r="BB59" s="394"/>
      <c r="BC59" s="392"/>
      <c r="BD59" s="393"/>
      <c r="BE59" s="393"/>
      <c r="BF59" s="393"/>
      <c r="BG59" s="393"/>
      <c r="BH59" s="393"/>
      <c r="BI59" s="394"/>
      <c r="BJ59" s="392"/>
      <c r="BK59" s="393"/>
      <c r="BL59" s="393"/>
      <c r="BM59" s="393"/>
      <c r="BN59" s="393"/>
      <c r="BO59" s="393"/>
      <c r="BP59" s="394"/>
      <c r="BQ59" s="392"/>
      <c r="BR59" s="393"/>
      <c r="BS59" s="393"/>
      <c r="BT59" s="393"/>
      <c r="BU59" s="393"/>
      <c r="BV59" s="393"/>
      <c r="BW59" s="394"/>
      <c r="BX59" s="392"/>
      <c r="BY59" s="393"/>
      <c r="BZ59" s="393"/>
      <c r="CA59" s="393"/>
      <c r="CB59" s="393"/>
      <c r="CC59" s="393"/>
      <c r="CD59" s="394"/>
      <c r="CE59" s="392"/>
      <c r="CF59" s="393"/>
      <c r="CG59" s="393"/>
      <c r="CH59" s="393"/>
      <c r="CI59" s="393"/>
      <c r="CJ59" s="393"/>
      <c r="CK59" s="394"/>
      <c r="CL59" s="392"/>
      <c r="CM59" s="393"/>
      <c r="CN59" s="393"/>
      <c r="CO59" s="393"/>
      <c r="CP59" s="393"/>
      <c r="CQ59" s="393"/>
      <c r="CR59" s="394"/>
      <c r="CS59" s="392"/>
      <c r="CT59" s="393"/>
      <c r="CU59" s="393"/>
      <c r="CV59" s="393"/>
      <c r="CW59" s="393"/>
      <c r="CX59" s="393"/>
      <c r="CY59" s="394"/>
      <c r="CZ59" s="409"/>
      <c r="DA59" s="410"/>
      <c r="DB59" s="410"/>
      <c r="DC59" s="410"/>
      <c r="DD59" s="410"/>
      <c r="DE59" s="410"/>
      <c r="DF59" s="411"/>
      <c r="DG59" s="392"/>
      <c r="DH59" s="393"/>
      <c r="DI59" s="393"/>
      <c r="DJ59" s="393"/>
      <c r="DK59" s="393"/>
      <c r="DL59" s="393"/>
      <c r="DM59" s="394"/>
      <c r="DN59" s="392"/>
      <c r="DO59" s="393"/>
      <c r="DP59" s="393"/>
      <c r="DQ59" s="393"/>
      <c r="DR59" s="393"/>
      <c r="DS59" s="393"/>
      <c r="DT59" s="394"/>
      <c r="DU59" s="392"/>
      <c r="DV59" s="393"/>
      <c r="DW59" s="393"/>
      <c r="DX59" s="393"/>
      <c r="DY59" s="393"/>
      <c r="DZ59" s="393"/>
      <c r="EA59" s="394"/>
      <c r="EB59" s="392"/>
      <c r="EC59" s="393"/>
      <c r="ED59" s="393"/>
      <c r="EE59" s="393"/>
      <c r="EF59" s="393"/>
      <c r="EG59" s="393"/>
      <c r="EH59" s="394"/>
      <c r="EI59" s="392"/>
      <c r="EJ59" s="393"/>
      <c r="EK59" s="393"/>
      <c r="EL59" s="393"/>
      <c r="EM59" s="393"/>
      <c r="EN59" s="393"/>
      <c r="EO59" s="394"/>
      <c r="EP59" s="392"/>
      <c r="EQ59" s="393"/>
      <c r="ER59" s="393"/>
      <c r="ES59" s="393"/>
      <c r="ET59" s="393"/>
      <c r="EU59" s="393"/>
      <c r="EV59" s="394"/>
      <c r="EW59" s="392"/>
      <c r="EX59" s="393"/>
      <c r="EY59" s="393"/>
      <c r="EZ59" s="393"/>
      <c r="FA59" s="393"/>
      <c r="FB59" s="393"/>
      <c r="FC59" s="394"/>
      <c r="FD59" s="392"/>
      <c r="FE59" s="393"/>
      <c r="FF59" s="393"/>
      <c r="FG59" s="393"/>
      <c r="FH59" s="393"/>
      <c r="FI59" s="393"/>
      <c r="FJ59" s="394"/>
      <c r="FK59" s="392"/>
      <c r="FL59" s="393"/>
      <c r="FM59" s="393"/>
      <c r="FN59" s="393"/>
      <c r="FO59" s="393"/>
      <c r="FP59" s="393"/>
      <c r="FQ59" s="394"/>
      <c r="FR59" s="392"/>
      <c r="FS59" s="393"/>
      <c r="FT59" s="393"/>
      <c r="FU59" s="393"/>
      <c r="FV59" s="393"/>
      <c r="FW59" s="393"/>
      <c r="FX59" s="394"/>
      <c r="FY59" s="392"/>
      <c r="FZ59" s="393"/>
      <c r="GA59" s="393"/>
      <c r="GB59" s="393"/>
      <c r="GC59" s="393"/>
      <c r="GD59" s="393"/>
      <c r="GE59" s="394"/>
      <c r="GF59" s="392"/>
      <c r="GG59" s="393"/>
      <c r="GH59" s="393"/>
      <c r="GI59" s="393"/>
      <c r="GJ59" s="393"/>
      <c r="GK59" s="393"/>
      <c r="GL59" s="394"/>
      <c r="GM59" s="392"/>
      <c r="GN59" s="393"/>
      <c r="GO59" s="393"/>
      <c r="GP59" s="393"/>
      <c r="GQ59" s="393"/>
      <c r="GR59" s="393"/>
      <c r="GS59" s="394"/>
      <c r="GT59" s="392"/>
      <c r="GU59" s="393"/>
      <c r="GV59" s="393"/>
      <c r="GW59" s="393"/>
      <c r="GX59" s="393"/>
      <c r="GY59" s="393"/>
      <c r="GZ59" s="394"/>
      <c r="HA59" s="392"/>
      <c r="HB59" s="393"/>
      <c r="HC59" s="393"/>
      <c r="HD59" s="393"/>
      <c r="HE59" s="393"/>
      <c r="HF59" s="393"/>
      <c r="HG59" s="394"/>
    </row>
    <row r="60" spans="2:215" s="7" customFormat="1" ht="13.5">
      <c r="B60" s="747"/>
      <c r="C60" s="537"/>
      <c r="D60" s="600"/>
      <c r="E60" s="57" t="s">
        <v>405</v>
      </c>
      <c r="F60" s="481"/>
      <c r="G60" s="482"/>
      <c r="H60" s="482"/>
      <c r="I60" s="482"/>
      <c r="J60" s="482"/>
      <c r="K60" s="482"/>
      <c r="L60" s="483"/>
      <c r="M60" s="481"/>
      <c r="N60" s="482"/>
      <c r="O60" s="482"/>
      <c r="P60" s="482"/>
      <c r="Q60" s="482"/>
      <c r="R60" s="482"/>
      <c r="S60" s="483"/>
      <c r="T60" s="481"/>
      <c r="U60" s="482"/>
      <c r="V60" s="482"/>
      <c r="W60" s="482"/>
      <c r="X60" s="482"/>
      <c r="Y60" s="482"/>
      <c r="Z60" s="483"/>
      <c r="AA60" s="481"/>
      <c r="AB60" s="482"/>
      <c r="AC60" s="482"/>
      <c r="AD60" s="482"/>
      <c r="AE60" s="482"/>
      <c r="AF60" s="482"/>
      <c r="AG60" s="483"/>
      <c r="AH60" s="481"/>
      <c r="AI60" s="482"/>
      <c r="AJ60" s="482"/>
      <c r="AK60" s="482"/>
      <c r="AL60" s="482"/>
      <c r="AM60" s="482"/>
      <c r="AN60" s="483"/>
      <c r="AO60" s="481"/>
      <c r="AP60" s="482"/>
      <c r="AQ60" s="482"/>
      <c r="AR60" s="482"/>
      <c r="AS60" s="482"/>
      <c r="AT60" s="482"/>
      <c r="AU60" s="483"/>
      <c r="AV60" s="481"/>
      <c r="AW60" s="482"/>
      <c r="AX60" s="482"/>
      <c r="AY60" s="482"/>
      <c r="AZ60" s="482"/>
      <c r="BA60" s="482"/>
      <c r="BB60" s="483"/>
      <c r="BC60" s="481"/>
      <c r="BD60" s="482"/>
      <c r="BE60" s="482"/>
      <c r="BF60" s="482"/>
      <c r="BG60" s="482"/>
      <c r="BH60" s="482"/>
      <c r="BI60" s="483"/>
      <c r="BJ60" s="481"/>
      <c r="BK60" s="482"/>
      <c r="BL60" s="482"/>
      <c r="BM60" s="482"/>
      <c r="BN60" s="482"/>
      <c r="BO60" s="482"/>
      <c r="BP60" s="483"/>
      <c r="BQ60" s="481"/>
      <c r="BR60" s="482"/>
      <c r="BS60" s="482"/>
      <c r="BT60" s="482"/>
      <c r="BU60" s="482"/>
      <c r="BV60" s="482"/>
      <c r="BW60" s="483"/>
      <c r="BX60" s="481"/>
      <c r="BY60" s="482"/>
      <c r="BZ60" s="482"/>
      <c r="CA60" s="482"/>
      <c r="CB60" s="482"/>
      <c r="CC60" s="482"/>
      <c r="CD60" s="483"/>
      <c r="CE60" s="481"/>
      <c r="CF60" s="482"/>
      <c r="CG60" s="482"/>
      <c r="CH60" s="482"/>
      <c r="CI60" s="482"/>
      <c r="CJ60" s="482"/>
      <c r="CK60" s="483"/>
      <c r="CL60" s="481"/>
      <c r="CM60" s="482"/>
      <c r="CN60" s="482"/>
      <c r="CO60" s="482"/>
      <c r="CP60" s="482"/>
      <c r="CQ60" s="482"/>
      <c r="CR60" s="483"/>
      <c r="CS60" s="481"/>
      <c r="CT60" s="482"/>
      <c r="CU60" s="482"/>
      <c r="CV60" s="482"/>
      <c r="CW60" s="482"/>
      <c r="CX60" s="482"/>
      <c r="CY60" s="483"/>
      <c r="CZ60" s="481"/>
      <c r="DA60" s="482"/>
      <c r="DB60" s="482"/>
      <c r="DC60" s="482"/>
      <c r="DD60" s="482"/>
      <c r="DE60" s="482"/>
      <c r="DF60" s="483"/>
      <c r="DG60" s="481"/>
      <c r="DH60" s="482"/>
      <c r="DI60" s="482"/>
      <c r="DJ60" s="482"/>
      <c r="DK60" s="482"/>
      <c r="DL60" s="482"/>
      <c r="DM60" s="483"/>
      <c r="DN60" s="481"/>
      <c r="DO60" s="482"/>
      <c r="DP60" s="482"/>
      <c r="DQ60" s="482"/>
      <c r="DR60" s="482"/>
      <c r="DS60" s="482"/>
      <c r="DT60" s="483"/>
      <c r="DU60" s="481"/>
      <c r="DV60" s="482"/>
      <c r="DW60" s="482"/>
      <c r="DX60" s="482"/>
      <c r="DY60" s="482"/>
      <c r="DZ60" s="482"/>
      <c r="EA60" s="483"/>
      <c r="EB60" s="481"/>
      <c r="EC60" s="482"/>
      <c r="ED60" s="482"/>
      <c r="EE60" s="482"/>
      <c r="EF60" s="482"/>
      <c r="EG60" s="482"/>
      <c r="EH60" s="483"/>
      <c r="EI60" s="481"/>
      <c r="EJ60" s="482"/>
      <c r="EK60" s="482"/>
      <c r="EL60" s="482"/>
      <c r="EM60" s="482"/>
      <c r="EN60" s="482"/>
      <c r="EO60" s="483"/>
      <c r="EP60" s="481"/>
      <c r="EQ60" s="482"/>
      <c r="ER60" s="482"/>
      <c r="ES60" s="482"/>
      <c r="ET60" s="482"/>
      <c r="EU60" s="482"/>
      <c r="EV60" s="483"/>
      <c r="EW60" s="481"/>
      <c r="EX60" s="482"/>
      <c r="EY60" s="482"/>
      <c r="EZ60" s="482"/>
      <c r="FA60" s="482"/>
      <c r="FB60" s="482"/>
      <c r="FC60" s="483"/>
      <c r="FD60" s="481"/>
      <c r="FE60" s="482"/>
      <c r="FF60" s="482"/>
      <c r="FG60" s="482"/>
      <c r="FH60" s="482"/>
      <c r="FI60" s="482"/>
      <c r="FJ60" s="483"/>
      <c r="FK60" s="481"/>
      <c r="FL60" s="482"/>
      <c r="FM60" s="482"/>
      <c r="FN60" s="482"/>
      <c r="FO60" s="482"/>
      <c r="FP60" s="482"/>
      <c r="FQ60" s="483"/>
      <c r="FR60" s="481"/>
      <c r="FS60" s="482"/>
      <c r="FT60" s="482"/>
      <c r="FU60" s="482"/>
      <c r="FV60" s="482"/>
      <c r="FW60" s="482"/>
      <c r="FX60" s="483"/>
      <c r="FY60" s="481"/>
      <c r="FZ60" s="482"/>
      <c r="GA60" s="482"/>
      <c r="GB60" s="482"/>
      <c r="GC60" s="482"/>
      <c r="GD60" s="482"/>
      <c r="GE60" s="483"/>
      <c r="GF60" s="481"/>
      <c r="GG60" s="482"/>
      <c r="GH60" s="482"/>
      <c r="GI60" s="482"/>
      <c r="GJ60" s="482"/>
      <c r="GK60" s="482"/>
      <c r="GL60" s="483"/>
      <c r="GM60" s="481"/>
      <c r="GN60" s="482"/>
      <c r="GO60" s="482"/>
      <c r="GP60" s="482"/>
      <c r="GQ60" s="482"/>
      <c r="GR60" s="482"/>
      <c r="GS60" s="483"/>
      <c r="GT60" s="481"/>
      <c r="GU60" s="482"/>
      <c r="GV60" s="482"/>
      <c r="GW60" s="482"/>
      <c r="GX60" s="482"/>
      <c r="GY60" s="482"/>
      <c r="GZ60" s="483"/>
      <c r="HA60" s="481"/>
      <c r="HB60" s="482"/>
      <c r="HC60" s="482"/>
      <c r="HD60" s="482"/>
      <c r="HE60" s="482"/>
      <c r="HF60" s="482"/>
      <c r="HG60" s="483"/>
    </row>
    <row r="61" spans="2:215" s="7" customFormat="1" ht="47.25" customHeight="1">
      <c r="B61" s="747"/>
      <c r="C61" s="538"/>
      <c r="D61" s="682" t="s">
        <v>186</v>
      </c>
      <c r="E61" s="678"/>
      <c r="F61" s="577" t="s">
        <v>205</v>
      </c>
      <c r="G61" s="578"/>
      <c r="H61" s="578"/>
      <c r="I61" s="578"/>
      <c r="J61" s="578"/>
      <c r="K61" s="578"/>
      <c r="L61" s="579"/>
      <c r="M61" s="577" t="s">
        <v>205</v>
      </c>
      <c r="N61" s="578"/>
      <c r="O61" s="578"/>
      <c r="P61" s="578"/>
      <c r="Q61" s="578"/>
      <c r="R61" s="578"/>
      <c r="S61" s="579"/>
      <c r="T61" s="577" t="s">
        <v>205</v>
      </c>
      <c r="U61" s="578"/>
      <c r="V61" s="578"/>
      <c r="W61" s="578"/>
      <c r="X61" s="578"/>
      <c r="Y61" s="578"/>
      <c r="Z61" s="579"/>
      <c r="AA61" s="577" t="s">
        <v>205</v>
      </c>
      <c r="AB61" s="578"/>
      <c r="AC61" s="578"/>
      <c r="AD61" s="578"/>
      <c r="AE61" s="578"/>
      <c r="AF61" s="578"/>
      <c r="AG61" s="579"/>
      <c r="AH61" s="577" t="s">
        <v>205</v>
      </c>
      <c r="AI61" s="578"/>
      <c r="AJ61" s="578"/>
      <c r="AK61" s="578"/>
      <c r="AL61" s="578"/>
      <c r="AM61" s="578"/>
      <c r="AN61" s="579"/>
      <c r="AO61" s="577" t="s">
        <v>205</v>
      </c>
      <c r="AP61" s="578"/>
      <c r="AQ61" s="578"/>
      <c r="AR61" s="578"/>
      <c r="AS61" s="578"/>
      <c r="AT61" s="578"/>
      <c r="AU61" s="579"/>
      <c r="AV61" s="577" t="s">
        <v>205</v>
      </c>
      <c r="AW61" s="578"/>
      <c r="AX61" s="578"/>
      <c r="AY61" s="578"/>
      <c r="AZ61" s="578"/>
      <c r="BA61" s="578"/>
      <c r="BB61" s="579"/>
      <c r="BC61" s="577" t="s">
        <v>205</v>
      </c>
      <c r="BD61" s="578"/>
      <c r="BE61" s="578"/>
      <c r="BF61" s="578"/>
      <c r="BG61" s="578"/>
      <c r="BH61" s="578"/>
      <c r="BI61" s="579"/>
      <c r="BJ61" s="577" t="s">
        <v>205</v>
      </c>
      <c r="BK61" s="578"/>
      <c r="BL61" s="578"/>
      <c r="BM61" s="578"/>
      <c r="BN61" s="578"/>
      <c r="BO61" s="578"/>
      <c r="BP61" s="579"/>
      <c r="BQ61" s="577" t="s">
        <v>205</v>
      </c>
      <c r="BR61" s="578"/>
      <c r="BS61" s="578"/>
      <c r="BT61" s="578"/>
      <c r="BU61" s="578"/>
      <c r="BV61" s="578"/>
      <c r="BW61" s="579"/>
      <c r="BX61" s="577" t="s">
        <v>205</v>
      </c>
      <c r="BY61" s="578"/>
      <c r="BZ61" s="578"/>
      <c r="CA61" s="578"/>
      <c r="CB61" s="578"/>
      <c r="CC61" s="578"/>
      <c r="CD61" s="579"/>
      <c r="CE61" s="577" t="s">
        <v>205</v>
      </c>
      <c r="CF61" s="578"/>
      <c r="CG61" s="578"/>
      <c r="CH61" s="578"/>
      <c r="CI61" s="578"/>
      <c r="CJ61" s="578"/>
      <c r="CK61" s="579"/>
      <c r="CL61" s="577" t="s">
        <v>205</v>
      </c>
      <c r="CM61" s="578"/>
      <c r="CN61" s="578"/>
      <c r="CO61" s="578"/>
      <c r="CP61" s="578"/>
      <c r="CQ61" s="578"/>
      <c r="CR61" s="579"/>
      <c r="CS61" s="577" t="s">
        <v>205</v>
      </c>
      <c r="CT61" s="578"/>
      <c r="CU61" s="578"/>
      <c r="CV61" s="578"/>
      <c r="CW61" s="578"/>
      <c r="CX61" s="578"/>
      <c r="CY61" s="579"/>
      <c r="CZ61" s="577" t="s">
        <v>205</v>
      </c>
      <c r="DA61" s="578"/>
      <c r="DB61" s="578"/>
      <c r="DC61" s="578"/>
      <c r="DD61" s="578"/>
      <c r="DE61" s="578"/>
      <c r="DF61" s="579"/>
      <c r="DG61" s="577" t="s">
        <v>205</v>
      </c>
      <c r="DH61" s="578"/>
      <c r="DI61" s="578"/>
      <c r="DJ61" s="578"/>
      <c r="DK61" s="578"/>
      <c r="DL61" s="578"/>
      <c r="DM61" s="579"/>
      <c r="DN61" s="577" t="s">
        <v>205</v>
      </c>
      <c r="DO61" s="578"/>
      <c r="DP61" s="578"/>
      <c r="DQ61" s="578"/>
      <c r="DR61" s="578"/>
      <c r="DS61" s="578"/>
      <c r="DT61" s="579"/>
      <c r="DU61" s="577" t="s">
        <v>205</v>
      </c>
      <c r="DV61" s="578"/>
      <c r="DW61" s="578"/>
      <c r="DX61" s="578"/>
      <c r="DY61" s="578"/>
      <c r="DZ61" s="578"/>
      <c r="EA61" s="579"/>
      <c r="EB61" s="577" t="s">
        <v>205</v>
      </c>
      <c r="EC61" s="578"/>
      <c r="ED61" s="578"/>
      <c r="EE61" s="578"/>
      <c r="EF61" s="578"/>
      <c r="EG61" s="578"/>
      <c r="EH61" s="579"/>
      <c r="EI61" s="577" t="s">
        <v>205</v>
      </c>
      <c r="EJ61" s="578"/>
      <c r="EK61" s="578"/>
      <c r="EL61" s="578"/>
      <c r="EM61" s="578"/>
      <c r="EN61" s="578"/>
      <c r="EO61" s="579"/>
      <c r="EP61" s="577" t="s">
        <v>205</v>
      </c>
      <c r="EQ61" s="578"/>
      <c r="ER61" s="578"/>
      <c r="ES61" s="578"/>
      <c r="ET61" s="578"/>
      <c r="EU61" s="578"/>
      <c r="EV61" s="579"/>
      <c r="EW61" s="577" t="s">
        <v>205</v>
      </c>
      <c r="EX61" s="578"/>
      <c r="EY61" s="578"/>
      <c r="EZ61" s="578"/>
      <c r="FA61" s="578"/>
      <c r="FB61" s="578"/>
      <c r="FC61" s="579"/>
      <c r="FD61" s="577" t="s">
        <v>205</v>
      </c>
      <c r="FE61" s="578"/>
      <c r="FF61" s="578"/>
      <c r="FG61" s="578"/>
      <c r="FH61" s="578"/>
      <c r="FI61" s="578"/>
      <c r="FJ61" s="579"/>
      <c r="FK61" s="577" t="s">
        <v>205</v>
      </c>
      <c r="FL61" s="578"/>
      <c r="FM61" s="578"/>
      <c r="FN61" s="578"/>
      <c r="FO61" s="578"/>
      <c r="FP61" s="578"/>
      <c r="FQ61" s="579"/>
      <c r="FR61" s="577" t="s">
        <v>205</v>
      </c>
      <c r="FS61" s="578"/>
      <c r="FT61" s="578"/>
      <c r="FU61" s="578"/>
      <c r="FV61" s="578"/>
      <c r="FW61" s="578"/>
      <c r="FX61" s="579"/>
      <c r="FY61" s="577" t="s">
        <v>205</v>
      </c>
      <c r="FZ61" s="578"/>
      <c r="GA61" s="578"/>
      <c r="GB61" s="578"/>
      <c r="GC61" s="578"/>
      <c r="GD61" s="578"/>
      <c r="GE61" s="579"/>
      <c r="GF61" s="577" t="s">
        <v>205</v>
      </c>
      <c r="GG61" s="578"/>
      <c r="GH61" s="578"/>
      <c r="GI61" s="578"/>
      <c r="GJ61" s="578"/>
      <c r="GK61" s="578"/>
      <c r="GL61" s="579"/>
      <c r="GM61" s="577" t="s">
        <v>205</v>
      </c>
      <c r="GN61" s="578"/>
      <c r="GO61" s="578"/>
      <c r="GP61" s="578"/>
      <c r="GQ61" s="578"/>
      <c r="GR61" s="578"/>
      <c r="GS61" s="579"/>
      <c r="GT61" s="577" t="s">
        <v>205</v>
      </c>
      <c r="GU61" s="578"/>
      <c r="GV61" s="578"/>
      <c r="GW61" s="578"/>
      <c r="GX61" s="578"/>
      <c r="GY61" s="578"/>
      <c r="GZ61" s="579"/>
      <c r="HA61" s="577" t="s">
        <v>205</v>
      </c>
      <c r="HB61" s="578"/>
      <c r="HC61" s="578"/>
      <c r="HD61" s="578"/>
      <c r="HE61" s="578"/>
      <c r="HF61" s="578"/>
      <c r="HG61" s="579"/>
    </row>
    <row r="62" spans="2:215" s="7" customFormat="1" ht="15.75" customHeight="1">
      <c r="B62" s="390" t="s">
        <v>173</v>
      </c>
      <c r="C62" s="391"/>
      <c r="D62" s="391"/>
      <c r="E62" s="391"/>
      <c r="F62" s="314"/>
      <c r="G62" s="314"/>
      <c r="H62" s="314"/>
      <c r="I62" s="314"/>
      <c r="J62" s="314"/>
      <c r="K62" s="314"/>
      <c r="L62" s="315"/>
      <c r="M62" s="314"/>
      <c r="N62" s="314"/>
      <c r="O62" s="314"/>
      <c r="P62" s="314"/>
      <c r="Q62" s="314"/>
      <c r="R62" s="314"/>
      <c r="S62" s="315"/>
      <c r="T62" s="314"/>
      <c r="U62" s="314"/>
      <c r="V62" s="314"/>
      <c r="W62" s="314"/>
      <c r="X62" s="314"/>
      <c r="Y62" s="314"/>
      <c r="Z62" s="315"/>
      <c r="AA62" s="314"/>
      <c r="AB62" s="314"/>
      <c r="AC62" s="314"/>
      <c r="AD62" s="314"/>
      <c r="AE62" s="314"/>
      <c r="AF62" s="314"/>
      <c r="AG62" s="315"/>
      <c r="AH62" s="314"/>
      <c r="AI62" s="314"/>
      <c r="AJ62" s="314"/>
      <c r="AK62" s="314"/>
      <c r="AL62" s="314"/>
      <c r="AM62" s="314"/>
      <c r="AN62" s="315"/>
      <c r="AO62" s="314"/>
      <c r="AP62" s="314"/>
      <c r="AQ62" s="314"/>
      <c r="AR62" s="314"/>
      <c r="AS62" s="314"/>
      <c r="AT62" s="314"/>
      <c r="AU62" s="315"/>
      <c r="AV62" s="314"/>
      <c r="AW62" s="314"/>
      <c r="AX62" s="314"/>
      <c r="AY62" s="314"/>
      <c r="AZ62" s="314"/>
      <c r="BA62" s="314"/>
      <c r="BB62" s="315"/>
      <c r="BC62" s="314"/>
      <c r="BD62" s="314"/>
      <c r="BE62" s="314"/>
      <c r="BF62" s="314"/>
      <c r="BG62" s="314"/>
      <c r="BH62" s="314"/>
      <c r="BI62" s="315"/>
      <c r="BJ62" s="314"/>
      <c r="BK62" s="314"/>
      <c r="BL62" s="314"/>
      <c r="BM62" s="314"/>
      <c r="BN62" s="314"/>
      <c r="BO62" s="314"/>
      <c r="BP62" s="315"/>
      <c r="BQ62" s="314"/>
      <c r="BR62" s="314"/>
      <c r="BS62" s="314"/>
      <c r="BT62" s="314"/>
      <c r="BU62" s="314"/>
      <c r="BV62" s="314"/>
      <c r="BW62" s="315"/>
      <c r="BX62" s="314"/>
      <c r="BY62" s="314"/>
      <c r="BZ62" s="314"/>
      <c r="CA62" s="314"/>
      <c r="CB62" s="314"/>
      <c r="CC62" s="314"/>
      <c r="CD62" s="315"/>
      <c r="CE62" s="314"/>
      <c r="CF62" s="314"/>
      <c r="CG62" s="314"/>
      <c r="CH62" s="314"/>
      <c r="CI62" s="314"/>
      <c r="CJ62" s="314"/>
      <c r="CK62" s="315"/>
      <c r="CL62" s="314"/>
      <c r="CM62" s="314"/>
      <c r="CN62" s="314"/>
      <c r="CO62" s="314"/>
      <c r="CP62" s="314"/>
      <c r="CQ62" s="314"/>
      <c r="CR62" s="315"/>
      <c r="CS62" s="314"/>
      <c r="CT62" s="314"/>
      <c r="CU62" s="314"/>
      <c r="CV62" s="314"/>
      <c r="CW62" s="314"/>
      <c r="CX62" s="314"/>
      <c r="CY62" s="315"/>
      <c r="CZ62" s="314"/>
      <c r="DA62" s="314"/>
      <c r="DB62" s="314"/>
      <c r="DC62" s="314"/>
      <c r="DD62" s="314"/>
      <c r="DE62" s="314"/>
      <c r="DF62" s="315"/>
      <c r="DG62" s="314"/>
      <c r="DH62" s="314"/>
      <c r="DI62" s="314"/>
      <c r="DJ62" s="314"/>
      <c r="DK62" s="314"/>
      <c r="DL62" s="314"/>
      <c r="DM62" s="315"/>
      <c r="DN62" s="314"/>
      <c r="DO62" s="314"/>
      <c r="DP62" s="314"/>
      <c r="DQ62" s="314"/>
      <c r="DR62" s="314"/>
      <c r="DS62" s="314"/>
      <c r="DT62" s="315"/>
      <c r="DU62" s="314"/>
      <c r="DV62" s="314"/>
      <c r="DW62" s="314"/>
      <c r="DX62" s="314"/>
      <c r="DY62" s="314"/>
      <c r="DZ62" s="314"/>
      <c r="EA62" s="315"/>
      <c r="EB62" s="314"/>
      <c r="EC62" s="314"/>
      <c r="ED62" s="314"/>
      <c r="EE62" s="314"/>
      <c r="EF62" s="314"/>
      <c r="EG62" s="314"/>
      <c r="EH62" s="315"/>
      <c r="EI62" s="314"/>
      <c r="EJ62" s="314"/>
      <c r="EK62" s="314"/>
      <c r="EL62" s="314"/>
      <c r="EM62" s="314"/>
      <c r="EN62" s="314"/>
      <c r="EO62" s="315"/>
      <c r="EP62" s="314"/>
      <c r="EQ62" s="314"/>
      <c r="ER62" s="314"/>
      <c r="ES62" s="314"/>
      <c r="ET62" s="314"/>
      <c r="EU62" s="314"/>
      <c r="EV62" s="315"/>
      <c r="EW62" s="314"/>
      <c r="EX62" s="314"/>
      <c r="EY62" s="314"/>
      <c r="EZ62" s="314"/>
      <c r="FA62" s="314"/>
      <c r="FB62" s="314"/>
      <c r="FC62" s="315"/>
      <c r="FD62" s="314"/>
      <c r="FE62" s="314"/>
      <c r="FF62" s="314"/>
      <c r="FG62" s="314"/>
      <c r="FH62" s="314"/>
      <c r="FI62" s="314"/>
      <c r="FJ62" s="315"/>
      <c r="FK62" s="314"/>
      <c r="FL62" s="314"/>
      <c r="FM62" s="314"/>
      <c r="FN62" s="314"/>
      <c r="FO62" s="314"/>
      <c r="FP62" s="314"/>
      <c r="FQ62" s="315"/>
      <c r="FR62" s="314"/>
      <c r="FS62" s="314"/>
      <c r="FT62" s="314"/>
      <c r="FU62" s="314"/>
      <c r="FV62" s="314"/>
      <c r="FW62" s="314"/>
      <c r="FX62" s="315"/>
      <c r="FY62" s="314"/>
      <c r="FZ62" s="314"/>
      <c r="GA62" s="314"/>
      <c r="GB62" s="314"/>
      <c r="GC62" s="314"/>
      <c r="GD62" s="314"/>
      <c r="GE62" s="315"/>
      <c r="GF62" s="314"/>
      <c r="GG62" s="314"/>
      <c r="GH62" s="314"/>
      <c r="GI62" s="314"/>
      <c r="GJ62" s="314"/>
      <c r="GK62" s="314"/>
      <c r="GL62" s="315"/>
      <c r="GM62" s="314"/>
      <c r="GN62" s="314"/>
      <c r="GO62" s="314"/>
      <c r="GP62" s="314"/>
      <c r="GQ62" s="314"/>
      <c r="GR62" s="314"/>
      <c r="GS62" s="315"/>
      <c r="GT62" s="314"/>
      <c r="GU62" s="314"/>
      <c r="GV62" s="314"/>
      <c r="GW62" s="314"/>
      <c r="GX62" s="314"/>
      <c r="GY62" s="314"/>
      <c r="GZ62" s="315"/>
      <c r="HA62" s="314"/>
      <c r="HB62" s="314"/>
      <c r="HC62" s="314"/>
      <c r="HD62" s="314"/>
      <c r="HE62" s="314"/>
      <c r="HF62" s="314"/>
      <c r="HG62" s="315"/>
    </row>
    <row r="63" spans="2:215" s="7" customFormat="1" ht="15.75" customHeight="1">
      <c r="B63" s="398"/>
      <c r="C63" s="575" t="s">
        <v>230</v>
      </c>
      <c r="D63" s="539"/>
      <c r="E63" s="580"/>
      <c r="F63" s="440"/>
      <c r="G63" s="502"/>
      <c r="H63" s="502"/>
      <c r="I63" s="502"/>
      <c r="J63" s="502"/>
      <c r="K63" s="502"/>
      <c r="L63" s="503"/>
      <c r="M63" s="440"/>
      <c r="N63" s="502"/>
      <c r="O63" s="502"/>
      <c r="P63" s="502"/>
      <c r="Q63" s="502"/>
      <c r="R63" s="502"/>
      <c r="S63" s="503"/>
      <c r="T63" s="440"/>
      <c r="U63" s="502"/>
      <c r="V63" s="502"/>
      <c r="W63" s="502"/>
      <c r="X63" s="502"/>
      <c r="Y63" s="502"/>
      <c r="Z63" s="503"/>
      <c r="AA63" s="440"/>
      <c r="AB63" s="502"/>
      <c r="AC63" s="502"/>
      <c r="AD63" s="502"/>
      <c r="AE63" s="502"/>
      <c r="AF63" s="502"/>
      <c r="AG63" s="503"/>
      <c r="AH63" s="440"/>
      <c r="AI63" s="502"/>
      <c r="AJ63" s="502"/>
      <c r="AK63" s="502"/>
      <c r="AL63" s="502"/>
      <c r="AM63" s="502"/>
      <c r="AN63" s="503"/>
      <c r="AO63" s="440"/>
      <c r="AP63" s="502"/>
      <c r="AQ63" s="502"/>
      <c r="AR63" s="502"/>
      <c r="AS63" s="502"/>
      <c r="AT63" s="502"/>
      <c r="AU63" s="503"/>
      <c r="AV63" s="440"/>
      <c r="AW63" s="502"/>
      <c r="AX63" s="502"/>
      <c r="AY63" s="502"/>
      <c r="AZ63" s="502"/>
      <c r="BA63" s="502"/>
      <c r="BB63" s="503"/>
      <c r="BC63" s="440"/>
      <c r="BD63" s="502"/>
      <c r="BE63" s="502"/>
      <c r="BF63" s="502"/>
      <c r="BG63" s="502"/>
      <c r="BH63" s="502"/>
      <c r="BI63" s="503"/>
      <c r="BJ63" s="440"/>
      <c r="BK63" s="502"/>
      <c r="BL63" s="502"/>
      <c r="BM63" s="502"/>
      <c r="BN63" s="502"/>
      <c r="BO63" s="502"/>
      <c r="BP63" s="503"/>
      <c r="BQ63" s="440"/>
      <c r="BR63" s="502"/>
      <c r="BS63" s="502"/>
      <c r="BT63" s="502"/>
      <c r="BU63" s="502"/>
      <c r="BV63" s="502"/>
      <c r="BW63" s="503"/>
      <c r="BX63" s="440"/>
      <c r="BY63" s="502"/>
      <c r="BZ63" s="502"/>
      <c r="CA63" s="502"/>
      <c r="CB63" s="502"/>
      <c r="CC63" s="502"/>
      <c r="CD63" s="503"/>
      <c r="CE63" s="440"/>
      <c r="CF63" s="502"/>
      <c r="CG63" s="502"/>
      <c r="CH63" s="502"/>
      <c r="CI63" s="502"/>
      <c r="CJ63" s="502"/>
      <c r="CK63" s="503"/>
      <c r="CL63" s="440"/>
      <c r="CM63" s="502"/>
      <c r="CN63" s="502"/>
      <c r="CO63" s="502"/>
      <c r="CP63" s="502"/>
      <c r="CQ63" s="502"/>
      <c r="CR63" s="503"/>
      <c r="CS63" s="440"/>
      <c r="CT63" s="502"/>
      <c r="CU63" s="502"/>
      <c r="CV63" s="502"/>
      <c r="CW63" s="502"/>
      <c r="CX63" s="502"/>
      <c r="CY63" s="503"/>
      <c r="CZ63" s="440"/>
      <c r="DA63" s="502"/>
      <c r="DB63" s="502"/>
      <c r="DC63" s="502"/>
      <c r="DD63" s="502"/>
      <c r="DE63" s="502"/>
      <c r="DF63" s="503"/>
      <c r="DG63" s="440"/>
      <c r="DH63" s="502"/>
      <c r="DI63" s="502"/>
      <c r="DJ63" s="502"/>
      <c r="DK63" s="502"/>
      <c r="DL63" s="502"/>
      <c r="DM63" s="503"/>
      <c r="DN63" s="440"/>
      <c r="DO63" s="502"/>
      <c r="DP63" s="502"/>
      <c r="DQ63" s="502"/>
      <c r="DR63" s="502"/>
      <c r="DS63" s="502"/>
      <c r="DT63" s="503"/>
      <c r="DU63" s="440"/>
      <c r="DV63" s="502"/>
      <c r="DW63" s="502"/>
      <c r="DX63" s="502"/>
      <c r="DY63" s="502"/>
      <c r="DZ63" s="502"/>
      <c r="EA63" s="503"/>
      <c r="EB63" s="440"/>
      <c r="EC63" s="502"/>
      <c r="ED63" s="502"/>
      <c r="EE63" s="502"/>
      <c r="EF63" s="502"/>
      <c r="EG63" s="502"/>
      <c r="EH63" s="503"/>
      <c r="EI63" s="440"/>
      <c r="EJ63" s="502"/>
      <c r="EK63" s="502"/>
      <c r="EL63" s="502"/>
      <c r="EM63" s="502"/>
      <c r="EN63" s="502"/>
      <c r="EO63" s="503"/>
      <c r="EP63" s="440"/>
      <c r="EQ63" s="502"/>
      <c r="ER63" s="502"/>
      <c r="ES63" s="502"/>
      <c r="ET63" s="502"/>
      <c r="EU63" s="502"/>
      <c r="EV63" s="503"/>
      <c r="EW63" s="440"/>
      <c r="EX63" s="502"/>
      <c r="EY63" s="502"/>
      <c r="EZ63" s="502"/>
      <c r="FA63" s="502"/>
      <c r="FB63" s="502"/>
      <c r="FC63" s="503"/>
      <c r="FD63" s="440"/>
      <c r="FE63" s="502"/>
      <c r="FF63" s="502"/>
      <c r="FG63" s="502"/>
      <c r="FH63" s="502"/>
      <c r="FI63" s="502"/>
      <c r="FJ63" s="503"/>
      <c r="FK63" s="440"/>
      <c r="FL63" s="502"/>
      <c r="FM63" s="502"/>
      <c r="FN63" s="502"/>
      <c r="FO63" s="502"/>
      <c r="FP63" s="502"/>
      <c r="FQ63" s="503"/>
      <c r="FR63" s="440"/>
      <c r="FS63" s="502"/>
      <c r="FT63" s="502"/>
      <c r="FU63" s="502"/>
      <c r="FV63" s="502"/>
      <c r="FW63" s="502"/>
      <c r="FX63" s="503"/>
      <c r="FY63" s="440"/>
      <c r="FZ63" s="502"/>
      <c r="GA63" s="502"/>
      <c r="GB63" s="502"/>
      <c r="GC63" s="502"/>
      <c r="GD63" s="502"/>
      <c r="GE63" s="503"/>
      <c r="GF63" s="440"/>
      <c r="GG63" s="502"/>
      <c r="GH63" s="502"/>
      <c r="GI63" s="502"/>
      <c r="GJ63" s="502"/>
      <c r="GK63" s="502"/>
      <c r="GL63" s="503"/>
      <c r="GM63" s="440"/>
      <c r="GN63" s="502"/>
      <c r="GO63" s="502"/>
      <c r="GP63" s="502"/>
      <c r="GQ63" s="502"/>
      <c r="GR63" s="502"/>
      <c r="GS63" s="503"/>
      <c r="GT63" s="440"/>
      <c r="GU63" s="502"/>
      <c r="GV63" s="502"/>
      <c r="GW63" s="502"/>
      <c r="GX63" s="502"/>
      <c r="GY63" s="502"/>
      <c r="GZ63" s="503"/>
      <c r="HA63" s="440"/>
      <c r="HB63" s="502"/>
      <c r="HC63" s="502"/>
      <c r="HD63" s="502"/>
      <c r="HE63" s="502"/>
      <c r="HF63" s="502"/>
      <c r="HG63" s="503"/>
    </row>
    <row r="64" spans="2:215" s="7" customFormat="1" ht="15.75" customHeight="1">
      <c r="B64" s="573"/>
      <c r="C64" s="534"/>
      <c r="D64" s="575" t="s">
        <v>169</v>
      </c>
      <c r="E64" s="49" t="s">
        <v>113</v>
      </c>
      <c r="F64" s="499"/>
      <c r="G64" s="500"/>
      <c r="H64" s="500"/>
      <c r="I64" s="500"/>
      <c r="J64" s="500"/>
      <c r="K64" s="500"/>
      <c r="L64" s="501"/>
      <c r="M64" s="499"/>
      <c r="N64" s="500"/>
      <c r="O64" s="500"/>
      <c r="P64" s="500"/>
      <c r="Q64" s="500"/>
      <c r="R64" s="500"/>
      <c r="S64" s="501"/>
      <c r="T64" s="499"/>
      <c r="U64" s="500"/>
      <c r="V64" s="500"/>
      <c r="W64" s="500"/>
      <c r="X64" s="500"/>
      <c r="Y64" s="500"/>
      <c r="Z64" s="501"/>
      <c r="AA64" s="499"/>
      <c r="AB64" s="500"/>
      <c r="AC64" s="500"/>
      <c r="AD64" s="500"/>
      <c r="AE64" s="500"/>
      <c r="AF64" s="500"/>
      <c r="AG64" s="501"/>
      <c r="AH64" s="499"/>
      <c r="AI64" s="500"/>
      <c r="AJ64" s="500"/>
      <c r="AK64" s="500"/>
      <c r="AL64" s="500"/>
      <c r="AM64" s="500"/>
      <c r="AN64" s="501"/>
      <c r="AO64" s="499"/>
      <c r="AP64" s="500"/>
      <c r="AQ64" s="500"/>
      <c r="AR64" s="500"/>
      <c r="AS64" s="500"/>
      <c r="AT64" s="500"/>
      <c r="AU64" s="501"/>
      <c r="AV64" s="499"/>
      <c r="AW64" s="500"/>
      <c r="AX64" s="500"/>
      <c r="AY64" s="500"/>
      <c r="AZ64" s="500"/>
      <c r="BA64" s="500"/>
      <c r="BB64" s="501"/>
      <c r="BC64" s="499"/>
      <c r="BD64" s="500"/>
      <c r="BE64" s="500"/>
      <c r="BF64" s="500"/>
      <c r="BG64" s="500"/>
      <c r="BH64" s="500"/>
      <c r="BI64" s="501"/>
      <c r="BJ64" s="499"/>
      <c r="BK64" s="500"/>
      <c r="BL64" s="500"/>
      <c r="BM64" s="500"/>
      <c r="BN64" s="500"/>
      <c r="BO64" s="500"/>
      <c r="BP64" s="501"/>
      <c r="BQ64" s="499"/>
      <c r="BR64" s="500"/>
      <c r="BS64" s="500"/>
      <c r="BT64" s="500"/>
      <c r="BU64" s="500"/>
      <c r="BV64" s="500"/>
      <c r="BW64" s="501"/>
      <c r="BX64" s="499"/>
      <c r="BY64" s="500"/>
      <c r="BZ64" s="500"/>
      <c r="CA64" s="500"/>
      <c r="CB64" s="500"/>
      <c r="CC64" s="500"/>
      <c r="CD64" s="501"/>
      <c r="CE64" s="499"/>
      <c r="CF64" s="500"/>
      <c r="CG64" s="500"/>
      <c r="CH64" s="500"/>
      <c r="CI64" s="500"/>
      <c r="CJ64" s="500"/>
      <c r="CK64" s="501"/>
      <c r="CL64" s="499"/>
      <c r="CM64" s="500"/>
      <c r="CN64" s="500"/>
      <c r="CO64" s="500"/>
      <c r="CP64" s="500"/>
      <c r="CQ64" s="500"/>
      <c r="CR64" s="501"/>
      <c r="CS64" s="499"/>
      <c r="CT64" s="500"/>
      <c r="CU64" s="500"/>
      <c r="CV64" s="500"/>
      <c r="CW64" s="500"/>
      <c r="CX64" s="500"/>
      <c r="CY64" s="501"/>
      <c r="CZ64" s="499"/>
      <c r="DA64" s="500"/>
      <c r="DB64" s="500"/>
      <c r="DC64" s="500"/>
      <c r="DD64" s="500"/>
      <c r="DE64" s="500"/>
      <c r="DF64" s="501"/>
      <c r="DG64" s="499"/>
      <c r="DH64" s="500"/>
      <c r="DI64" s="500"/>
      <c r="DJ64" s="500"/>
      <c r="DK64" s="500"/>
      <c r="DL64" s="500"/>
      <c r="DM64" s="501"/>
      <c r="DN64" s="499"/>
      <c r="DO64" s="500"/>
      <c r="DP64" s="500"/>
      <c r="DQ64" s="500"/>
      <c r="DR64" s="500"/>
      <c r="DS64" s="500"/>
      <c r="DT64" s="501"/>
      <c r="DU64" s="499"/>
      <c r="DV64" s="500"/>
      <c r="DW64" s="500"/>
      <c r="DX64" s="500"/>
      <c r="DY64" s="500"/>
      <c r="DZ64" s="500"/>
      <c r="EA64" s="501"/>
      <c r="EB64" s="499"/>
      <c r="EC64" s="500"/>
      <c r="ED64" s="500"/>
      <c r="EE64" s="500"/>
      <c r="EF64" s="500"/>
      <c r="EG64" s="500"/>
      <c r="EH64" s="501"/>
      <c r="EI64" s="499"/>
      <c r="EJ64" s="500"/>
      <c r="EK64" s="500"/>
      <c r="EL64" s="500"/>
      <c r="EM64" s="500"/>
      <c r="EN64" s="500"/>
      <c r="EO64" s="501"/>
      <c r="EP64" s="499"/>
      <c r="EQ64" s="500"/>
      <c r="ER64" s="500"/>
      <c r="ES64" s="500"/>
      <c r="ET64" s="500"/>
      <c r="EU64" s="500"/>
      <c r="EV64" s="501"/>
      <c r="EW64" s="499"/>
      <c r="EX64" s="500"/>
      <c r="EY64" s="500"/>
      <c r="EZ64" s="500"/>
      <c r="FA64" s="500"/>
      <c r="FB64" s="500"/>
      <c r="FC64" s="501"/>
      <c r="FD64" s="499"/>
      <c r="FE64" s="500"/>
      <c r="FF64" s="500"/>
      <c r="FG64" s="500"/>
      <c r="FH64" s="500"/>
      <c r="FI64" s="500"/>
      <c r="FJ64" s="501"/>
      <c r="FK64" s="499"/>
      <c r="FL64" s="500"/>
      <c r="FM64" s="500"/>
      <c r="FN64" s="500"/>
      <c r="FO64" s="500"/>
      <c r="FP64" s="500"/>
      <c r="FQ64" s="501"/>
      <c r="FR64" s="499"/>
      <c r="FS64" s="500"/>
      <c r="FT64" s="500"/>
      <c r="FU64" s="500"/>
      <c r="FV64" s="500"/>
      <c r="FW64" s="500"/>
      <c r="FX64" s="501"/>
      <c r="FY64" s="499"/>
      <c r="FZ64" s="500"/>
      <c r="GA64" s="500"/>
      <c r="GB64" s="500"/>
      <c r="GC64" s="500"/>
      <c r="GD64" s="500"/>
      <c r="GE64" s="501"/>
      <c r="GF64" s="499"/>
      <c r="GG64" s="500"/>
      <c r="GH64" s="500"/>
      <c r="GI64" s="500"/>
      <c r="GJ64" s="500"/>
      <c r="GK64" s="500"/>
      <c r="GL64" s="501"/>
      <c r="GM64" s="499"/>
      <c r="GN64" s="500"/>
      <c r="GO64" s="500"/>
      <c r="GP64" s="500"/>
      <c r="GQ64" s="500"/>
      <c r="GR64" s="500"/>
      <c r="GS64" s="501"/>
      <c r="GT64" s="499"/>
      <c r="GU64" s="500"/>
      <c r="GV64" s="500"/>
      <c r="GW64" s="500"/>
      <c r="GX64" s="500"/>
      <c r="GY64" s="500"/>
      <c r="GZ64" s="501"/>
      <c r="HA64" s="499"/>
      <c r="HB64" s="500"/>
      <c r="HC64" s="500"/>
      <c r="HD64" s="500"/>
      <c r="HE64" s="500"/>
      <c r="HF64" s="500"/>
      <c r="HG64" s="501"/>
    </row>
    <row r="65" spans="2:215" s="7" customFormat="1" ht="15.75" customHeight="1">
      <c r="B65" s="573"/>
      <c r="C65" s="537"/>
      <c r="D65" s="576"/>
      <c r="E65" s="50" t="s">
        <v>21</v>
      </c>
      <c r="F65" s="510"/>
      <c r="G65" s="511"/>
      <c r="H65" s="511"/>
      <c r="I65" s="511"/>
      <c r="J65" s="511"/>
      <c r="K65" s="511"/>
      <c r="L65" s="512"/>
      <c r="M65" s="510"/>
      <c r="N65" s="511"/>
      <c r="O65" s="511"/>
      <c r="P65" s="511"/>
      <c r="Q65" s="511"/>
      <c r="R65" s="511"/>
      <c r="S65" s="512"/>
      <c r="T65" s="510"/>
      <c r="U65" s="511"/>
      <c r="V65" s="511"/>
      <c r="W65" s="511"/>
      <c r="X65" s="511"/>
      <c r="Y65" s="511"/>
      <c r="Z65" s="512"/>
      <c r="AA65" s="510"/>
      <c r="AB65" s="511"/>
      <c r="AC65" s="511"/>
      <c r="AD65" s="511"/>
      <c r="AE65" s="511"/>
      <c r="AF65" s="511"/>
      <c r="AG65" s="512"/>
      <c r="AH65" s="510"/>
      <c r="AI65" s="511"/>
      <c r="AJ65" s="511"/>
      <c r="AK65" s="511"/>
      <c r="AL65" s="511"/>
      <c r="AM65" s="511"/>
      <c r="AN65" s="512"/>
      <c r="AO65" s="510"/>
      <c r="AP65" s="511"/>
      <c r="AQ65" s="511"/>
      <c r="AR65" s="511"/>
      <c r="AS65" s="511"/>
      <c r="AT65" s="511"/>
      <c r="AU65" s="512"/>
      <c r="AV65" s="510"/>
      <c r="AW65" s="511"/>
      <c r="AX65" s="511"/>
      <c r="AY65" s="511"/>
      <c r="AZ65" s="511"/>
      <c r="BA65" s="511"/>
      <c r="BB65" s="512"/>
      <c r="BC65" s="510"/>
      <c r="BD65" s="511"/>
      <c r="BE65" s="511"/>
      <c r="BF65" s="511"/>
      <c r="BG65" s="511"/>
      <c r="BH65" s="511"/>
      <c r="BI65" s="512"/>
      <c r="BJ65" s="510"/>
      <c r="BK65" s="511"/>
      <c r="BL65" s="511"/>
      <c r="BM65" s="511"/>
      <c r="BN65" s="511"/>
      <c r="BO65" s="511"/>
      <c r="BP65" s="512"/>
      <c r="BQ65" s="510"/>
      <c r="BR65" s="511"/>
      <c r="BS65" s="511"/>
      <c r="BT65" s="511"/>
      <c r="BU65" s="511"/>
      <c r="BV65" s="511"/>
      <c r="BW65" s="512"/>
      <c r="BX65" s="510"/>
      <c r="BY65" s="511"/>
      <c r="BZ65" s="511"/>
      <c r="CA65" s="511"/>
      <c r="CB65" s="511"/>
      <c r="CC65" s="511"/>
      <c r="CD65" s="512"/>
      <c r="CE65" s="510"/>
      <c r="CF65" s="511"/>
      <c r="CG65" s="511"/>
      <c r="CH65" s="511"/>
      <c r="CI65" s="511"/>
      <c r="CJ65" s="511"/>
      <c r="CK65" s="512"/>
      <c r="CL65" s="510"/>
      <c r="CM65" s="511"/>
      <c r="CN65" s="511"/>
      <c r="CO65" s="511"/>
      <c r="CP65" s="511"/>
      <c r="CQ65" s="511"/>
      <c r="CR65" s="512"/>
      <c r="CS65" s="510"/>
      <c r="CT65" s="511"/>
      <c r="CU65" s="511"/>
      <c r="CV65" s="511"/>
      <c r="CW65" s="511"/>
      <c r="CX65" s="511"/>
      <c r="CY65" s="512"/>
      <c r="CZ65" s="510"/>
      <c r="DA65" s="511"/>
      <c r="DB65" s="511"/>
      <c r="DC65" s="511"/>
      <c r="DD65" s="511"/>
      <c r="DE65" s="511"/>
      <c r="DF65" s="512"/>
      <c r="DG65" s="510"/>
      <c r="DH65" s="511"/>
      <c r="DI65" s="511"/>
      <c r="DJ65" s="511"/>
      <c r="DK65" s="511"/>
      <c r="DL65" s="511"/>
      <c r="DM65" s="512"/>
      <c r="DN65" s="510"/>
      <c r="DO65" s="511"/>
      <c r="DP65" s="511"/>
      <c r="DQ65" s="511"/>
      <c r="DR65" s="511"/>
      <c r="DS65" s="511"/>
      <c r="DT65" s="512"/>
      <c r="DU65" s="510"/>
      <c r="DV65" s="511"/>
      <c r="DW65" s="511"/>
      <c r="DX65" s="511"/>
      <c r="DY65" s="511"/>
      <c r="DZ65" s="511"/>
      <c r="EA65" s="512"/>
      <c r="EB65" s="510"/>
      <c r="EC65" s="511"/>
      <c r="ED65" s="511"/>
      <c r="EE65" s="511"/>
      <c r="EF65" s="511"/>
      <c r="EG65" s="511"/>
      <c r="EH65" s="512"/>
      <c r="EI65" s="510"/>
      <c r="EJ65" s="511"/>
      <c r="EK65" s="511"/>
      <c r="EL65" s="511"/>
      <c r="EM65" s="511"/>
      <c r="EN65" s="511"/>
      <c r="EO65" s="512"/>
      <c r="EP65" s="510"/>
      <c r="EQ65" s="511"/>
      <c r="ER65" s="511"/>
      <c r="ES65" s="511"/>
      <c r="ET65" s="511"/>
      <c r="EU65" s="511"/>
      <c r="EV65" s="512"/>
      <c r="EW65" s="510"/>
      <c r="EX65" s="511"/>
      <c r="EY65" s="511"/>
      <c r="EZ65" s="511"/>
      <c r="FA65" s="511"/>
      <c r="FB65" s="511"/>
      <c r="FC65" s="512"/>
      <c r="FD65" s="510"/>
      <c r="FE65" s="511"/>
      <c r="FF65" s="511"/>
      <c r="FG65" s="511"/>
      <c r="FH65" s="511"/>
      <c r="FI65" s="511"/>
      <c r="FJ65" s="512"/>
      <c r="FK65" s="510"/>
      <c r="FL65" s="511"/>
      <c r="FM65" s="511"/>
      <c r="FN65" s="511"/>
      <c r="FO65" s="511"/>
      <c r="FP65" s="511"/>
      <c r="FQ65" s="512"/>
      <c r="FR65" s="510"/>
      <c r="FS65" s="511"/>
      <c r="FT65" s="511"/>
      <c r="FU65" s="511"/>
      <c r="FV65" s="511"/>
      <c r="FW65" s="511"/>
      <c r="FX65" s="512"/>
      <c r="FY65" s="510"/>
      <c r="FZ65" s="511"/>
      <c r="GA65" s="511"/>
      <c r="GB65" s="511"/>
      <c r="GC65" s="511"/>
      <c r="GD65" s="511"/>
      <c r="GE65" s="512"/>
      <c r="GF65" s="510"/>
      <c r="GG65" s="511"/>
      <c r="GH65" s="511"/>
      <c r="GI65" s="511"/>
      <c r="GJ65" s="511"/>
      <c r="GK65" s="511"/>
      <c r="GL65" s="512"/>
      <c r="GM65" s="510"/>
      <c r="GN65" s="511"/>
      <c r="GO65" s="511"/>
      <c r="GP65" s="511"/>
      <c r="GQ65" s="511"/>
      <c r="GR65" s="511"/>
      <c r="GS65" s="512"/>
      <c r="GT65" s="510"/>
      <c r="GU65" s="511"/>
      <c r="GV65" s="511"/>
      <c r="GW65" s="511"/>
      <c r="GX65" s="511"/>
      <c r="GY65" s="511"/>
      <c r="GZ65" s="512"/>
      <c r="HA65" s="510"/>
      <c r="HB65" s="511"/>
      <c r="HC65" s="511"/>
      <c r="HD65" s="511"/>
      <c r="HE65" s="511"/>
      <c r="HF65" s="511"/>
      <c r="HG65" s="512"/>
    </row>
    <row r="66" spans="2:215" s="7" customFormat="1" ht="15.75" customHeight="1">
      <c r="B66" s="573"/>
      <c r="C66" s="537"/>
      <c r="D66" s="576"/>
      <c r="E66" s="51" t="s">
        <v>125</v>
      </c>
      <c r="F66" s="392"/>
      <c r="G66" s="393"/>
      <c r="H66" s="393"/>
      <c r="I66" s="393"/>
      <c r="J66" s="393"/>
      <c r="K66" s="393"/>
      <c r="L66" s="394"/>
      <c r="M66" s="392"/>
      <c r="N66" s="393"/>
      <c r="O66" s="393"/>
      <c r="P66" s="393"/>
      <c r="Q66" s="393"/>
      <c r="R66" s="393"/>
      <c r="S66" s="394"/>
      <c r="T66" s="392"/>
      <c r="U66" s="393"/>
      <c r="V66" s="393"/>
      <c r="W66" s="393"/>
      <c r="X66" s="393"/>
      <c r="Y66" s="393"/>
      <c r="Z66" s="394"/>
      <c r="AA66" s="392"/>
      <c r="AB66" s="393"/>
      <c r="AC66" s="393"/>
      <c r="AD66" s="393"/>
      <c r="AE66" s="393"/>
      <c r="AF66" s="393"/>
      <c r="AG66" s="394"/>
      <c r="AH66" s="392"/>
      <c r="AI66" s="393"/>
      <c r="AJ66" s="393"/>
      <c r="AK66" s="393"/>
      <c r="AL66" s="393"/>
      <c r="AM66" s="393"/>
      <c r="AN66" s="394"/>
      <c r="AO66" s="392"/>
      <c r="AP66" s="393"/>
      <c r="AQ66" s="393"/>
      <c r="AR66" s="393"/>
      <c r="AS66" s="393"/>
      <c r="AT66" s="393"/>
      <c r="AU66" s="394"/>
      <c r="AV66" s="392"/>
      <c r="AW66" s="393"/>
      <c r="AX66" s="393"/>
      <c r="AY66" s="393"/>
      <c r="AZ66" s="393"/>
      <c r="BA66" s="393"/>
      <c r="BB66" s="394"/>
      <c r="BC66" s="392"/>
      <c r="BD66" s="393"/>
      <c r="BE66" s="393"/>
      <c r="BF66" s="393"/>
      <c r="BG66" s="393"/>
      <c r="BH66" s="393"/>
      <c r="BI66" s="394"/>
      <c r="BJ66" s="392"/>
      <c r="BK66" s="393"/>
      <c r="BL66" s="393"/>
      <c r="BM66" s="393"/>
      <c r="BN66" s="393"/>
      <c r="BO66" s="393"/>
      <c r="BP66" s="394"/>
      <c r="BQ66" s="392"/>
      <c r="BR66" s="393"/>
      <c r="BS66" s="393"/>
      <c r="BT66" s="393"/>
      <c r="BU66" s="393"/>
      <c r="BV66" s="393"/>
      <c r="BW66" s="394"/>
      <c r="BX66" s="392"/>
      <c r="BY66" s="393"/>
      <c r="BZ66" s="393"/>
      <c r="CA66" s="393"/>
      <c r="CB66" s="393"/>
      <c r="CC66" s="393"/>
      <c r="CD66" s="394"/>
      <c r="CE66" s="392"/>
      <c r="CF66" s="393"/>
      <c r="CG66" s="393"/>
      <c r="CH66" s="393"/>
      <c r="CI66" s="393"/>
      <c r="CJ66" s="393"/>
      <c r="CK66" s="394"/>
      <c r="CL66" s="392"/>
      <c r="CM66" s="393"/>
      <c r="CN66" s="393"/>
      <c r="CO66" s="393"/>
      <c r="CP66" s="393"/>
      <c r="CQ66" s="393"/>
      <c r="CR66" s="394"/>
      <c r="CS66" s="392"/>
      <c r="CT66" s="393"/>
      <c r="CU66" s="393"/>
      <c r="CV66" s="393"/>
      <c r="CW66" s="393"/>
      <c r="CX66" s="393"/>
      <c r="CY66" s="394"/>
      <c r="CZ66" s="392"/>
      <c r="DA66" s="393"/>
      <c r="DB66" s="393"/>
      <c r="DC66" s="393"/>
      <c r="DD66" s="393"/>
      <c r="DE66" s="393"/>
      <c r="DF66" s="394"/>
      <c r="DG66" s="392"/>
      <c r="DH66" s="393"/>
      <c r="DI66" s="393"/>
      <c r="DJ66" s="393"/>
      <c r="DK66" s="393"/>
      <c r="DL66" s="393"/>
      <c r="DM66" s="394"/>
      <c r="DN66" s="392"/>
      <c r="DO66" s="393"/>
      <c r="DP66" s="393"/>
      <c r="DQ66" s="393"/>
      <c r="DR66" s="393"/>
      <c r="DS66" s="393"/>
      <c r="DT66" s="394"/>
      <c r="DU66" s="392"/>
      <c r="DV66" s="393"/>
      <c r="DW66" s="393"/>
      <c r="DX66" s="393"/>
      <c r="DY66" s="393"/>
      <c r="DZ66" s="393"/>
      <c r="EA66" s="394"/>
      <c r="EB66" s="392"/>
      <c r="EC66" s="393"/>
      <c r="ED66" s="393"/>
      <c r="EE66" s="393"/>
      <c r="EF66" s="393"/>
      <c r="EG66" s="393"/>
      <c r="EH66" s="394"/>
      <c r="EI66" s="392"/>
      <c r="EJ66" s="393"/>
      <c r="EK66" s="393"/>
      <c r="EL66" s="393"/>
      <c r="EM66" s="393"/>
      <c r="EN66" s="393"/>
      <c r="EO66" s="394"/>
      <c r="EP66" s="392"/>
      <c r="EQ66" s="393"/>
      <c r="ER66" s="393"/>
      <c r="ES66" s="393"/>
      <c r="ET66" s="393"/>
      <c r="EU66" s="393"/>
      <c r="EV66" s="394"/>
      <c r="EW66" s="392"/>
      <c r="EX66" s="393"/>
      <c r="EY66" s="393"/>
      <c r="EZ66" s="393"/>
      <c r="FA66" s="393"/>
      <c r="FB66" s="393"/>
      <c r="FC66" s="394"/>
      <c r="FD66" s="392"/>
      <c r="FE66" s="393"/>
      <c r="FF66" s="393"/>
      <c r="FG66" s="393"/>
      <c r="FH66" s="393"/>
      <c r="FI66" s="393"/>
      <c r="FJ66" s="394"/>
      <c r="FK66" s="392"/>
      <c r="FL66" s="393"/>
      <c r="FM66" s="393"/>
      <c r="FN66" s="393"/>
      <c r="FO66" s="393"/>
      <c r="FP66" s="393"/>
      <c r="FQ66" s="394"/>
      <c r="FR66" s="392"/>
      <c r="FS66" s="393"/>
      <c r="FT66" s="393"/>
      <c r="FU66" s="393"/>
      <c r="FV66" s="393"/>
      <c r="FW66" s="393"/>
      <c r="FX66" s="394"/>
      <c r="FY66" s="392"/>
      <c r="FZ66" s="393"/>
      <c r="GA66" s="393"/>
      <c r="GB66" s="393"/>
      <c r="GC66" s="393"/>
      <c r="GD66" s="393"/>
      <c r="GE66" s="394"/>
      <c r="GF66" s="392"/>
      <c r="GG66" s="393"/>
      <c r="GH66" s="393"/>
      <c r="GI66" s="393"/>
      <c r="GJ66" s="393"/>
      <c r="GK66" s="393"/>
      <c r="GL66" s="394"/>
      <c r="GM66" s="392"/>
      <c r="GN66" s="393"/>
      <c r="GO66" s="393"/>
      <c r="GP66" s="393"/>
      <c r="GQ66" s="393"/>
      <c r="GR66" s="393"/>
      <c r="GS66" s="394"/>
      <c r="GT66" s="392"/>
      <c r="GU66" s="393"/>
      <c r="GV66" s="393"/>
      <c r="GW66" s="393"/>
      <c r="GX66" s="393"/>
      <c r="GY66" s="393"/>
      <c r="GZ66" s="394"/>
      <c r="HA66" s="392"/>
      <c r="HB66" s="393"/>
      <c r="HC66" s="393"/>
      <c r="HD66" s="393"/>
      <c r="HE66" s="393"/>
      <c r="HF66" s="393"/>
      <c r="HG66" s="394"/>
    </row>
    <row r="67" spans="2:215" s="7" customFormat="1" ht="27">
      <c r="B67" s="573"/>
      <c r="C67" s="537"/>
      <c r="D67" s="576"/>
      <c r="E67" s="57" t="s">
        <v>165</v>
      </c>
      <c r="F67" s="481"/>
      <c r="G67" s="482"/>
      <c r="H67" s="482"/>
      <c r="I67" s="482"/>
      <c r="J67" s="482"/>
      <c r="K67" s="482"/>
      <c r="L67" s="483"/>
      <c r="M67" s="481"/>
      <c r="N67" s="482"/>
      <c r="O67" s="482"/>
      <c r="P67" s="482"/>
      <c r="Q67" s="482"/>
      <c r="R67" s="482"/>
      <c r="S67" s="483"/>
      <c r="T67" s="481"/>
      <c r="U67" s="482"/>
      <c r="V67" s="482"/>
      <c r="W67" s="482"/>
      <c r="X67" s="482"/>
      <c r="Y67" s="482"/>
      <c r="Z67" s="483"/>
      <c r="AA67" s="481"/>
      <c r="AB67" s="482"/>
      <c r="AC67" s="482"/>
      <c r="AD67" s="482"/>
      <c r="AE67" s="482"/>
      <c r="AF67" s="482"/>
      <c r="AG67" s="483"/>
      <c r="AH67" s="481"/>
      <c r="AI67" s="482"/>
      <c r="AJ67" s="482"/>
      <c r="AK67" s="482"/>
      <c r="AL67" s="482"/>
      <c r="AM67" s="482"/>
      <c r="AN67" s="483"/>
      <c r="AO67" s="481"/>
      <c r="AP67" s="482"/>
      <c r="AQ67" s="482"/>
      <c r="AR67" s="482"/>
      <c r="AS67" s="482"/>
      <c r="AT67" s="482"/>
      <c r="AU67" s="483"/>
      <c r="AV67" s="481"/>
      <c r="AW67" s="482"/>
      <c r="AX67" s="482"/>
      <c r="AY67" s="482"/>
      <c r="AZ67" s="482"/>
      <c r="BA67" s="482"/>
      <c r="BB67" s="483"/>
      <c r="BC67" s="481"/>
      <c r="BD67" s="482"/>
      <c r="BE67" s="482"/>
      <c r="BF67" s="482"/>
      <c r="BG67" s="482"/>
      <c r="BH67" s="482"/>
      <c r="BI67" s="483"/>
      <c r="BJ67" s="481"/>
      <c r="BK67" s="482"/>
      <c r="BL67" s="482"/>
      <c r="BM67" s="482"/>
      <c r="BN67" s="482"/>
      <c r="BO67" s="482"/>
      <c r="BP67" s="483"/>
      <c r="BQ67" s="481"/>
      <c r="BR67" s="482"/>
      <c r="BS67" s="482"/>
      <c r="BT67" s="482"/>
      <c r="BU67" s="482"/>
      <c r="BV67" s="482"/>
      <c r="BW67" s="483"/>
      <c r="BX67" s="481"/>
      <c r="BY67" s="482"/>
      <c r="BZ67" s="482"/>
      <c r="CA67" s="482"/>
      <c r="CB67" s="482"/>
      <c r="CC67" s="482"/>
      <c r="CD67" s="483"/>
      <c r="CE67" s="481"/>
      <c r="CF67" s="482"/>
      <c r="CG67" s="482"/>
      <c r="CH67" s="482"/>
      <c r="CI67" s="482"/>
      <c r="CJ67" s="482"/>
      <c r="CK67" s="483"/>
      <c r="CL67" s="481"/>
      <c r="CM67" s="482"/>
      <c r="CN67" s="482"/>
      <c r="CO67" s="482"/>
      <c r="CP67" s="482"/>
      <c r="CQ67" s="482"/>
      <c r="CR67" s="483"/>
      <c r="CS67" s="481"/>
      <c r="CT67" s="482"/>
      <c r="CU67" s="482"/>
      <c r="CV67" s="482"/>
      <c r="CW67" s="482"/>
      <c r="CX67" s="482"/>
      <c r="CY67" s="483"/>
      <c r="CZ67" s="481"/>
      <c r="DA67" s="482"/>
      <c r="DB67" s="482"/>
      <c r="DC67" s="482"/>
      <c r="DD67" s="482"/>
      <c r="DE67" s="482"/>
      <c r="DF67" s="483"/>
      <c r="DG67" s="481"/>
      <c r="DH67" s="482"/>
      <c r="DI67" s="482"/>
      <c r="DJ67" s="482"/>
      <c r="DK67" s="482"/>
      <c r="DL67" s="482"/>
      <c r="DM67" s="483"/>
      <c r="DN67" s="481"/>
      <c r="DO67" s="482"/>
      <c r="DP67" s="482"/>
      <c r="DQ67" s="482"/>
      <c r="DR67" s="482"/>
      <c r="DS67" s="482"/>
      <c r="DT67" s="483"/>
      <c r="DU67" s="481"/>
      <c r="DV67" s="482"/>
      <c r="DW67" s="482"/>
      <c r="DX67" s="482"/>
      <c r="DY67" s="482"/>
      <c r="DZ67" s="482"/>
      <c r="EA67" s="483"/>
      <c r="EB67" s="481"/>
      <c r="EC67" s="482"/>
      <c r="ED67" s="482"/>
      <c r="EE67" s="482"/>
      <c r="EF67" s="482"/>
      <c r="EG67" s="482"/>
      <c r="EH67" s="483"/>
      <c r="EI67" s="481"/>
      <c r="EJ67" s="482"/>
      <c r="EK67" s="482"/>
      <c r="EL67" s="482"/>
      <c r="EM67" s="482"/>
      <c r="EN67" s="482"/>
      <c r="EO67" s="483"/>
      <c r="EP67" s="481"/>
      <c r="EQ67" s="482"/>
      <c r="ER67" s="482"/>
      <c r="ES67" s="482"/>
      <c r="ET67" s="482"/>
      <c r="EU67" s="482"/>
      <c r="EV67" s="483"/>
      <c r="EW67" s="481"/>
      <c r="EX67" s="482"/>
      <c r="EY67" s="482"/>
      <c r="EZ67" s="482"/>
      <c r="FA67" s="482"/>
      <c r="FB67" s="482"/>
      <c r="FC67" s="483"/>
      <c r="FD67" s="481"/>
      <c r="FE67" s="482"/>
      <c r="FF67" s="482"/>
      <c r="FG67" s="482"/>
      <c r="FH67" s="482"/>
      <c r="FI67" s="482"/>
      <c r="FJ67" s="483"/>
      <c r="FK67" s="481"/>
      <c r="FL67" s="482"/>
      <c r="FM67" s="482"/>
      <c r="FN67" s="482"/>
      <c r="FO67" s="482"/>
      <c r="FP67" s="482"/>
      <c r="FQ67" s="483"/>
      <c r="FR67" s="481"/>
      <c r="FS67" s="482"/>
      <c r="FT67" s="482"/>
      <c r="FU67" s="482"/>
      <c r="FV67" s="482"/>
      <c r="FW67" s="482"/>
      <c r="FX67" s="483"/>
      <c r="FY67" s="481"/>
      <c r="FZ67" s="482"/>
      <c r="GA67" s="482"/>
      <c r="GB67" s="482"/>
      <c r="GC67" s="482"/>
      <c r="GD67" s="482"/>
      <c r="GE67" s="483"/>
      <c r="GF67" s="481"/>
      <c r="GG67" s="482"/>
      <c r="GH67" s="482"/>
      <c r="GI67" s="482"/>
      <c r="GJ67" s="482"/>
      <c r="GK67" s="482"/>
      <c r="GL67" s="483"/>
      <c r="GM67" s="481"/>
      <c r="GN67" s="482"/>
      <c r="GO67" s="482"/>
      <c r="GP67" s="482"/>
      <c r="GQ67" s="482"/>
      <c r="GR67" s="482"/>
      <c r="GS67" s="483"/>
      <c r="GT67" s="481"/>
      <c r="GU67" s="482"/>
      <c r="GV67" s="482"/>
      <c r="GW67" s="482"/>
      <c r="GX67" s="482"/>
      <c r="GY67" s="482"/>
      <c r="GZ67" s="483"/>
      <c r="HA67" s="481"/>
      <c r="HB67" s="482"/>
      <c r="HC67" s="482"/>
      <c r="HD67" s="482"/>
      <c r="HE67" s="482"/>
      <c r="HF67" s="482"/>
      <c r="HG67" s="483"/>
    </row>
    <row r="68" spans="2:215" s="7" customFormat="1" ht="15.75" customHeight="1">
      <c r="B68" s="573"/>
      <c r="C68" s="537"/>
      <c r="D68" s="575" t="s">
        <v>170</v>
      </c>
      <c r="E68" s="49" t="s">
        <v>113</v>
      </c>
      <c r="F68" s="499"/>
      <c r="G68" s="500"/>
      <c r="H68" s="500"/>
      <c r="I68" s="500"/>
      <c r="J68" s="500"/>
      <c r="K68" s="500"/>
      <c r="L68" s="501"/>
      <c r="M68" s="499"/>
      <c r="N68" s="500"/>
      <c r="O68" s="500"/>
      <c r="P68" s="500"/>
      <c r="Q68" s="500"/>
      <c r="R68" s="500"/>
      <c r="S68" s="501"/>
      <c r="T68" s="499"/>
      <c r="U68" s="500"/>
      <c r="V68" s="500"/>
      <c r="W68" s="500"/>
      <c r="X68" s="500"/>
      <c r="Y68" s="500"/>
      <c r="Z68" s="501"/>
      <c r="AA68" s="499"/>
      <c r="AB68" s="500"/>
      <c r="AC68" s="500"/>
      <c r="AD68" s="500"/>
      <c r="AE68" s="500"/>
      <c r="AF68" s="500"/>
      <c r="AG68" s="501"/>
      <c r="AH68" s="499"/>
      <c r="AI68" s="500"/>
      <c r="AJ68" s="500"/>
      <c r="AK68" s="500"/>
      <c r="AL68" s="500"/>
      <c r="AM68" s="500"/>
      <c r="AN68" s="501"/>
      <c r="AO68" s="499"/>
      <c r="AP68" s="500"/>
      <c r="AQ68" s="500"/>
      <c r="AR68" s="500"/>
      <c r="AS68" s="500"/>
      <c r="AT68" s="500"/>
      <c r="AU68" s="501"/>
      <c r="AV68" s="499"/>
      <c r="AW68" s="500"/>
      <c r="AX68" s="500"/>
      <c r="AY68" s="500"/>
      <c r="AZ68" s="500"/>
      <c r="BA68" s="500"/>
      <c r="BB68" s="501"/>
      <c r="BC68" s="499"/>
      <c r="BD68" s="500"/>
      <c r="BE68" s="500"/>
      <c r="BF68" s="500"/>
      <c r="BG68" s="500"/>
      <c r="BH68" s="500"/>
      <c r="BI68" s="501"/>
      <c r="BJ68" s="499"/>
      <c r="BK68" s="500"/>
      <c r="BL68" s="500"/>
      <c r="BM68" s="500"/>
      <c r="BN68" s="500"/>
      <c r="BO68" s="500"/>
      <c r="BP68" s="501"/>
      <c r="BQ68" s="499"/>
      <c r="BR68" s="500"/>
      <c r="BS68" s="500"/>
      <c r="BT68" s="500"/>
      <c r="BU68" s="500"/>
      <c r="BV68" s="500"/>
      <c r="BW68" s="501"/>
      <c r="BX68" s="499"/>
      <c r="BY68" s="500"/>
      <c r="BZ68" s="500"/>
      <c r="CA68" s="500"/>
      <c r="CB68" s="500"/>
      <c r="CC68" s="500"/>
      <c r="CD68" s="501"/>
      <c r="CE68" s="499"/>
      <c r="CF68" s="500"/>
      <c r="CG68" s="500"/>
      <c r="CH68" s="500"/>
      <c r="CI68" s="500"/>
      <c r="CJ68" s="500"/>
      <c r="CK68" s="501"/>
      <c r="CL68" s="499"/>
      <c r="CM68" s="500"/>
      <c r="CN68" s="500"/>
      <c r="CO68" s="500"/>
      <c r="CP68" s="500"/>
      <c r="CQ68" s="500"/>
      <c r="CR68" s="501"/>
      <c r="CS68" s="499"/>
      <c r="CT68" s="500"/>
      <c r="CU68" s="500"/>
      <c r="CV68" s="500"/>
      <c r="CW68" s="500"/>
      <c r="CX68" s="500"/>
      <c r="CY68" s="501"/>
      <c r="CZ68" s="499"/>
      <c r="DA68" s="500"/>
      <c r="DB68" s="500"/>
      <c r="DC68" s="500"/>
      <c r="DD68" s="500"/>
      <c r="DE68" s="500"/>
      <c r="DF68" s="501"/>
      <c r="DG68" s="499"/>
      <c r="DH68" s="500"/>
      <c r="DI68" s="500"/>
      <c r="DJ68" s="500"/>
      <c r="DK68" s="500"/>
      <c r="DL68" s="500"/>
      <c r="DM68" s="501"/>
      <c r="DN68" s="499"/>
      <c r="DO68" s="500"/>
      <c r="DP68" s="500"/>
      <c r="DQ68" s="500"/>
      <c r="DR68" s="500"/>
      <c r="DS68" s="500"/>
      <c r="DT68" s="501"/>
      <c r="DU68" s="499"/>
      <c r="DV68" s="500"/>
      <c r="DW68" s="500"/>
      <c r="DX68" s="500"/>
      <c r="DY68" s="500"/>
      <c r="DZ68" s="500"/>
      <c r="EA68" s="501"/>
      <c r="EB68" s="499"/>
      <c r="EC68" s="500"/>
      <c r="ED68" s="500"/>
      <c r="EE68" s="500"/>
      <c r="EF68" s="500"/>
      <c r="EG68" s="500"/>
      <c r="EH68" s="501"/>
      <c r="EI68" s="499"/>
      <c r="EJ68" s="500"/>
      <c r="EK68" s="500"/>
      <c r="EL68" s="500"/>
      <c r="EM68" s="500"/>
      <c r="EN68" s="500"/>
      <c r="EO68" s="501"/>
      <c r="EP68" s="499"/>
      <c r="EQ68" s="500"/>
      <c r="ER68" s="500"/>
      <c r="ES68" s="500"/>
      <c r="ET68" s="500"/>
      <c r="EU68" s="500"/>
      <c r="EV68" s="501"/>
      <c r="EW68" s="499"/>
      <c r="EX68" s="500"/>
      <c r="EY68" s="500"/>
      <c r="EZ68" s="500"/>
      <c r="FA68" s="500"/>
      <c r="FB68" s="500"/>
      <c r="FC68" s="501"/>
      <c r="FD68" s="499"/>
      <c r="FE68" s="500"/>
      <c r="FF68" s="500"/>
      <c r="FG68" s="500"/>
      <c r="FH68" s="500"/>
      <c r="FI68" s="500"/>
      <c r="FJ68" s="501"/>
      <c r="FK68" s="499"/>
      <c r="FL68" s="500"/>
      <c r="FM68" s="500"/>
      <c r="FN68" s="500"/>
      <c r="FO68" s="500"/>
      <c r="FP68" s="500"/>
      <c r="FQ68" s="501"/>
      <c r="FR68" s="499"/>
      <c r="FS68" s="500"/>
      <c r="FT68" s="500"/>
      <c r="FU68" s="500"/>
      <c r="FV68" s="500"/>
      <c r="FW68" s="500"/>
      <c r="FX68" s="501"/>
      <c r="FY68" s="499"/>
      <c r="FZ68" s="500"/>
      <c r="GA68" s="500"/>
      <c r="GB68" s="500"/>
      <c r="GC68" s="500"/>
      <c r="GD68" s="500"/>
      <c r="GE68" s="501"/>
      <c r="GF68" s="499"/>
      <c r="GG68" s="500"/>
      <c r="GH68" s="500"/>
      <c r="GI68" s="500"/>
      <c r="GJ68" s="500"/>
      <c r="GK68" s="500"/>
      <c r="GL68" s="501"/>
      <c r="GM68" s="499"/>
      <c r="GN68" s="500"/>
      <c r="GO68" s="500"/>
      <c r="GP68" s="500"/>
      <c r="GQ68" s="500"/>
      <c r="GR68" s="500"/>
      <c r="GS68" s="501"/>
      <c r="GT68" s="499"/>
      <c r="GU68" s="500"/>
      <c r="GV68" s="500"/>
      <c r="GW68" s="500"/>
      <c r="GX68" s="500"/>
      <c r="GY68" s="500"/>
      <c r="GZ68" s="501"/>
      <c r="HA68" s="499"/>
      <c r="HB68" s="500"/>
      <c r="HC68" s="500"/>
      <c r="HD68" s="500"/>
      <c r="HE68" s="500"/>
      <c r="HF68" s="500"/>
      <c r="HG68" s="501"/>
    </row>
    <row r="69" spans="2:215" s="7" customFormat="1" ht="15.75" customHeight="1">
      <c r="B69" s="573"/>
      <c r="C69" s="537"/>
      <c r="D69" s="576"/>
      <c r="E69" s="50" t="s">
        <v>21</v>
      </c>
      <c r="F69" s="510"/>
      <c r="G69" s="511"/>
      <c r="H69" s="511"/>
      <c r="I69" s="511"/>
      <c r="J69" s="511"/>
      <c r="K69" s="511"/>
      <c r="L69" s="512"/>
      <c r="M69" s="510"/>
      <c r="N69" s="511"/>
      <c r="O69" s="511"/>
      <c r="P69" s="511"/>
      <c r="Q69" s="511"/>
      <c r="R69" s="511"/>
      <c r="S69" s="512"/>
      <c r="T69" s="510"/>
      <c r="U69" s="511"/>
      <c r="V69" s="511"/>
      <c r="W69" s="511"/>
      <c r="X69" s="511"/>
      <c r="Y69" s="511"/>
      <c r="Z69" s="512"/>
      <c r="AA69" s="510"/>
      <c r="AB69" s="511"/>
      <c r="AC69" s="511"/>
      <c r="AD69" s="511"/>
      <c r="AE69" s="511"/>
      <c r="AF69" s="511"/>
      <c r="AG69" s="512"/>
      <c r="AH69" s="510"/>
      <c r="AI69" s="511"/>
      <c r="AJ69" s="511"/>
      <c r="AK69" s="511"/>
      <c r="AL69" s="511"/>
      <c r="AM69" s="511"/>
      <c r="AN69" s="512"/>
      <c r="AO69" s="510"/>
      <c r="AP69" s="511"/>
      <c r="AQ69" s="511"/>
      <c r="AR69" s="511"/>
      <c r="AS69" s="511"/>
      <c r="AT69" s="511"/>
      <c r="AU69" s="512"/>
      <c r="AV69" s="510"/>
      <c r="AW69" s="511"/>
      <c r="AX69" s="511"/>
      <c r="AY69" s="511"/>
      <c r="AZ69" s="511"/>
      <c r="BA69" s="511"/>
      <c r="BB69" s="512"/>
      <c r="BC69" s="510"/>
      <c r="BD69" s="511"/>
      <c r="BE69" s="511"/>
      <c r="BF69" s="511"/>
      <c r="BG69" s="511"/>
      <c r="BH69" s="511"/>
      <c r="BI69" s="512"/>
      <c r="BJ69" s="510"/>
      <c r="BK69" s="511"/>
      <c r="BL69" s="511"/>
      <c r="BM69" s="511"/>
      <c r="BN69" s="511"/>
      <c r="BO69" s="511"/>
      <c r="BP69" s="512"/>
      <c r="BQ69" s="510"/>
      <c r="BR69" s="511"/>
      <c r="BS69" s="511"/>
      <c r="BT69" s="511"/>
      <c r="BU69" s="511"/>
      <c r="BV69" s="511"/>
      <c r="BW69" s="512"/>
      <c r="BX69" s="510"/>
      <c r="BY69" s="511"/>
      <c r="BZ69" s="511"/>
      <c r="CA69" s="511"/>
      <c r="CB69" s="511"/>
      <c r="CC69" s="511"/>
      <c r="CD69" s="512"/>
      <c r="CE69" s="510"/>
      <c r="CF69" s="511"/>
      <c r="CG69" s="511"/>
      <c r="CH69" s="511"/>
      <c r="CI69" s="511"/>
      <c r="CJ69" s="511"/>
      <c r="CK69" s="512"/>
      <c r="CL69" s="510"/>
      <c r="CM69" s="511"/>
      <c r="CN69" s="511"/>
      <c r="CO69" s="511"/>
      <c r="CP69" s="511"/>
      <c r="CQ69" s="511"/>
      <c r="CR69" s="512"/>
      <c r="CS69" s="510"/>
      <c r="CT69" s="511"/>
      <c r="CU69" s="511"/>
      <c r="CV69" s="511"/>
      <c r="CW69" s="511"/>
      <c r="CX69" s="511"/>
      <c r="CY69" s="512"/>
      <c r="CZ69" s="510"/>
      <c r="DA69" s="511"/>
      <c r="DB69" s="511"/>
      <c r="DC69" s="511"/>
      <c r="DD69" s="511"/>
      <c r="DE69" s="511"/>
      <c r="DF69" s="512"/>
      <c r="DG69" s="510"/>
      <c r="DH69" s="511"/>
      <c r="DI69" s="511"/>
      <c r="DJ69" s="511"/>
      <c r="DK69" s="511"/>
      <c r="DL69" s="511"/>
      <c r="DM69" s="512"/>
      <c r="DN69" s="510"/>
      <c r="DO69" s="511"/>
      <c r="DP69" s="511"/>
      <c r="DQ69" s="511"/>
      <c r="DR69" s="511"/>
      <c r="DS69" s="511"/>
      <c r="DT69" s="512"/>
      <c r="DU69" s="510"/>
      <c r="DV69" s="511"/>
      <c r="DW69" s="511"/>
      <c r="DX69" s="511"/>
      <c r="DY69" s="511"/>
      <c r="DZ69" s="511"/>
      <c r="EA69" s="512"/>
      <c r="EB69" s="510"/>
      <c r="EC69" s="511"/>
      <c r="ED69" s="511"/>
      <c r="EE69" s="511"/>
      <c r="EF69" s="511"/>
      <c r="EG69" s="511"/>
      <c r="EH69" s="512"/>
      <c r="EI69" s="510"/>
      <c r="EJ69" s="511"/>
      <c r="EK69" s="511"/>
      <c r="EL69" s="511"/>
      <c r="EM69" s="511"/>
      <c r="EN69" s="511"/>
      <c r="EO69" s="512"/>
      <c r="EP69" s="510"/>
      <c r="EQ69" s="511"/>
      <c r="ER69" s="511"/>
      <c r="ES69" s="511"/>
      <c r="ET69" s="511"/>
      <c r="EU69" s="511"/>
      <c r="EV69" s="512"/>
      <c r="EW69" s="510"/>
      <c r="EX69" s="511"/>
      <c r="EY69" s="511"/>
      <c r="EZ69" s="511"/>
      <c r="FA69" s="511"/>
      <c r="FB69" s="511"/>
      <c r="FC69" s="512"/>
      <c r="FD69" s="510"/>
      <c r="FE69" s="511"/>
      <c r="FF69" s="511"/>
      <c r="FG69" s="511"/>
      <c r="FH69" s="511"/>
      <c r="FI69" s="511"/>
      <c r="FJ69" s="512"/>
      <c r="FK69" s="510"/>
      <c r="FL69" s="511"/>
      <c r="FM69" s="511"/>
      <c r="FN69" s="511"/>
      <c r="FO69" s="511"/>
      <c r="FP69" s="511"/>
      <c r="FQ69" s="512"/>
      <c r="FR69" s="510"/>
      <c r="FS69" s="511"/>
      <c r="FT69" s="511"/>
      <c r="FU69" s="511"/>
      <c r="FV69" s="511"/>
      <c r="FW69" s="511"/>
      <c r="FX69" s="512"/>
      <c r="FY69" s="510"/>
      <c r="FZ69" s="511"/>
      <c r="GA69" s="511"/>
      <c r="GB69" s="511"/>
      <c r="GC69" s="511"/>
      <c r="GD69" s="511"/>
      <c r="GE69" s="512"/>
      <c r="GF69" s="510"/>
      <c r="GG69" s="511"/>
      <c r="GH69" s="511"/>
      <c r="GI69" s="511"/>
      <c r="GJ69" s="511"/>
      <c r="GK69" s="511"/>
      <c r="GL69" s="512"/>
      <c r="GM69" s="510"/>
      <c r="GN69" s="511"/>
      <c r="GO69" s="511"/>
      <c r="GP69" s="511"/>
      <c r="GQ69" s="511"/>
      <c r="GR69" s="511"/>
      <c r="GS69" s="512"/>
      <c r="GT69" s="510"/>
      <c r="GU69" s="511"/>
      <c r="GV69" s="511"/>
      <c r="GW69" s="511"/>
      <c r="GX69" s="511"/>
      <c r="GY69" s="511"/>
      <c r="GZ69" s="512"/>
      <c r="HA69" s="510"/>
      <c r="HB69" s="511"/>
      <c r="HC69" s="511"/>
      <c r="HD69" s="511"/>
      <c r="HE69" s="511"/>
      <c r="HF69" s="511"/>
      <c r="HG69" s="512"/>
    </row>
    <row r="70" spans="2:215" s="7" customFormat="1" ht="15.75" customHeight="1">
      <c r="B70" s="573"/>
      <c r="C70" s="537"/>
      <c r="D70" s="576"/>
      <c r="E70" s="51" t="s">
        <v>125</v>
      </c>
      <c r="F70" s="392"/>
      <c r="G70" s="393"/>
      <c r="H70" s="393"/>
      <c r="I70" s="393"/>
      <c r="J70" s="393"/>
      <c r="K70" s="393"/>
      <c r="L70" s="394"/>
      <c r="M70" s="392"/>
      <c r="N70" s="393"/>
      <c r="O70" s="393"/>
      <c r="P70" s="393"/>
      <c r="Q70" s="393"/>
      <c r="R70" s="393"/>
      <c r="S70" s="394"/>
      <c r="T70" s="392"/>
      <c r="U70" s="393"/>
      <c r="V70" s="393"/>
      <c r="W70" s="393"/>
      <c r="X70" s="393"/>
      <c r="Y70" s="393"/>
      <c r="Z70" s="394"/>
      <c r="AA70" s="392"/>
      <c r="AB70" s="393"/>
      <c r="AC70" s="393"/>
      <c r="AD70" s="393"/>
      <c r="AE70" s="393"/>
      <c r="AF70" s="393"/>
      <c r="AG70" s="394"/>
      <c r="AH70" s="392"/>
      <c r="AI70" s="393"/>
      <c r="AJ70" s="393"/>
      <c r="AK70" s="393"/>
      <c r="AL70" s="393"/>
      <c r="AM70" s="393"/>
      <c r="AN70" s="394"/>
      <c r="AO70" s="392"/>
      <c r="AP70" s="393"/>
      <c r="AQ70" s="393"/>
      <c r="AR70" s="393"/>
      <c r="AS70" s="393"/>
      <c r="AT70" s="393"/>
      <c r="AU70" s="394"/>
      <c r="AV70" s="392"/>
      <c r="AW70" s="393"/>
      <c r="AX70" s="393"/>
      <c r="AY70" s="393"/>
      <c r="AZ70" s="393"/>
      <c r="BA70" s="393"/>
      <c r="BB70" s="394"/>
      <c r="BC70" s="392"/>
      <c r="BD70" s="393"/>
      <c r="BE70" s="393"/>
      <c r="BF70" s="393"/>
      <c r="BG70" s="393"/>
      <c r="BH70" s="393"/>
      <c r="BI70" s="394"/>
      <c r="BJ70" s="392"/>
      <c r="BK70" s="393"/>
      <c r="BL70" s="393"/>
      <c r="BM70" s="393"/>
      <c r="BN70" s="393"/>
      <c r="BO70" s="393"/>
      <c r="BP70" s="394"/>
      <c r="BQ70" s="392"/>
      <c r="BR70" s="393"/>
      <c r="BS70" s="393"/>
      <c r="BT70" s="393"/>
      <c r="BU70" s="393"/>
      <c r="BV70" s="393"/>
      <c r="BW70" s="394"/>
      <c r="BX70" s="392"/>
      <c r="BY70" s="393"/>
      <c r="BZ70" s="393"/>
      <c r="CA70" s="393"/>
      <c r="CB70" s="393"/>
      <c r="CC70" s="393"/>
      <c r="CD70" s="394"/>
      <c r="CE70" s="392"/>
      <c r="CF70" s="393"/>
      <c r="CG70" s="393"/>
      <c r="CH70" s="393"/>
      <c r="CI70" s="393"/>
      <c r="CJ70" s="393"/>
      <c r="CK70" s="394"/>
      <c r="CL70" s="392"/>
      <c r="CM70" s="393"/>
      <c r="CN70" s="393"/>
      <c r="CO70" s="393"/>
      <c r="CP70" s="393"/>
      <c r="CQ70" s="393"/>
      <c r="CR70" s="394"/>
      <c r="CS70" s="392"/>
      <c r="CT70" s="393"/>
      <c r="CU70" s="393"/>
      <c r="CV70" s="393"/>
      <c r="CW70" s="393"/>
      <c r="CX70" s="393"/>
      <c r="CY70" s="394"/>
      <c r="CZ70" s="392"/>
      <c r="DA70" s="393"/>
      <c r="DB70" s="393"/>
      <c r="DC70" s="393"/>
      <c r="DD70" s="393"/>
      <c r="DE70" s="393"/>
      <c r="DF70" s="394"/>
      <c r="DG70" s="392"/>
      <c r="DH70" s="393"/>
      <c r="DI70" s="393"/>
      <c r="DJ70" s="393"/>
      <c r="DK70" s="393"/>
      <c r="DL70" s="393"/>
      <c r="DM70" s="394"/>
      <c r="DN70" s="392"/>
      <c r="DO70" s="393"/>
      <c r="DP70" s="393"/>
      <c r="DQ70" s="393"/>
      <c r="DR70" s="393"/>
      <c r="DS70" s="393"/>
      <c r="DT70" s="394"/>
      <c r="DU70" s="392"/>
      <c r="DV70" s="393"/>
      <c r="DW70" s="393"/>
      <c r="DX70" s="393"/>
      <c r="DY70" s="393"/>
      <c r="DZ70" s="393"/>
      <c r="EA70" s="394"/>
      <c r="EB70" s="392"/>
      <c r="EC70" s="393"/>
      <c r="ED70" s="393"/>
      <c r="EE70" s="393"/>
      <c r="EF70" s="393"/>
      <c r="EG70" s="393"/>
      <c r="EH70" s="394"/>
      <c r="EI70" s="392"/>
      <c r="EJ70" s="393"/>
      <c r="EK70" s="393"/>
      <c r="EL70" s="393"/>
      <c r="EM70" s="393"/>
      <c r="EN70" s="393"/>
      <c r="EO70" s="394"/>
      <c r="EP70" s="392"/>
      <c r="EQ70" s="393"/>
      <c r="ER70" s="393"/>
      <c r="ES70" s="393"/>
      <c r="ET70" s="393"/>
      <c r="EU70" s="393"/>
      <c r="EV70" s="394"/>
      <c r="EW70" s="392"/>
      <c r="EX70" s="393"/>
      <c r="EY70" s="393"/>
      <c r="EZ70" s="393"/>
      <c r="FA70" s="393"/>
      <c r="FB70" s="393"/>
      <c r="FC70" s="394"/>
      <c r="FD70" s="392"/>
      <c r="FE70" s="393"/>
      <c r="FF70" s="393"/>
      <c r="FG70" s="393"/>
      <c r="FH70" s="393"/>
      <c r="FI70" s="393"/>
      <c r="FJ70" s="394"/>
      <c r="FK70" s="392"/>
      <c r="FL70" s="393"/>
      <c r="FM70" s="393"/>
      <c r="FN70" s="393"/>
      <c r="FO70" s="393"/>
      <c r="FP70" s="393"/>
      <c r="FQ70" s="394"/>
      <c r="FR70" s="392"/>
      <c r="FS70" s="393"/>
      <c r="FT70" s="393"/>
      <c r="FU70" s="393"/>
      <c r="FV70" s="393"/>
      <c r="FW70" s="393"/>
      <c r="FX70" s="394"/>
      <c r="FY70" s="392"/>
      <c r="FZ70" s="393"/>
      <c r="GA70" s="393"/>
      <c r="GB70" s="393"/>
      <c r="GC70" s="393"/>
      <c r="GD70" s="393"/>
      <c r="GE70" s="394"/>
      <c r="GF70" s="392"/>
      <c r="GG70" s="393"/>
      <c r="GH70" s="393"/>
      <c r="GI70" s="393"/>
      <c r="GJ70" s="393"/>
      <c r="GK70" s="393"/>
      <c r="GL70" s="394"/>
      <c r="GM70" s="392"/>
      <c r="GN70" s="393"/>
      <c r="GO70" s="393"/>
      <c r="GP70" s="393"/>
      <c r="GQ70" s="393"/>
      <c r="GR70" s="393"/>
      <c r="GS70" s="394"/>
      <c r="GT70" s="392"/>
      <c r="GU70" s="393"/>
      <c r="GV70" s="393"/>
      <c r="GW70" s="393"/>
      <c r="GX70" s="393"/>
      <c r="GY70" s="393"/>
      <c r="GZ70" s="394"/>
      <c r="HA70" s="392"/>
      <c r="HB70" s="393"/>
      <c r="HC70" s="393"/>
      <c r="HD70" s="393"/>
      <c r="HE70" s="393"/>
      <c r="HF70" s="393"/>
      <c r="HG70" s="394"/>
    </row>
    <row r="71" spans="2:215" s="7" customFormat="1" ht="27">
      <c r="B71" s="573"/>
      <c r="C71" s="537"/>
      <c r="D71" s="576"/>
      <c r="E71" s="57" t="s">
        <v>165</v>
      </c>
      <c r="F71" s="481"/>
      <c r="G71" s="482"/>
      <c r="H71" s="482"/>
      <c r="I71" s="482"/>
      <c r="J71" s="482"/>
      <c r="K71" s="482"/>
      <c r="L71" s="483"/>
      <c r="M71" s="481"/>
      <c r="N71" s="482"/>
      <c r="O71" s="482"/>
      <c r="P71" s="482"/>
      <c r="Q71" s="482"/>
      <c r="R71" s="482"/>
      <c r="S71" s="483"/>
      <c r="T71" s="481"/>
      <c r="U71" s="482"/>
      <c r="V71" s="482"/>
      <c r="W71" s="482"/>
      <c r="X71" s="482"/>
      <c r="Y71" s="482"/>
      <c r="Z71" s="483"/>
      <c r="AA71" s="481"/>
      <c r="AB71" s="482"/>
      <c r="AC71" s="482"/>
      <c r="AD71" s="482"/>
      <c r="AE71" s="482"/>
      <c r="AF71" s="482"/>
      <c r="AG71" s="483"/>
      <c r="AH71" s="481"/>
      <c r="AI71" s="482"/>
      <c r="AJ71" s="482"/>
      <c r="AK71" s="482"/>
      <c r="AL71" s="482"/>
      <c r="AM71" s="482"/>
      <c r="AN71" s="483"/>
      <c r="AO71" s="481"/>
      <c r="AP71" s="482"/>
      <c r="AQ71" s="482"/>
      <c r="AR71" s="482"/>
      <c r="AS71" s="482"/>
      <c r="AT71" s="482"/>
      <c r="AU71" s="483"/>
      <c r="AV71" s="481"/>
      <c r="AW71" s="482"/>
      <c r="AX71" s="482"/>
      <c r="AY71" s="482"/>
      <c r="AZ71" s="482"/>
      <c r="BA71" s="482"/>
      <c r="BB71" s="483"/>
      <c r="BC71" s="481"/>
      <c r="BD71" s="482"/>
      <c r="BE71" s="482"/>
      <c r="BF71" s="482"/>
      <c r="BG71" s="482"/>
      <c r="BH71" s="482"/>
      <c r="BI71" s="483"/>
      <c r="BJ71" s="481"/>
      <c r="BK71" s="482"/>
      <c r="BL71" s="482"/>
      <c r="BM71" s="482"/>
      <c r="BN71" s="482"/>
      <c r="BO71" s="482"/>
      <c r="BP71" s="483"/>
      <c r="BQ71" s="481"/>
      <c r="BR71" s="482"/>
      <c r="BS71" s="482"/>
      <c r="BT71" s="482"/>
      <c r="BU71" s="482"/>
      <c r="BV71" s="482"/>
      <c r="BW71" s="483"/>
      <c r="BX71" s="481"/>
      <c r="BY71" s="482"/>
      <c r="BZ71" s="482"/>
      <c r="CA71" s="482"/>
      <c r="CB71" s="482"/>
      <c r="CC71" s="482"/>
      <c r="CD71" s="483"/>
      <c r="CE71" s="481"/>
      <c r="CF71" s="482"/>
      <c r="CG71" s="482"/>
      <c r="CH71" s="482"/>
      <c r="CI71" s="482"/>
      <c r="CJ71" s="482"/>
      <c r="CK71" s="483"/>
      <c r="CL71" s="481"/>
      <c r="CM71" s="482"/>
      <c r="CN71" s="482"/>
      <c r="CO71" s="482"/>
      <c r="CP71" s="482"/>
      <c r="CQ71" s="482"/>
      <c r="CR71" s="483"/>
      <c r="CS71" s="481"/>
      <c r="CT71" s="482"/>
      <c r="CU71" s="482"/>
      <c r="CV71" s="482"/>
      <c r="CW71" s="482"/>
      <c r="CX71" s="482"/>
      <c r="CY71" s="483"/>
      <c r="CZ71" s="481"/>
      <c r="DA71" s="482"/>
      <c r="DB71" s="482"/>
      <c r="DC71" s="482"/>
      <c r="DD71" s="482"/>
      <c r="DE71" s="482"/>
      <c r="DF71" s="483"/>
      <c r="DG71" s="481"/>
      <c r="DH71" s="482"/>
      <c r="DI71" s="482"/>
      <c r="DJ71" s="482"/>
      <c r="DK71" s="482"/>
      <c r="DL71" s="482"/>
      <c r="DM71" s="483"/>
      <c r="DN71" s="481"/>
      <c r="DO71" s="482"/>
      <c r="DP71" s="482"/>
      <c r="DQ71" s="482"/>
      <c r="DR71" s="482"/>
      <c r="DS71" s="482"/>
      <c r="DT71" s="483"/>
      <c r="DU71" s="481"/>
      <c r="DV71" s="482"/>
      <c r="DW71" s="482"/>
      <c r="DX71" s="482"/>
      <c r="DY71" s="482"/>
      <c r="DZ71" s="482"/>
      <c r="EA71" s="483"/>
      <c r="EB71" s="481"/>
      <c r="EC71" s="482"/>
      <c r="ED71" s="482"/>
      <c r="EE71" s="482"/>
      <c r="EF71" s="482"/>
      <c r="EG71" s="482"/>
      <c r="EH71" s="483"/>
      <c r="EI71" s="481"/>
      <c r="EJ71" s="482"/>
      <c r="EK71" s="482"/>
      <c r="EL71" s="482"/>
      <c r="EM71" s="482"/>
      <c r="EN71" s="482"/>
      <c r="EO71" s="483"/>
      <c r="EP71" s="481"/>
      <c r="EQ71" s="482"/>
      <c r="ER71" s="482"/>
      <c r="ES71" s="482"/>
      <c r="ET71" s="482"/>
      <c r="EU71" s="482"/>
      <c r="EV71" s="483"/>
      <c r="EW71" s="481"/>
      <c r="EX71" s="482"/>
      <c r="EY71" s="482"/>
      <c r="EZ71" s="482"/>
      <c r="FA71" s="482"/>
      <c r="FB71" s="482"/>
      <c r="FC71" s="483"/>
      <c r="FD71" s="481"/>
      <c r="FE71" s="482"/>
      <c r="FF71" s="482"/>
      <c r="FG71" s="482"/>
      <c r="FH71" s="482"/>
      <c r="FI71" s="482"/>
      <c r="FJ71" s="483"/>
      <c r="FK71" s="481"/>
      <c r="FL71" s="482"/>
      <c r="FM71" s="482"/>
      <c r="FN71" s="482"/>
      <c r="FO71" s="482"/>
      <c r="FP71" s="482"/>
      <c r="FQ71" s="483"/>
      <c r="FR71" s="481"/>
      <c r="FS71" s="482"/>
      <c r="FT71" s="482"/>
      <c r="FU71" s="482"/>
      <c r="FV71" s="482"/>
      <c r="FW71" s="482"/>
      <c r="FX71" s="483"/>
      <c r="FY71" s="481"/>
      <c r="FZ71" s="482"/>
      <c r="GA71" s="482"/>
      <c r="GB71" s="482"/>
      <c r="GC71" s="482"/>
      <c r="GD71" s="482"/>
      <c r="GE71" s="483"/>
      <c r="GF71" s="481"/>
      <c r="GG71" s="482"/>
      <c r="GH71" s="482"/>
      <c r="GI71" s="482"/>
      <c r="GJ71" s="482"/>
      <c r="GK71" s="482"/>
      <c r="GL71" s="483"/>
      <c r="GM71" s="481"/>
      <c r="GN71" s="482"/>
      <c r="GO71" s="482"/>
      <c r="GP71" s="482"/>
      <c r="GQ71" s="482"/>
      <c r="GR71" s="482"/>
      <c r="GS71" s="483"/>
      <c r="GT71" s="481"/>
      <c r="GU71" s="482"/>
      <c r="GV71" s="482"/>
      <c r="GW71" s="482"/>
      <c r="GX71" s="482"/>
      <c r="GY71" s="482"/>
      <c r="GZ71" s="483"/>
      <c r="HA71" s="481"/>
      <c r="HB71" s="482"/>
      <c r="HC71" s="482"/>
      <c r="HD71" s="482"/>
      <c r="HE71" s="482"/>
      <c r="HF71" s="482"/>
      <c r="HG71" s="483"/>
    </row>
    <row r="72" spans="2:215" s="7" customFormat="1" ht="15.75" customHeight="1">
      <c r="B72" s="573"/>
      <c r="C72" s="537"/>
      <c r="D72" s="575" t="s">
        <v>171</v>
      </c>
      <c r="E72" s="49" t="s">
        <v>113</v>
      </c>
      <c r="F72" s="499"/>
      <c r="G72" s="500"/>
      <c r="H72" s="500"/>
      <c r="I72" s="500"/>
      <c r="J72" s="500"/>
      <c r="K72" s="500"/>
      <c r="L72" s="501"/>
      <c r="M72" s="499"/>
      <c r="N72" s="500"/>
      <c r="O72" s="500"/>
      <c r="P72" s="500"/>
      <c r="Q72" s="500"/>
      <c r="R72" s="500"/>
      <c r="S72" s="501"/>
      <c r="T72" s="499"/>
      <c r="U72" s="500"/>
      <c r="V72" s="500"/>
      <c r="W72" s="500"/>
      <c r="X72" s="500"/>
      <c r="Y72" s="500"/>
      <c r="Z72" s="501"/>
      <c r="AA72" s="499"/>
      <c r="AB72" s="500"/>
      <c r="AC72" s="500"/>
      <c r="AD72" s="500"/>
      <c r="AE72" s="500"/>
      <c r="AF72" s="500"/>
      <c r="AG72" s="501"/>
      <c r="AH72" s="499"/>
      <c r="AI72" s="500"/>
      <c r="AJ72" s="500"/>
      <c r="AK72" s="500"/>
      <c r="AL72" s="500"/>
      <c r="AM72" s="500"/>
      <c r="AN72" s="501"/>
      <c r="AO72" s="499"/>
      <c r="AP72" s="500"/>
      <c r="AQ72" s="500"/>
      <c r="AR72" s="500"/>
      <c r="AS72" s="500"/>
      <c r="AT72" s="500"/>
      <c r="AU72" s="501"/>
      <c r="AV72" s="499"/>
      <c r="AW72" s="500"/>
      <c r="AX72" s="500"/>
      <c r="AY72" s="500"/>
      <c r="AZ72" s="500"/>
      <c r="BA72" s="500"/>
      <c r="BB72" s="501"/>
      <c r="BC72" s="499"/>
      <c r="BD72" s="500"/>
      <c r="BE72" s="500"/>
      <c r="BF72" s="500"/>
      <c r="BG72" s="500"/>
      <c r="BH72" s="500"/>
      <c r="BI72" s="501"/>
      <c r="BJ72" s="499"/>
      <c r="BK72" s="500"/>
      <c r="BL72" s="500"/>
      <c r="BM72" s="500"/>
      <c r="BN72" s="500"/>
      <c r="BO72" s="500"/>
      <c r="BP72" s="501"/>
      <c r="BQ72" s="499"/>
      <c r="BR72" s="500"/>
      <c r="BS72" s="500"/>
      <c r="BT72" s="500"/>
      <c r="BU72" s="500"/>
      <c r="BV72" s="500"/>
      <c r="BW72" s="501"/>
      <c r="BX72" s="499"/>
      <c r="BY72" s="500"/>
      <c r="BZ72" s="500"/>
      <c r="CA72" s="500"/>
      <c r="CB72" s="500"/>
      <c r="CC72" s="500"/>
      <c r="CD72" s="501"/>
      <c r="CE72" s="499"/>
      <c r="CF72" s="500"/>
      <c r="CG72" s="500"/>
      <c r="CH72" s="500"/>
      <c r="CI72" s="500"/>
      <c r="CJ72" s="500"/>
      <c r="CK72" s="501"/>
      <c r="CL72" s="499"/>
      <c r="CM72" s="500"/>
      <c r="CN72" s="500"/>
      <c r="CO72" s="500"/>
      <c r="CP72" s="500"/>
      <c r="CQ72" s="500"/>
      <c r="CR72" s="501"/>
      <c r="CS72" s="499"/>
      <c r="CT72" s="500"/>
      <c r="CU72" s="500"/>
      <c r="CV72" s="500"/>
      <c r="CW72" s="500"/>
      <c r="CX72" s="500"/>
      <c r="CY72" s="501"/>
      <c r="CZ72" s="499"/>
      <c r="DA72" s="500"/>
      <c r="DB72" s="500"/>
      <c r="DC72" s="500"/>
      <c r="DD72" s="500"/>
      <c r="DE72" s="500"/>
      <c r="DF72" s="501"/>
      <c r="DG72" s="499"/>
      <c r="DH72" s="500"/>
      <c r="DI72" s="500"/>
      <c r="DJ72" s="500"/>
      <c r="DK72" s="500"/>
      <c r="DL72" s="500"/>
      <c r="DM72" s="501"/>
      <c r="DN72" s="499"/>
      <c r="DO72" s="500"/>
      <c r="DP72" s="500"/>
      <c r="DQ72" s="500"/>
      <c r="DR72" s="500"/>
      <c r="DS72" s="500"/>
      <c r="DT72" s="501"/>
      <c r="DU72" s="499"/>
      <c r="DV72" s="500"/>
      <c r="DW72" s="500"/>
      <c r="DX72" s="500"/>
      <c r="DY72" s="500"/>
      <c r="DZ72" s="500"/>
      <c r="EA72" s="501"/>
      <c r="EB72" s="499"/>
      <c r="EC72" s="500"/>
      <c r="ED72" s="500"/>
      <c r="EE72" s="500"/>
      <c r="EF72" s="500"/>
      <c r="EG72" s="500"/>
      <c r="EH72" s="501"/>
      <c r="EI72" s="499"/>
      <c r="EJ72" s="500"/>
      <c r="EK72" s="500"/>
      <c r="EL72" s="500"/>
      <c r="EM72" s="500"/>
      <c r="EN72" s="500"/>
      <c r="EO72" s="501"/>
      <c r="EP72" s="499"/>
      <c r="EQ72" s="500"/>
      <c r="ER72" s="500"/>
      <c r="ES72" s="500"/>
      <c r="ET72" s="500"/>
      <c r="EU72" s="500"/>
      <c r="EV72" s="501"/>
      <c r="EW72" s="499"/>
      <c r="EX72" s="500"/>
      <c r="EY72" s="500"/>
      <c r="EZ72" s="500"/>
      <c r="FA72" s="500"/>
      <c r="FB72" s="500"/>
      <c r="FC72" s="501"/>
      <c r="FD72" s="499"/>
      <c r="FE72" s="500"/>
      <c r="FF72" s="500"/>
      <c r="FG72" s="500"/>
      <c r="FH72" s="500"/>
      <c r="FI72" s="500"/>
      <c r="FJ72" s="501"/>
      <c r="FK72" s="499"/>
      <c r="FL72" s="500"/>
      <c r="FM72" s="500"/>
      <c r="FN72" s="500"/>
      <c r="FO72" s="500"/>
      <c r="FP72" s="500"/>
      <c r="FQ72" s="501"/>
      <c r="FR72" s="499"/>
      <c r="FS72" s="500"/>
      <c r="FT72" s="500"/>
      <c r="FU72" s="500"/>
      <c r="FV72" s="500"/>
      <c r="FW72" s="500"/>
      <c r="FX72" s="501"/>
      <c r="FY72" s="499"/>
      <c r="FZ72" s="500"/>
      <c r="GA72" s="500"/>
      <c r="GB72" s="500"/>
      <c r="GC72" s="500"/>
      <c r="GD72" s="500"/>
      <c r="GE72" s="501"/>
      <c r="GF72" s="499"/>
      <c r="GG72" s="500"/>
      <c r="GH72" s="500"/>
      <c r="GI72" s="500"/>
      <c r="GJ72" s="500"/>
      <c r="GK72" s="500"/>
      <c r="GL72" s="501"/>
      <c r="GM72" s="499"/>
      <c r="GN72" s="500"/>
      <c r="GO72" s="500"/>
      <c r="GP72" s="500"/>
      <c r="GQ72" s="500"/>
      <c r="GR72" s="500"/>
      <c r="GS72" s="501"/>
      <c r="GT72" s="499"/>
      <c r="GU72" s="500"/>
      <c r="GV72" s="500"/>
      <c r="GW72" s="500"/>
      <c r="GX72" s="500"/>
      <c r="GY72" s="500"/>
      <c r="GZ72" s="501"/>
      <c r="HA72" s="499"/>
      <c r="HB72" s="500"/>
      <c r="HC72" s="500"/>
      <c r="HD72" s="500"/>
      <c r="HE72" s="500"/>
      <c r="HF72" s="500"/>
      <c r="HG72" s="501"/>
    </row>
    <row r="73" spans="2:215" s="7" customFormat="1" ht="15.75" customHeight="1">
      <c r="B73" s="573"/>
      <c r="C73" s="537"/>
      <c r="D73" s="576"/>
      <c r="E73" s="50" t="s">
        <v>21</v>
      </c>
      <c r="F73" s="510"/>
      <c r="G73" s="511"/>
      <c r="H73" s="511"/>
      <c r="I73" s="511"/>
      <c r="J73" s="511"/>
      <c r="K73" s="511"/>
      <c r="L73" s="512"/>
      <c r="M73" s="510"/>
      <c r="N73" s="511"/>
      <c r="O73" s="511"/>
      <c r="P73" s="511"/>
      <c r="Q73" s="511"/>
      <c r="R73" s="511"/>
      <c r="S73" s="512"/>
      <c r="T73" s="510"/>
      <c r="U73" s="511"/>
      <c r="V73" s="511"/>
      <c r="W73" s="511"/>
      <c r="X73" s="511"/>
      <c r="Y73" s="511"/>
      <c r="Z73" s="512"/>
      <c r="AA73" s="510"/>
      <c r="AB73" s="511"/>
      <c r="AC73" s="511"/>
      <c r="AD73" s="511"/>
      <c r="AE73" s="511"/>
      <c r="AF73" s="511"/>
      <c r="AG73" s="512"/>
      <c r="AH73" s="510"/>
      <c r="AI73" s="511"/>
      <c r="AJ73" s="511"/>
      <c r="AK73" s="511"/>
      <c r="AL73" s="511"/>
      <c r="AM73" s="511"/>
      <c r="AN73" s="512"/>
      <c r="AO73" s="510"/>
      <c r="AP73" s="511"/>
      <c r="AQ73" s="511"/>
      <c r="AR73" s="511"/>
      <c r="AS73" s="511"/>
      <c r="AT73" s="511"/>
      <c r="AU73" s="512"/>
      <c r="AV73" s="510"/>
      <c r="AW73" s="511"/>
      <c r="AX73" s="511"/>
      <c r="AY73" s="511"/>
      <c r="AZ73" s="511"/>
      <c r="BA73" s="511"/>
      <c r="BB73" s="512"/>
      <c r="BC73" s="510"/>
      <c r="BD73" s="511"/>
      <c r="BE73" s="511"/>
      <c r="BF73" s="511"/>
      <c r="BG73" s="511"/>
      <c r="BH73" s="511"/>
      <c r="BI73" s="512"/>
      <c r="BJ73" s="510"/>
      <c r="BK73" s="511"/>
      <c r="BL73" s="511"/>
      <c r="BM73" s="511"/>
      <c r="BN73" s="511"/>
      <c r="BO73" s="511"/>
      <c r="BP73" s="512"/>
      <c r="BQ73" s="510"/>
      <c r="BR73" s="511"/>
      <c r="BS73" s="511"/>
      <c r="BT73" s="511"/>
      <c r="BU73" s="511"/>
      <c r="BV73" s="511"/>
      <c r="BW73" s="512"/>
      <c r="BX73" s="510"/>
      <c r="BY73" s="511"/>
      <c r="BZ73" s="511"/>
      <c r="CA73" s="511"/>
      <c r="CB73" s="511"/>
      <c r="CC73" s="511"/>
      <c r="CD73" s="512"/>
      <c r="CE73" s="510"/>
      <c r="CF73" s="511"/>
      <c r="CG73" s="511"/>
      <c r="CH73" s="511"/>
      <c r="CI73" s="511"/>
      <c r="CJ73" s="511"/>
      <c r="CK73" s="512"/>
      <c r="CL73" s="510"/>
      <c r="CM73" s="511"/>
      <c r="CN73" s="511"/>
      <c r="CO73" s="511"/>
      <c r="CP73" s="511"/>
      <c r="CQ73" s="511"/>
      <c r="CR73" s="512"/>
      <c r="CS73" s="510"/>
      <c r="CT73" s="511"/>
      <c r="CU73" s="511"/>
      <c r="CV73" s="511"/>
      <c r="CW73" s="511"/>
      <c r="CX73" s="511"/>
      <c r="CY73" s="512"/>
      <c r="CZ73" s="510"/>
      <c r="DA73" s="511"/>
      <c r="DB73" s="511"/>
      <c r="DC73" s="511"/>
      <c r="DD73" s="511"/>
      <c r="DE73" s="511"/>
      <c r="DF73" s="512"/>
      <c r="DG73" s="510"/>
      <c r="DH73" s="511"/>
      <c r="DI73" s="511"/>
      <c r="DJ73" s="511"/>
      <c r="DK73" s="511"/>
      <c r="DL73" s="511"/>
      <c r="DM73" s="512"/>
      <c r="DN73" s="510"/>
      <c r="DO73" s="511"/>
      <c r="DP73" s="511"/>
      <c r="DQ73" s="511"/>
      <c r="DR73" s="511"/>
      <c r="DS73" s="511"/>
      <c r="DT73" s="512"/>
      <c r="DU73" s="510"/>
      <c r="DV73" s="511"/>
      <c r="DW73" s="511"/>
      <c r="DX73" s="511"/>
      <c r="DY73" s="511"/>
      <c r="DZ73" s="511"/>
      <c r="EA73" s="512"/>
      <c r="EB73" s="510"/>
      <c r="EC73" s="511"/>
      <c r="ED73" s="511"/>
      <c r="EE73" s="511"/>
      <c r="EF73" s="511"/>
      <c r="EG73" s="511"/>
      <c r="EH73" s="512"/>
      <c r="EI73" s="510"/>
      <c r="EJ73" s="511"/>
      <c r="EK73" s="511"/>
      <c r="EL73" s="511"/>
      <c r="EM73" s="511"/>
      <c r="EN73" s="511"/>
      <c r="EO73" s="512"/>
      <c r="EP73" s="510"/>
      <c r="EQ73" s="511"/>
      <c r="ER73" s="511"/>
      <c r="ES73" s="511"/>
      <c r="ET73" s="511"/>
      <c r="EU73" s="511"/>
      <c r="EV73" s="512"/>
      <c r="EW73" s="510"/>
      <c r="EX73" s="511"/>
      <c r="EY73" s="511"/>
      <c r="EZ73" s="511"/>
      <c r="FA73" s="511"/>
      <c r="FB73" s="511"/>
      <c r="FC73" s="512"/>
      <c r="FD73" s="510"/>
      <c r="FE73" s="511"/>
      <c r="FF73" s="511"/>
      <c r="FG73" s="511"/>
      <c r="FH73" s="511"/>
      <c r="FI73" s="511"/>
      <c r="FJ73" s="512"/>
      <c r="FK73" s="510"/>
      <c r="FL73" s="511"/>
      <c r="FM73" s="511"/>
      <c r="FN73" s="511"/>
      <c r="FO73" s="511"/>
      <c r="FP73" s="511"/>
      <c r="FQ73" s="512"/>
      <c r="FR73" s="510"/>
      <c r="FS73" s="511"/>
      <c r="FT73" s="511"/>
      <c r="FU73" s="511"/>
      <c r="FV73" s="511"/>
      <c r="FW73" s="511"/>
      <c r="FX73" s="512"/>
      <c r="FY73" s="510"/>
      <c r="FZ73" s="511"/>
      <c r="GA73" s="511"/>
      <c r="GB73" s="511"/>
      <c r="GC73" s="511"/>
      <c r="GD73" s="511"/>
      <c r="GE73" s="512"/>
      <c r="GF73" s="510"/>
      <c r="GG73" s="511"/>
      <c r="GH73" s="511"/>
      <c r="GI73" s="511"/>
      <c r="GJ73" s="511"/>
      <c r="GK73" s="511"/>
      <c r="GL73" s="512"/>
      <c r="GM73" s="510"/>
      <c r="GN73" s="511"/>
      <c r="GO73" s="511"/>
      <c r="GP73" s="511"/>
      <c r="GQ73" s="511"/>
      <c r="GR73" s="511"/>
      <c r="GS73" s="512"/>
      <c r="GT73" s="510"/>
      <c r="GU73" s="511"/>
      <c r="GV73" s="511"/>
      <c r="GW73" s="511"/>
      <c r="GX73" s="511"/>
      <c r="GY73" s="511"/>
      <c r="GZ73" s="512"/>
      <c r="HA73" s="510"/>
      <c r="HB73" s="511"/>
      <c r="HC73" s="511"/>
      <c r="HD73" s="511"/>
      <c r="HE73" s="511"/>
      <c r="HF73" s="511"/>
      <c r="HG73" s="512"/>
    </row>
    <row r="74" spans="2:215" s="7" customFormat="1" ht="15.75" customHeight="1">
      <c r="B74" s="573"/>
      <c r="C74" s="537"/>
      <c r="D74" s="576"/>
      <c r="E74" s="51" t="s">
        <v>125</v>
      </c>
      <c r="F74" s="392"/>
      <c r="G74" s="393"/>
      <c r="H74" s="393"/>
      <c r="I74" s="393"/>
      <c r="J74" s="393"/>
      <c r="K74" s="393"/>
      <c r="L74" s="394"/>
      <c r="M74" s="392"/>
      <c r="N74" s="393"/>
      <c r="O74" s="393"/>
      <c r="P74" s="393"/>
      <c r="Q74" s="393"/>
      <c r="R74" s="393"/>
      <c r="S74" s="394"/>
      <c r="T74" s="392"/>
      <c r="U74" s="393"/>
      <c r="V74" s="393"/>
      <c r="W74" s="393"/>
      <c r="X74" s="393"/>
      <c r="Y74" s="393"/>
      <c r="Z74" s="394"/>
      <c r="AA74" s="392"/>
      <c r="AB74" s="393"/>
      <c r="AC74" s="393"/>
      <c r="AD74" s="393"/>
      <c r="AE74" s="393"/>
      <c r="AF74" s="393"/>
      <c r="AG74" s="394"/>
      <c r="AH74" s="392"/>
      <c r="AI74" s="393"/>
      <c r="AJ74" s="393"/>
      <c r="AK74" s="393"/>
      <c r="AL74" s="393"/>
      <c r="AM74" s="393"/>
      <c r="AN74" s="394"/>
      <c r="AO74" s="392"/>
      <c r="AP74" s="393"/>
      <c r="AQ74" s="393"/>
      <c r="AR74" s="393"/>
      <c r="AS74" s="393"/>
      <c r="AT74" s="393"/>
      <c r="AU74" s="394"/>
      <c r="AV74" s="392"/>
      <c r="AW74" s="393"/>
      <c r="AX74" s="393"/>
      <c r="AY74" s="393"/>
      <c r="AZ74" s="393"/>
      <c r="BA74" s="393"/>
      <c r="BB74" s="394"/>
      <c r="BC74" s="392"/>
      <c r="BD74" s="393"/>
      <c r="BE74" s="393"/>
      <c r="BF74" s="393"/>
      <c r="BG74" s="393"/>
      <c r="BH74" s="393"/>
      <c r="BI74" s="394"/>
      <c r="BJ74" s="392"/>
      <c r="BK74" s="393"/>
      <c r="BL74" s="393"/>
      <c r="BM74" s="393"/>
      <c r="BN74" s="393"/>
      <c r="BO74" s="393"/>
      <c r="BP74" s="394"/>
      <c r="BQ74" s="392"/>
      <c r="BR74" s="393"/>
      <c r="BS74" s="393"/>
      <c r="BT74" s="393"/>
      <c r="BU74" s="393"/>
      <c r="BV74" s="393"/>
      <c r="BW74" s="394"/>
      <c r="BX74" s="392"/>
      <c r="BY74" s="393"/>
      <c r="BZ74" s="393"/>
      <c r="CA74" s="393"/>
      <c r="CB74" s="393"/>
      <c r="CC74" s="393"/>
      <c r="CD74" s="394"/>
      <c r="CE74" s="392"/>
      <c r="CF74" s="393"/>
      <c r="CG74" s="393"/>
      <c r="CH74" s="393"/>
      <c r="CI74" s="393"/>
      <c r="CJ74" s="393"/>
      <c r="CK74" s="394"/>
      <c r="CL74" s="392"/>
      <c r="CM74" s="393"/>
      <c r="CN74" s="393"/>
      <c r="CO74" s="393"/>
      <c r="CP74" s="393"/>
      <c r="CQ74" s="393"/>
      <c r="CR74" s="394"/>
      <c r="CS74" s="392"/>
      <c r="CT74" s="393"/>
      <c r="CU74" s="393"/>
      <c r="CV74" s="393"/>
      <c r="CW74" s="393"/>
      <c r="CX74" s="393"/>
      <c r="CY74" s="394"/>
      <c r="CZ74" s="392"/>
      <c r="DA74" s="393"/>
      <c r="DB74" s="393"/>
      <c r="DC74" s="393"/>
      <c r="DD74" s="393"/>
      <c r="DE74" s="393"/>
      <c r="DF74" s="394"/>
      <c r="DG74" s="392"/>
      <c r="DH74" s="393"/>
      <c r="DI74" s="393"/>
      <c r="DJ74" s="393"/>
      <c r="DK74" s="393"/>
      <c r="DL74" s="393"/>
      <c r="DM74" s="394"/>
      <c r="DN74" s="392"/>
      <c r="DO74" s="393"/>
      <c r="DP74" s="393"/>
      <c r="DQ74" s="393"/>
      <c r="DR74" s="393"/>
      <c r="DS74" s="393"/>
      <c r="DT74" s="394"/>
      <c r="DU74" s="392"/>
      <c r="DV74" s="393"/>
      <c r="DW74" s="393"/>
      <c r="DX74" s="393"/>
      <c r="DY74" s="393"/>
      <c r="DZ74" s="393"/>
      <c r="EA74" s="394"/>
      <c r="EB74" s="392"/>
      <c r="EC74" s="393"/>
      <c r="ED74" s="393"/>
      <c r="EE74" s="393"/>
      <c r="EF74" s="393"/>
      <c r="EG74" s="393"/>
      <c r="EH74" s="394"/>
      <c r="EI74" s="392"/>
      <c r="EJ74" s="393"/>
      <c r="EK74" s="393"/>
      <c r="EL74" s="393"/>
      <c r="EM74" s="393"/>
      <c r="EN74" s="393"/>
      <c r="EO74" s="394"/>
      <c r="EP74" s="392"/>
      <c r="EQ74" s="393"/>
      <c r="ER74" s="393"/>
      <c r="ES74" s="393"/>
      <c r="ET74" s="393"/>
      <c r="EU74" s="393"/>
      <c r="EV74" s="394"/>
      <c r="EW74" s="392"/>
      <c r="EX74" s="393"/>
      <c r="EY74" s="393"/>
      <c r="EZ74" s="393"/>
      <c r="FA74" s="393"/>
      <c r="FB74" s="393"/>
      <c r="FC74" s="394"/>
      <c r="FD74" s="392"/>
      <c r="FE74" s="393"/>
      <c r="FF74" s="393"/>
      <c r="FG74" s="393"/>
      <c r="FH74" s="393"/>
      <c r="FI74" s="393"/>
      <c r="FJ74" s="394"/>
      <c r="FK74" s="392"/>
      <c r="FL74" s="393"/>
      <c r="FM74" s="393"/>
      <c r="FN74" s="393"/>
      <c r="FO74" s="393"/>
      <c r="FP74" s="393"/>
      <c r="FQ74" s="394"/>
      <c r="FR74" s="392"/>
      <c r="FS74" s="393"/>
      <c r="FT74" s="393"/>
      <c r="FU74" s="393"/>
      <c r="FV74" s="393"/>
      <c r="FW74" s="393"/>
      <c r="FX74" s="394"/>
      <c r="FY74" s="392"/>
      <c r="FZ74" s="393"/>
      <c r="GA74" s="393"/>
      <c r="GB74" s="393"/>
      <c r="GC74" s="393"/>
      <c r="GD74" s="393"/>
      <c r="GE74" s="394"/>
      <c r="GF74" s="392"/>
      <c r="GG74" s="393"/>
      <c r="GH74" s="393"/>
      <c r="GI74" s="393"/>
      <c r="GJ74" s="393"/>
      <c r="GK74" s="393"/>
      <c r="GL74" s="394"/>
      <c r="GM74" s="392"/>
      <c r="GN74" s="393"/>
      <c r="GO74" s="393"/>
      <c r="GP74" s="393"/>
      <c r="GQ74" s="393"/>
      <c r="GR74" s="393"/>
      <c r="GS74" s="394"/>
      <c r="GT74" s="392"/>
      <c r="GU74" s="393"/>
      <c r="GV74" s="393"/>
      <c r="GW74" s="393"/>
      <c r="GX74" s="393"/>
      <c r="GY74" s="393"/>
      <c r="GZ74" s="394"/>
      <c r="HA74" s="392"/>
      <c r="HB74" s="393"/>
      <c r="HC74" s="393"/>
      <c r="HD74" s="393"/>
      <c r="HE74" s="393"/>
      <c r="HF74" s="393"/>
      <c r="HG74" s="394"/>
    </row>
    <row r="75" spans="2:215" s="7" customFormat="1" ht="27">
      <c r="B75" s="573"/>
      <c r="C75" s="537"/>
      <c r="D75" s="576"/>
      <c r="E75" s="57" t="s">
        <v>165</v>
      </c>
      <c r="F75" s="481"/>
      <c r="G75" s="482"/>
      <c r="H75" s="482"/>
      <c r="I75" s="482"/>
      <c r="J75" s="482"/>
      <c r="K75" s="482"/>
      <c r="L75" s="483"/>
      <c r="M75" s="481"/>
      <c r="N75" s="482"/>
      <c r="O75" s="482"/>
      <c r="P75" s="482"/>
      <c r="Q75" s="482"/>
      <c r="R75" s="482"/>
      <c r="S75" s="483"/>
      <c r="T75" s="481"/>
      <c r="U75" s="482"/>
      <c r="V75" s="482"/>
      <c r="W75" s="482"/>
      <c r="X75" s="482"/>
      <c r="Y75" s="482"/>
      <c r="Z75" s="483"/>
      <c r="AA75" s="481"/>
      <c r="AB75" s="482"/>
      <c r="AC75" s="482"/>
      <c r="AD75" s="482"/>
      <c r="AE75" s="482"/>
      <c r="AF75" s="482"/>
      <c r="AG75" s="483"/>
      <c r="AH75" s="481"/>
      <c r="AI75" s="482"/>
      <c r="AJ75" s="482"/>
      <c r="AK75" s="482"/>
      <c r="AL75" s="482"/>
      <c r="AM75" s="482"/>
      <c r="AN75" s="483"/>
      <c r="AO75" s="481"/>
      <c r="AP75" s="482"/>
      <c r="AQ75" s="482"/>
      <c r="AR75" s="482"/>
      <c r="AS75" s="482"/>
      <c r="AT75" s="482"/>
      <c r="AU75" s="483"/>
      <c r="AV75" s="481"/>
      <c r="AW75" s="482"/>
      <c r="AX75" s="482"/>
      <c r="AY75" s="482"/>
      <c r="AZ75" s="482"/>
      <c r="BA75" s="482"/>
      <c r="BB75" s="483"/>
      <c r="BC75" s="481"/>
      <c r="BD75" s="482"/>
      <c r="BE75" s="482"/>
      <c r="BF75" s="482"/>
      <c r="BG75" s="482"/>
      <c r="BH75" s="482"/>
      <c r="BI75" s="483"/>
      <c r="BJ75" s="481"/>
      <c r="BK75" s="482"/>
      <c r="BL75" s="482"/>
      <c r="BM75" s="482"/>
      <c r="BN75" s="482"/>
      <c r="BO75" s="482"/>
      <c r="BP75" s="483"/>
      <c r="BQ75" s="481"/>
      <c r="BR75" s="482"/>
      <c r="BS75" s="482"/>
      <c r="BT75" s="482"/>
      <c r="BU75" s="482"/>
      <c r="BV75" s="482"/>
      <c r="BW75" s="483"/>
      <c r="BX75" s="481"/>
      <c r="BY75" s="482"/>
      <c r="BZ75" s="482"/>
      <c r="CA75" s="482"/>
      <c r="CB75" s="482"/>
      <c r="CC75" s="482"/>
      <c r="CD75" s="483"/>
      <c r="CE75" s="481"/>
      <c r="CF75" s="482"/>
      <c r="CG75" s="482"/>
      <c r="CH75" s="482"/>
      <c r="CI75" s="482"/>
      <c r="CJ75" s="482"/>
      <c r="CK75" s="483"/>
      <c r="CL75" s="481"/>
      <c r="CM75" s="482"/>
      <c r="CN75" s="482"/>
      <c r="CO75" s="482"/>
      <c r="CP75" s="482"/>
      <c r="CQ75" s="482"/>
      <c r="CR75" s="483"/>
      <c r="CS75" s="481"/>
      <c r="CT75" s="482"/>
      <c r="CU75" s="482"/>
      <c r="CV75" s="482"/>
      <c r="CW75" s="482"/>
      <c r="CX75" s="482"/>
      <c r="CY75" s="483"/>
      <c r="CZ75" s="481"/>
      <c r="DA75" s="482"/>
      <c r="DB75" s="482"/>
      <c r="DC75" s="482"/>
      <c r="DD75" s="482"/>
      <c r="DE75" s="482"/>
      <c r="DF75" s="483"/>
      <c r="DG75" s="481"/>
      <c r="DH75" s="482"/>
      <c r="DI75" s="482"/>
      <c r="DJ75" s="482"/>
      <c r="DK75" s="482"/>
      <c r="DL75" s="482"/>
      <c r="DM75" s="483"/>
      <c r="DN75" s="481"/>
      <c r="DO75" s="482"/>
      <c r="DP75" s="482"/>
      <c r="DQ75" s="482"/>
      <c r="DR75" s="482"/>
      <c r="DS75" s="482"/>
      <c r="DT75" s="483"/>
      <c r="DU75" s="481"/>
      <c r="DV75" s="482"/>
      <c r="DW75" s="482"/>
      <c r="DX75" s="482"/>
      <c r="DY75" s="482"/>
      <c r="DZ75" s="482"/>
      <c r="EA75" s="483"/>
      <c r="EB75" s="481"/>
      <c r="EC75" s="482"/>
      <c r="ED75" s="482"/>
      <c r="EE75" s="482"/>
      <c r="EF75" s="482"/>
      <c r="EG75" s="482"/>
      <c r="EH75" s="483"/>
      <c r="EI75" s="481"/>
      <c r="EJ75" s="482"/>
      <c r="EK75" s="482"/>
      <c r="EL75" s="482"/>
      <c r="EM75" s="482"/>
      <c r="EN75" s="482"/>
      <c r="EO75" s="483"/>
      <c r="EP75" s="481"/>
      <c r="EQ75" s="482"/>
      <c r="ER75" s="482"/>
      <c r="ES75" s="482"/>
      <c r="ET75" s="482"/>
      <c r="EU75" s="482"/>
      <c r="EV75" s="483"/>
      <c r="EW75" s="481"/>
      <c r="EX75" s="482"/>
      <c r="EY75" s="482"/>
      <c r="EZ75" s="482"/>
      <c r="FA75" s="482"/>
      <c r="FB75" s="482"/>
      <c r="FC75" s="483"/>
      <c r="FD75" s="481"/>
      <c r="FE75" s="482"/>
      <c r="FF75" s="482"/>
      <c r="FG75" s="482"/>
      <c r="FH75" s="482"/>
      <c r="FI75" s="482"/>
      <c r="FJ75" s="483"/>
      <c r="FK75" s="481"/>
      <c r="FL75" s="482"/>
      <c r="FM75" s="482"/>
      <c r="FN75" s="482"/>
      <c r="FO75" s="482"/>
      <c r="FP75" s="482"/>
      <c r="FQ75" s="483"/>
      <c r="FR75" s="481"/>
      <c r="FS75" s="482"/>
      <c r="FT75" s="482"/>
      <c r="FU75" s="482"/>
      <c r="FV75" s="482"/>
      <c r="FW75" s="482"/>
      <c r="FX75" s="483"/>
      <c r="FY75" s="481"/>
      <c r="FZ75" s="482"/>
      <c r="GA75" s="482"/>
      <c r="GB75" s="482"/>
      <c r="GC75" s="482"/>
      <c r="GD75" s="482"/>
      <c r="GE75" s="483"/>
      <c r="GF75" s="481"/>
      <c r="GG75" s="482"/>
      <c r="GH75" s="482"/>
      <c r="GI75" s="482"/>
      <c r="GJ75" s="482"/>
      <c r="GK75" s="482"/>
      <c r="GL75" s="483"/>
      <c r="GM75" s="481"/>
      <c r="GN75" s="482"/>
      <c r="GO75" s="482"/>
      <c r="GP75" s="482"/>
      <c r="GQ75" s="482"/>
      <c r="GR75" s="482"/>
      <c r="GS75" s="483"/>
      <c r="GT75" s="481"/>
      <c r="GU75" s="482"/>
      <c r="GV75" s="482"/>
      <c r="GW75" s="482"/>
      <c r="GX75" s="482"/>
      <c r="GY75" s="482"/>
      <c r="GZ75" s="483"/>
      <c r="HA75" s="481"/>
      <c r="HB75" s="482"/>
      <c r="HC75" s="482"/>
      <c r="HD75" s="482"/>
      <c r="HE75" s="482"/>
      <c r="HF75" s="482"/>
      <c r="HG75" s="483"/>
    </row>
    <row r="76" spans="2:215" s="7" customFormat="1" ht="15.75" customHeight="1">
      <c r="B76" s="573"/>
      <c r="C76" s="537"/>
      <c r="D76" s="575" t="s">
        <v>172</v>
      </c>
      <c r="E76" s="49" t="s">
        <v>113</v>
      </c>
      <c r="F76" s="499"/>
      <c r="G76" s="500"/>
      <c r="H76" s="500"/>
      <c r="I76" s="500"/>
      <c r="J76" s="500"/>
      <c r="K76" s="500"/>
      <c r="L76" s="501"/>
      <c r="M76" s="499"/>
      <c r="N76" s="500"/>
      <c r="O76" s="500"/>
      <c r="P76" s="500"/>
      <c r="Q76" s="500"/>
      <c r="R76" s="500"/>
      <c r="S76" s="501"/>
      <c r="T76" s="499"/>
      <c r="U76" s="500"/>
      <c r="V76" s="500"/>
      <c r="W76" s="500"/>
      <c r="X76" s="500"/>
      <c r="Y76" s="500"/>
      <c r="Z76" s="501"/>
      <c r="AA76" s="499"/>
      <c r="AB76" s="500"/>
      <c r="AC76" s="500"/>
      <c r="AD76" s="500"/>
      <c r="AE76" s="500"/>
      <c r="AF76" s="500"/>
      <c r="AG76" s="501"/>
      <c r="AH76" s="499"/>
      <c r="AI76" s="500"/>
      <c r="AJ76" s="500"/>
      <c r="AK76" s="500"/>
      <c r="AL76" s="500"/>
      <c r="AM76" s="500"/>
      <c r="AN76" s="501"/>
      <c r="AO76" s="499"/>
      <c r="AP76" s="500"/>
      <c r="AQ76" s="500"/>
      <c r="AR76" s="500"/>
      <c r="AS76" s="500"/>
      <c r="AT76" s="500"/>
      <c r="AU76" s="501"/>
      <c r="AV76" s="499"/>
      <c r="AW76" s="500"/>
      <c r="AX76" s="500"/>
      <c r="AY76" s="500"/>
      <c r="AZ76" s="500"/>
      <c r="BA76" s="500"/>
      <c r="BB76" s="501"/>
      <c r="BC76" s="499"/>
      <c r="BD76" s="500"/>
      <c r="BE76" s="500"/>
      <c r="BF76" s="500"/>
      <c r="BG76" s="500"/>
      <c r="BH76" s="500"/>
      <c r="BI76" s="501"/>
      <c r="BJ76" s="499"/>
      <c r="BK76" s="500"/>
      <c r="BL76" s="500"/>
      <c r="BM76" s="500"/>
      <c r="BN76" s="500"/>
      <c r="BO76" s="500"/>
      <c r="BP76" s="501"/>
      <c r="BQ76" s="499"/>
      <c r="BR76" s="500"/>
      <c r="BS76" s="500"/>
      <c r="BT76" s="500"/>
      <c r="BU76" s="500"/>
      <c r="BV76" s="500"/>
      <c r="BW76" s="501"/>
      <c r="BX76" s="499"/>
      <c r="BY76" s="500"/>
      <c r="BZ76" s="500"/>
      <c r="CA76" s="500"/>
      <c r="CB76" s="500"/>
      <c r="CC76" s="500"/>
      <c r="CD76" s="501"/>
      <c r="CE76" s="499"/>
      <c r="CF76" s="500"/>
      <c r="CG76" s="500"/>
      <c r="CH76" s="500"/>
      <c r="CI76" s="500"/>
      <c r="CJ76" s="500"/>
      <c r="CK76" s="501"/>
      <c r="CL76" s="499"/>
      <c r="CM76" s="500"/>
      <c r="CN76" s="500"/>
      <c r="CO76" s="500"/>
      <c r="CP76" s="500"/>
      <c r="CQ76" s="500"/>
      <c r="CR76" s="501"/>
      <c r="CS76" s="499"/>
      <c r="CT76" s="500"/>
      <c r="CU76" s="500"/>
      <c r="CV76" s="500"/>
      <c r="CW76" s="500"/>
      <c r="CX76" s="500"/>
      <c r="CY76" s="501"/>
      <c r="CZ76" s="499"/>
      <c r="DA76" s="500"/>
      <c r="DB76" s="500"/>
      <c r="DC76" s="500"/>
      <c r="DD76" s="500"/>
      <c r="DE76" s="500"/>
      <c r="DF76" s="501"/>
      <c r="DG76" s="499"/>
      <c r="DH76" s="500"/>
      <c r="DI76" s="500"/>
      <c r="DJ76" s="500"/>
      <c r="DK76" s="500"/>
      <c r="DL76" s="500"/>
      <c r="DM76" s="501"/>
      <c r="DN76" s="499"/>
      <c r="DO76" s="500"/>
      <c r="DP76" s="500"/>
      <c r="DQ76" s="500"/>
      <c r="DR76" s="500"/>
      <c r="DS76" s="500"/>
      <c r="DT76" s="501"/>
      <c r="DU76" s="499"/>
      <c r="DV76" s="500"/>
      <c r="DW76" s="500"/>
      <c r="DX76" s="500"/>
      <c r="DY76" s="500"/>
      <c r="DZ76" s="500"/>
      <c r="EA76" s="501"/>
      <c r="EB76" s="499"/>
      <c r="EC76" s="500"/>
      <c r="ED76" s="500"/>
      <c r="EE76" s="500"/>
      <c r="EF76" s="500"/>
      <c r="EG76" s="500"/>
      <c r="EH76" s="501"/>
      <c r="EI76" s="499"/>
      <c r="EJ76" s="500"/>
      <c r="EK76" s="500"/>
      <c r="EL76" s="500"/>
      <c r="EM76" s="500"/>
      <c r="EN76" s="500"/>
      <c r="EO76" s="501"/>
      <c r="EP76" s="499"/>
      <c r="EQ76" s="500"/>
      <c r="ER76" s="500"/>
      <c r="ES76" s="500"/>
      <c r="ET76" s="500"/>
      <c r="EU76" s="500"/>
      <c r="EV76" s="501"/>
      <c r="EW76" s="499"/>
      <c r="EX76" s="500"/>
      <c r="EY76" s="500"/>
      <c r="EZ76" s="500"/>
      <c r="FA76" s="500"/>
      <c r="FB76" s="500"/>
      <c r="FC76" s="501"/>
      <c r="FD76" s="499"/>
      <c r="FE76" s="500"/>
      <c r="FF76" s="500"/>
      <c r="FG76" s="500"/>
      <c r="FH76" s="500"/>
      <c r="FI76" s="500"/>
      <c r="FJ76" s="501"/>
      <c r="FK76" s="499"/>
      <c r="FL76" s="500"/>
      <c r="FM76" s="500"/>
      <c r="FN76" s="500"/>
      <c r="FO76" s="500"/>
      <c r="FP76" s="500"/>
      <c r="FQ76" s="501"/>
      <c r="FR76" s="499"/>
      <c r="FS76" s="500"/>
      <c r="FT76" s="500"/>
      <c r="FU76" s="500"/>
      <c r="FV76" s="500"/>
      <c r="FW76" s="500"/>
      <c r="FX76" s="501"/>
      <c r="FY76" s="499"/>
      <c r="FZ76" s="500"/>
      <c r="GA76" s="500"/>
      <c r="GB76" s="500"/>
      <c r="GC76" s="500"/>
      <c r="GD76" s="500"/>
      <c r="GE76" s="501"/>
      <c r="GF76" s="499"/>
      <c r="GG76" s="500"/>
      <c r="GH76" s="500"/>
      <c r="GI76" s="500"/>
      <c r="GJ76" s="500"/>
      <c r="GK76" s="500"/>
      <c r="GL76" s="501"/>
      <c r="GM76" s="499"/>
      <c r="GN76" s="500"/>
      <c r="GO76" s="500"/>
      <c r="GP76" s="500"/>
      <c r="GQ76" s="500"/>
      <c r="GR76" s="500"/>
      <c r="GS76" s="501"/>
      <c r="GT76" s="499"/>
      <c r="GU76" s="500"/>
      <c r="GV76" s="500"/>
      <c r="GW76" s="500"/>
      <c r="GX76" s="500"/>
      <c r="GY76" s="500"/>
      <c r="GZ76" s="501"/>
      <c r="HA76" s="499"/>
      <c r="HB76" s="500"/>
      <c r="HC76" s="500"/>
      <c r="HD76" s="500"/>
      <c r="HE76" s="500"/>
      <c r="HF76" s="500"/>
      <c r="HG76" s="501"/>
    </row>
    <row r="77" spans="2:215" s="7" customFormat="1" ht="15.75" customHeight="1">
      <c r="B77" s="573"/>
      <c r="C77" s="537"/>
      <c r="D77" s="576"/>
      <c r="E77" s="50" t="s">
        <v>21</v>
      </c>
      <c r="F77" s="510"/>
      <c r="G77" s="511"/>
      <c r="H77" s="511"/>
      <c r="I77" s="511"/>
      <c r="J77" s="511"/>
      <c r="K77" s="511"/>
      <c r="L77" s="512"/>
      <c r="M77" s="510"/>
      <c r="N77" s="511"/>
      <c r="O77" s="511"/>
      <c r="P77" s="511"/>
      <c r="Q77" s="511"/>
      <c r="R77" s="511"/>
      <c r="S77" s="512"/>
      <c r="T77" s="510"/>
      <c r="U77" s="511"/>
      <c r="V77" s="511"/>
      <c r="W77" s="511"/>
      <c r="X77" s="511"/>
      <c r="Y77" s="511"/>
      <c r="Z77" s="512"/>
      <c r="AA77" s="510"/>
      <c r="AB77" s="511"/>
      <c r="AC77" s="511"/>
      <c r="AD77" s="511"/>
      <c r="AE77" s="511"/>
      <c r="AF77" s="511"/>
      <c r="AG77" s="512"/>
      <c r="AH77" s="510"/>
      <c r="AI77" s="511"/>
      <c r="AJ77" s="511"/>
      <c r="AK77" s="511"/>
      <c r="AL77" s="511"/>
      <c r="AM77" s="511"/>
      <c r="AN77" s="512"/>
      <c r="AO77" s="510"/>
      <c r="AP77" s="511"/>
      <c r="AQ77" s="511"/>
      <c r="AR77" s="511"/>
      <c r="AS77" s="511"/>
      <c r="AT77" s="511"/>
      <c r="AU77" s="512"/>
      <c r="AV77" s="510"/>
      <c r="AW77" s="511"/>
      <c r="AX77" s="511"/>
      <c r="AY77" s="511"/>
      <c r="AZ77" s="511"/>
      <c r="BA77" s="511"/>
      <c r="BB77" s="512"/>
      <c r="BC77" s="510"/>
      <c r="BD77" s="511"/>
      <c r="BE77" s="511"/>
      <c r="BF77" s="511"/>
      <c r="BG77" s="511"/>
      <c r="BH77" s="511"/>
      <c r="BI77" s="512"/>
      <c r="BJ77" s="510"/>
      <c r="BK77" s="511"/>
      <c r="BL77" s="511"/>
      <c r="BM77" s="511"/>
      <c r="BN77" s="511"/>
      <c r="BO77" s="511"/>
      <c r="BP77" s="512"/>
      <c r="BQ77" s="510"/>
      <c r="BR77" s="511"/>
      <c r="BS77" s="511"/>
      <c r="BT77" s="511"/>
      <c r="BU77" s="511"/>
      <c r="BV77" s="511"/>
      <c r="BW77" s="512"/>
      <c r="BX77" s="510"/>
      <c r="BY77" s="511"/>
      <c r="BZ77" s="511"/>
      <c r="CA77" s="511"/>
      <c r="CB77" s="511"/>
      <c r="CC77" s="511"/>
      <c r="CD77" s="512"/>
      <c r="CE77" s="510"/>
      <c r="CF77" s="511"/>
      <c r="CG77" s="511"/>
      <c r="CH77" s="511"/>
      <c r="CI77" s="511"/>
      <c r="CJ77" s="511"/>
      <c r="CK77" s="512"/>
      <c r="CL77" s="510"/>
      <c r="CM77" s="511"/>
      <c r="CN77" s="511"/>
      <c r="CO77" s="511"/>
      <c r="CP77" s="511"/>
      <c r="CQ77" s="511"/>
      <c r="CR77" s="512"/>
      <c r="CS77" s="510"/>
      <c r="CT77" s="511"/>
      <c r="CU77" s="511"/>
      <c r="CV77" s="511"/>
      <c r="CW77" s="511"/>
      <c r="CX77" s="511"/>
      <c r="CY77" s="512"/>
      <c r="CZ77" s="510"/>
      <c r="DA77" s="511"/>
      <c r="DB77" s="511"/>
      <c r="DC77" s="511"/>
      <c r="DD77" s="511"/>
      <c r="DE77" s="511"/>
      <c r="DF77" s="512"/>
      <c r="DG77" s="510"/>
      <c r="DH77" s="511"/>
      <c r="DI77" s="511"/>
      <c r="DJ77" s="511"/>
      <c r="DK77" s="511"/>
      <c r="DL77" s="511"/>
      <c r="DM77" s="512"/>
      <c r="DN77" s="510"/>
      <c r="DO77" s="511"/>
      <c r="DP77" s="511"/>
      <c r="DQ77" s="511"/>
      <c r="DR77" s="511"/>
      <c r="DS77" s="511"/>
      <c r="DT77" s="512"/>
      <c r="DU77" s="510"/>
      <c r="DV77" s="511"/>
      <c r="DW77" s="511"/>
      <c r="DX77" s="511"/>
      <c r="DY77" s="511"/>
      <c r="DZ77" s="511"/>
      <c r="EA77" s="512"/>
      <c r="EB77" s="510"/>
      <c r="EC77" s="511"/>
      <c r="ED77" s="511"/>
      <c r="EE77" s="511"/>
      <c r="EF77" s="511"/>
      <c r="EG77" s="511"/>
      <c r="EH77" s="512"/>
      <c r="EI77" s="510"/>
      <c r="EJ77" s="511"/>
      <c r="EK77" s="511"/>
      <c r="EL77" s="511"/>
      <c r="EM77" s="511"/>
      <c r="EN77" s="511"/>
      <c r="EO77" s="512"/>
      <c r="EP77" s="510"/>
      <c r="EQ77" s="511"/>
      <c r="ER77" s="511"/>
      <c r="ES77" s="511"/>
      <c r="ET77" s="511"/>
      <c r="EU77" s="511"/>
      <c r="EV77" s="512"/>
      <c r="EW77" s="510"/>
      <c r="EX77" s="511"/>
      <c r="EY77" s="511"/>
      <c r="EZ77" s="511"/>
      <c r="FA77" s="511"/>
      <c r="FB77" s="511"/>
      <c r="FC77" s="512"/>
      <c r="FD77" s="510"/>
      <c r="FE77" s="511"/>
      <c r="FF77" s="511"/>
      <c r="FG77" s="511"/>
      <c r="FH77" s="511"/>
      <c r="FI77" s="511"/>
      <c r="FJ77" s="512"/>
      <c r="FK77" s="510"/>
      <c r="FL77" s="511"/>
      <c r="FM77" s="511"/>
      <c r="FN77" s="511"/>
      <c r="FO77" s="511"/>
      <c r="FP77" s="511"/>
      <c r="FQ77" s="512"/>
      <c r="FR77" s="510"/>
      <c r="FS77" s="511"/>
      <c r="FT77" s="511"/>
      <c r="FU77" s="511"/>
      <c r="FV77" s="511"/>
      <c r="FW77" s="511"/>
      <c r="FX77" s="512"/>
      <c r="FY77" s="510"/>
      <c r="FZ77" s="511"/>
      <c r="GA77" s="511"/>
      <c r="GB77" s="511"/>
      <c r="GC77" s="511"/>
      <c r="GD77" s="511"/>
      <c r="GE77" s="512"/>
      <c r="GF77" s="510"/>
      <c r="GG77" s="511"/>
      <c r="GH77" s="511"/>
      <c r="GI77" s="511"/>
      <c r="GJ77" s="511"/>
      <c r="GK77" s="511"/>
      <c r="GL77" s="512"/>
      <c r="GM77" s="510"/>
      <c r="GN77" s="511"/>
      <c r="GO77" s="511"/>
      <c r="GP77" s="511"/>
      <c r="GQ77" s="511"/>
      <c r="GR77" s="511"/>
      <c r="GS77" s="512"/>
      <c r="GT77" s="510"/>
      <c r="GU77" s="511"/>
      <c r="GV77" s="511"/>
      <c r="GW77" s="511"/>
      <c r="GX77" s="511"/>
      <c r="GY77" s="511"/>
      <c r="GZ77" s="512"/>
      <c r="HA77" s="510"/>
      <c r="HB77" s="511"/>
      <c r="HC77" s="511"/>
      <c r="HD77" s="511"/>
      <c r="HE77" s="511"/>
      <c r="HF77" s="511"/>
      <c r="HG77" s="512"/>
    </row>
    <row r="78" spans="2:215" s="7" customFormat="1" ht="15.75" customHeight="1">
      <c r="B78" s="573"/>
      <c r="C78" s="537"/>
      <c r="D78" s="576"/>
      <c r="E78" s="51" t="s">
        <v>125</v>
      </c>
      <c r="F78" s="392"/>
      <c r="G78" s="393"/>
      <c r="H78" s="393"/>
      <c r="I78" s="393"/>
      <c r="J78" s="393"/>
      <c r="K78" s="393"/>
      <c r="L78" s="394"/>
      <c r="M78" s="392"/>
      <c r="N78" s="393"/>
      <c r="O78" s="393"/>
      <c r="P78" s="393"/>
      <c r="Q78" s="393"/>
      <c r="R78" s="393"/>
      <c r="S78" s="394"/>
      <c r="T78" s="392"/>
      <c r="U78" s="393"/>
      <c r="V78" s="393"/>
      <c r="W78" s="393"/>
      <c r="X78" s="393"/>
      <c r="Y78" s="393"/>
      <c r="Z78" s="394"/>
      <c r="AA78" s="392"/>
      <c r="AB78" s="393"/>
      <c r="AC78" s="393"/>
      <c r="AD78" s="393"/>
      <c r="AE78" s="393"/>
      <c r="AF78" s="393"/>
      <c r="AG78" s="394"/>
      <c r="AH78" s="392"/>
      <c r="AI78" s="393"/>
      <c r="AJ78" s="393"/>
      <c r="AK78" s="393"/>
      <c r="AL78" s="393"/>
      <c r="AM78" s="393"/>
      <c r="AN78" s="394"/>
      <c r="AO78" s="392"/>
      <c r="AP78" s="393"/>
      <c r="AQ78" s="393"/>
      <c r="AR78" s="393"/>
      <c r="AS78" s="393"/>
      <c r="AT78" s="393"/>
      <c r="AU78" s="394"/>
      <c r="AV78" s="392"/>
      <c r="AW78" s="393"/>
      <c r="AX78" s="393"/>
      <c r="AY78" s="393"/>
      <c r="AZ78" s="393"/>
      <c r="BA78" s="393"/>
      <c r="BB78" s="394"/>
      <c r="BC78" s="392"/>
      <c r="BD78" s="393"/>
      <c r="BE78" s="393"/>
      <c r="BF78" s="393"/>
      <c r="BG78" s="393"/>
      <c r="BH78" s="393"/>
      <c r="BI78" s="394"/>
      <c r="BJ78" s="392"/>
      <c r="BK78" s="393"/>
      <c r="BL78" s="393"/>
      <c r="BM78" s="393"/>
      <c r="BN78" s="393"/>
      <c r="BO78" s="393"/>
      <c r="BP78" s="394"/>
      <c r="BQ78" s="392"/>
      <c r="BR78" s="393"/>
      <c r="BS78" s="393"/>
      <c r="BT78" s="393"/>
      <c r="BU78" s="393"/>
      <c r="BV78" s="393"/>
      <c r="BW78" s="394"/>
      <c r="BX78" s="392"/>
      <c r="BY78" s="393"/>
      <c r="BZ78" s="393"/>
      <c r="CA78" s="393"/>
      <c r="CB78" s="393"/>
      <c r="CC78" s="393"/>
      <c r="CD78" s="394"/>
      <c r="CE78" s="392"/>
      <c r="CF78" s="393"/>
      <c r="CG78" s="393"/>
      <c r="CH78" s="393"/>
      <c r="CI78" s="393"/>
      <c r="CJ78" s="393"/>
      <c r="CK78" s="394"/>
      <c r="CL78" s="392"/>
      <c r="CM78" s="393"/>
      <c r="CN78" s="393"/>
      <c r="CO78" s="393"/>
      <c r="CP78" s="393"/>
      <c r="CQ78" s="393"/>
      <c r="CR78" s="394"/>
      <c r="CS78" s="392"/>
      <c r="CT78" s="393"/>
      <c r="CU78" s="393"/>
      <c r="CV78" s="393"/>
      <c r="CW78" s="393"/>
      <c r="CX78" s="393"/>
      <c r="CY78" s="394"/>
      <c r="CZ78" s="392"/>
      <c r="DA78" s="393"/>
      <c r="DB78" s="393"/>
      <c r="DC78" s="393"/>
      <c r="DD78" s="393"/>
      <c r="DE78" s="393"/>
      <c r="DF78" s="394"/>
      <c r="DG78" s="392"/>
      <c r="DH78" s="393"/>
      <c r="DI78" s="393"/>
      <c r="DJ78" s="393"/>
      <c r="DK78" s="393"/>
      <c r="DL78" s="393"/>
      <c r="DM78" s="394"/>
      <c r="DN78" s="392"/>
      <c r="DO78" s="393"/>
      <c r="DP78" s="393"/>
      <c r="DQ78" s="393"/>
      <c r="DR78" s="393"/>
      <c r="DS78" s="393"/>
      <c r="DT78" s="394"/>
      <c r="DU78" s="392"/>
      <c r="DV78" s="393"/>
      <c r="DW78" s="393"/>
      <c r="DX78" s="393"/>
      <c r="DY78" s="393"/>
      <c r="DZ78" s="393"/>
      <c r="EA78" s="394"/>
      <c r="EB78" s="392"/>
      <c r="EC78" s="393"/>
      <c r="ED78" s="393"/>
      <c r="EE78" s="393"/>
      <c r="EF78" s="393"/>
      <c r="EG78" s="393"/>
      <c r="EH78" s="394"/>
      <c r="EI78" s="392"/>
      <c r="EJ78" s="393"/>
      <c r="EK78" s="393"/>
      <c r="EL78" s="393"/>
      <c r="EM78" s="393"/>
      <c r="EN78" s="393"/>
      <c r="EO78" s="394"/>
      <c r="EP78" s="392"/>
      <c r="EQ78" s="393"/>
      <c r="ER78" s="393"/>
      <c r="ES78" s="393"/>
      <c r="ET78" s="393"/>
      <c r="EU78" s="393"/>
      <c r="EV78" s="394"/>
      <c r="EW78" s="392"/>
      <c r="EX78" s="393"/>
      <c r="EY78" s="393"/>
      <c r="EZ78" s="393"/>
      <c r="FA78" s="393"/>
      <c r="FB78" s="393"/>
      <c r="FC78" s="394"/>
      <c r="FD78" s="392"/>
      <c r="FE78" s="393"/>
      <c r="FF78" s="393"/>
      <c r="FG78" s="393"/>
      <c r="FH78" s="393"/>
      <c r="FI78" s="393"/>
      <c r="FJ78" s="394"/>
      <c r="FK78" s="392"/>
      <c r="FL78" s="393"/>
      <c r="FM78" s="393"/>
      <c r="FN78" s="393"/>
      <c r="FO78" s="393"/>
      <c r="FP78" s="393"/>
      <c r="FQ78" s="394"/>
      <c r="FR78" s="392"/>
      <c r="FS78" s="393"/>
      <c r="FT78" s="393"/>
      <c r="FU78" s="393"/>
      <c r="FV78" s="393"/>
      <c r="FW78" s="393"/>
      <c r="FX78" s="394"/>
      <c r="FY78" s="392"/>
      <c r="FZ78" s="393"/>
      <c r="GA78" s="393"/>
      <c r="GB78" s="393"/>
      <c r="GC78" s="393"/>
      <c r="GD78" s="393"/>
      <c r="GE78" s="394"/>
      <c r="GF78" s="392"/>
      <c r="GG78" s="393"/>
      <c r="GH78" s="393"/>
      <c r="GI78" s="393"/>
      <c r="GJ78" s="393"/>
      <c r="GK78" s="393"/>
      <c r="GL78" s="394"/>
      <c r="GM78" s="392"/>
      <c r="GN78" s="393"/>
      <c r="GO78" s="393"/>
      <c r="GP78" s="393"/>
      <c r="GQ78" s="393"/>
      <c r="GR78" s="393"/>
      <c r="GS78" s="394"/>
      <c r="GT78" s="392"/>
      <c r="GU78" s="393"/>
      <c r="GV78" s="393"/>
      <c r="GW78" s="393"/>
      <c r="GX78" s="393"/>
      <c r="GY78" s="393"/>
      <c r="GZ78" s="394"/>
      <c r="HA78" s="392"/>
      <c r="HB78" s="393"/>
      <c r="HC78" s="393"/>
      <c r="HD78" s="393"/>
      <c r="HE78" s="393"/>
      <c r="HF78" s="393"/>
      <c r="HG78" s="394"/>
    </row>
    <row r="79" spans="2:215" s="7" customFormat="1" ht="27">
      <c r="B79" s="573"/>
      <c r="C79" s="537"/>
      <c r="D79" s="576"/>
      <c r="E79" s="57" t="s">
        <v>165</v>
      </c>
      <c r="F79" s="481"/>
      <c r="G79" s="482"/>
      <c r="H79" s="482"/>
      <c r="I79" s="482"/>
      <c r="J79" s="482"/>
      <c r="K79" s="482"/>
      <c r="L79" s="483"/>
      <c r="M79" s="481"/>
      <c r="N79" s="482"/>
      <c r="O79" s="482"/>
      <c r="P79" s="482"/>
      <c r="Q79" s="482"/>
      <c r="R79" s="482"/>
      <c r="S79" s="483"/>
      <c r="T79" s="481"/>
      <c r="U79" s="482"/>
      <c r="V79" s="482"/>
      <c r="W79" s="482"/>
      <c r="X79" s="482"/>
      <c r="Y79" s="482"/>
      <c r="Z79" s="483"/>
      <c r="AA79" s="481"/>
      <c r="AB79" s="482"/>
      <c r="AC79" s="482"/>
      <c r="AD79" s="482"/>
      <c r="AE79" s="482"/>
      <c r="AF79" s="482"/>
      <c r="AG79" s="483"/>
      <c r="AH79" s="481"/>
      <c r="AI79" s="482"/>
      <c r="AJ79" s="482"/>
      <c r="AK79" s="482"/>
      <c r="AL79" s="482"/>
      <c r="AM79" s="482"/>
      <c r="AN79" s="483"/>
      <c r="AO79" s="481"/>
      <c r="AP79" s="482"/>
      <c r="AQ79" s="482"/>
      <c r="AR79" s="482"/>
      <c r="AS79" s="482"/>
      <c r="AT79" s="482"/>
      <c r="AU79" s="483"/>
      <c r="AV79" s="481"/>
      <c r="AW79" s="482"/>
      <c r="AX79" s="482"/>
      <c r="AY79" s="482"/>
      <c r="AZ79" s="482"/>
      <c r="BA79" s="482"/>
      <c r="BB79" s="483"/>
      <c r="BC79" s="481"/>
      <c r="BD79" s="482"/>
      <c r="BE79" s="482"/>
      <c r="BF79" s="482"/>
      <c r="BG79" s="482"/>
      <c r="BH79" s="482"/>
      <c r="BI79" s="483"/>
      <c r="BJ79" s="481"/>
      <c r="BK79" s="482"/>
      <c r="BL79" s="482"/>
      <c r="BM79" s="482"/>
      <c r="BN79" s="482"/>
      <c r="BO79" s="482"/>
      <c r="BP79" s="483"/>
      <c r="BQ79" s="481"/>
      <c r="BR79" s="482"/>
      <c r="BS79" s="482"/>
      <c r="BT79" s="482"/>
      <c r="BU79" s="482"/>
      <c r="BV79" s="482"/>
      <c r="BW79" s="483"/>
      <c r="BX79" s="481"/>
      <c r="BY79" s="482"/>
      <c r="BZ79" s="482"/>
      <c r="CA79" s="482"/>
      <c r="CB79" s="482"/>
      <c r="CC79" s="482"/>
      <c r="CD79" s="483"/>
      <c r="CE79" s="481"/>
      <c r="CF79" s="482"/>
      <c r="CG79" s="482"/>
      <c r="CH79" s="482"/>
      <c r="CI79" s="482"/>
      <c r="CJ79" s="482"/>
      <c r="CK79" s="483"/>
      <c r="CL79" s="481"/>
      <c r="CM79" s="482"/>
      <c r="CN79" s="482"/>
      <c r="CO79" s="482"/>
      <c r="CP79" s="482"/>
      <c r="CQ79" s="482"/>
      <c r="CR79" s="483"/>
      <c r="CS79" s="481"/>
      <c r="CT79" s="482"/>
      <c r="CU79" s="482"/>
      <c r="CV79" s="482"/>
      <c r="CW79" s="482"/>
      <c r="CX79" s="482"/>
      <c r="CY79" s="483"/>
      <c r="CZ79" s="481"/>
      <c r="DA79" s="482"/>
      <c r="DB79" s="482"/>
      <c r="DC79" s="482"/>
      <c r="DD79" s="482"/>
      <c r="DE79" s="482"/>
      <c r="DF79" s="483"/>
      <c r="DG79" s="481"/>
      <c r="DH79" s="482"/>
      <c r="DI79" s="482"/>
      <c r="DJ79" s="482"/>
      <c r="DK79" s="482"/>
      <c r="DL79" s="482"/>
      <c r="DM79" s="483"/>
      <c r="DN79" s="481"/>
      <c r="DO79" s="482"/>
      <c r="DP79" s="482"/>
      <c r="DQ79" s="482"/>
      <c r="DR79" s="482"/>
      <c r="DS79" s="482"/>
      <c r="DT79" s="483"/>
      <c r="DU79" s="481"/>
      <c r="DV79" s="482"/>
      <c r="DW79" s="482"/>
      <c r="DX79" s="482"/>
      <c r="DY79" s="482"/>
      <c r="DZ79" s="482"/>
      <c r="EA79" s="483"/>
      <c r="EB79" s="481"/>
      <c r="EC79" s="482"/>
      <c r="ED79" s="482"/>
      <c r="EE79" s="482"/>
      <c r="EF79" s="482"/>
      <c r="EG79" s="482"/>
      <c r="EH79" s="483"/>
      <c r="EI79" s="481"/>
      <c r="EJ79" s="482"/>
      <c r="EK79" s="482"/>
      <c r="EL79" s="482"/>
      <c r="EM79" s="482"/>
      <c r="EN79" s="482"/>
      <c r="EO79" s="483"/>
      <c r="EP79" s="481"/>
      <c r="EQ79" s="482"/>
      <c r="ER79" s="482"/>
      <c r="ES79" s="482"/>
      <c r="ET79" s="482"/>
      <c r="EU79" s="482"/>
      <c r="EV79" s="483"/>
      <c r="EW79" s="481"/>
      <c r="EX79" s="482"/>
      <c r="EY79" s="482"/>
      <c r="EZ79" s="482"/>
      <c r="FA79" s="482"/>
      <c r="FB79" s="482"/>
      <c r="FC79" s="483"/>
      <c r="FD79" s="481"/>
      <c r="FE79" s="482"/>
      <c r="FF79" s="482"/>
      <c r="FG79" s="482"/>
      <c r="FH79" s="482"/>
      <c r="FI79" s="482"/>
      <c r="FJ79" s="483"/>
      <c r="FK79" s="481"/>
      <c r="FL79" s="482"/>
      <c r="FM79" s="482"/>
      <c r="FN79" s="482"/>
      <c r="FO79" s="482"/>
      <c r="FP79" s="482"/>
      <c r="FQ79" s="483"/>
      <c r="FR79" s="481"/>
      <c r="FS79" s="482"/>
      <c r="FT79" s="482"/>
      <c r="FU79" s="482"/>
      <c r="FV79" s="482"/>
      <c r="FW79" s="482"/>
      <c r="FX79" s="483"/>
      <c r="FY79" s="481"/>
      <c r="FZ79" s="482"/>
      <c r="GA79" s="482"/>
      <c r="GB79" s="482"/>
      <c r="GC79" s="482"/>
      <c r="GD79" s="482"/>
      <c r="GE79" s="483"/>
      <c r="GF79" s="481"/>
      <c r="GG79" s="482"/>
      <c r="GH79" s="482"/>
      <c r="GI79" s="482"/>
      <c r="GJ79" s="482"/>
      <c r="GK79" s="482"/>
      <c r="GL79" s="483"/>
      <c r="GM79" s="481"/>
      <c r="GN79" s="482"/>
      <c r="GO79" s="482"/>
      <c r="GP79" s="482"/>
      <c r="GQ79" s="482"/>
      <c r="GR79" s="482"/>
      <c r="GS79" s="483"/>
      <c r="GT79" s="481"/>
      <c r="GU79" s="482"/>
      <c r="GV79" s="482"/>
      <c r="GW79" s="482"/>
      <c r="GX79" s="482"/>
      <c r="GY79" s="482"/>
      <c r="GZ79" s="483"/>
      <c r="HA79" s="481"/>
      <c r="HB79" s="482"/>
      <c r="HC79" s="482"/>
      <c r="HD79" s="482"/>
      <c r="HE79" s="482"/>
      <c r="HF79" s="482"/>
      <c r="HG79" s="483"/>
    </row>
    <row r="80" spans="2:215" s="7" customFormat="1" ht="33" customHeight="1">
      <c r="B80" s="574"/>
      <c r="C80" s="538"/>
      <c r="D80" s="682" t="s">
        <v>186</v>
      </c>
      <c r="E80" s="678"/>
      <c r="F80" s="577" t="s">
        <v>206</v>
      </c>
      <c r="G80" s="578"/>
      <c r="H80" s="578"/>
      <c r="I80" s="578"/>
      <c r="J80" s="578"/>
      <c r="K80" s="578"/>
      <c r="L80" s="579"/>
      <c r="M80" s="577" t="s">
        <v>206</v>
      </c>
      <c r="N80" s="578"/>
      <c r="O80" s="578"/>
      <c r="P80" s="578"/>
      <c r="Q80" s="578"/>
      <c r="R80" s="578"/>
      <c r="S80" s="579"/>
      <c r="T80" s="577" t="s">
        <v>206</v>
      </c>
      <c r="U80" s="578"/>
      <c r="V80" s="578"/>
      <c r="W80" s="578"/>
      <c r="X80" s="578"/>
      <c r="Y80" s="578"/>
      <c r="Z80" s="579"/>
      <c r="AA80" s="577" t="s">
        <v>206</v>
      </c>
      <c r="AB80" s="578"/>
      <c r="AC80" s="578"/>
      <c r="AD80" s="578"/>
      <c r="AE80" s="578"/>
      <c r="AF80" s="578"/>
      <c r="AG80" s="579"/>
      <c r="AH80" s="577" t="s">
        <v>206</v>
      </c>
      <c r="AI80" s="578"/>
      <c r="AJ80" s="578"/>
      <c r="AK80" s="578"/>
      <c r="AL80" s="578"/>
      <c r="AM80" s="578"/>
      <c r="AN80" s="579"/>
      <c r="AO80" s="577" t="s">
        <v>206</v>
      </c>
      <c r="AP80" s="578"/>
      <c r="AQ80" s="578"/>
      <c r="AR80" s="578"/>
      <c r="AS80" s="578"/>
      <c r="AT80" s="578"/>
      <c r="AU80" s="579"/>
      <c r="AV80" s="577" t="s">
        <v>206</v>
      </c>
      <c r="AW80" s="578"/>
      <c r="AX80" s="578"/>
      <c r="AY80" s="578"/>
      <c r="AZ80" s="578"/>
      <c r="BA80" s="578"/>
      <c r="BB80" s="579"/>
      <c r="BC80" s="577" t="s">
        <v>206</v>
      </c>
      <c r="BD80" s="578"/>
      <c r="BE80" s="578"/>
      <c r="BF80" s="578"/>
      <c r="BG80" s="578"/>
      <c r="BH80" s="578"/>
      <c r="BI80" s="579"/>
      <c r="BJ80" s="577" t="s">
        <v>206</v>
      </c>
      <c r="BK80" s="578"/>
      <c r="BL80" s="578"/>
      <c r="BM80" s="578"/>
      <c r="BN80" s="578"/>
      <c r="BO80" s="578"/>
      <c r="BP80" s="579"/>
      <c r="BQ80" s="577" t="s">
        <v>206</v>
      </c>
      <c r="BR80" s="578"/>
      <c r="BS80" s="578"/>
      <c r="BT80" s="578"/>
      <c r="BU80" s="578"/>
      <c r="BV80" s="578"/>
      <c r="BW80" s="579"/>
      <c r="BX80" s="577" t="s">
        <v>206</v>
      </c>
      <c r="BY80" s="578"/>
      <c r="BZ80" s="578"/>
      <c r="CA80" s="578"/>
      <c r="CB80" s="578"/>
      <c r="CC80" s="578"/>
      <c r="CD80" s="579"/>
      <c r="CE80" s="577" t="s">
        <v>206</v>
      </c>
      <c r="CF80" s="578"/>
      <c r="CG80" s="578"/>
      <c r="CH80" s="578"/>
      <c r="CI80" s="578"/>
      <c r="CJ80" s="578"/>
      <c r="CK80" s="579"/>
      <c r="CL80" s="577" t="s">
        <v>206</v>
      </c>
      <c r="CM80" s="578"/>
      <c r="CN80" s="578"/>
      <c r="CO80" s="578"/>
      <c r="CP80" s="578"/>
      <c r="CQ80" s="578"/>
      <c r="CR80" s="579"/>
      <c r="CS80" s="577" t="s">
        <v>206</v>
      </c>
      <c r="CT80" s="578"/>
      <c r="CU80" s="578"/>
      <c r="CV80" s="578"/>
      <c r="CW80" s="578"/>
      <c r="CX80" s="578"/>
      <c r="CY80" s="579"/>
      <c r="CZ80" s="577" t="s">
        <v>206</v>
      </c>
      <c r="DA80" s="578"/>
      <c r="DB80" s="578"/>
      <c r="DC80" s="578"/>
      <c r="DD80" s="578"/>
      <c r="DE80" s="578"/>
      <c r="DF80" s="579"/>
      <c r="DG80" s="577" t="s">
        <v>206</v>
      </c>
      <c r="DH80" s="578"/>
      <c r="DI80" s="578"/>
      <c r="DJ80" s="578"/>
      <c r="DK80" s="578"/>
      <c r="DL80" s="578"/>
      <c r="DM80" s="579"/>
      <c r="DN80" s="577" t="s">
        <v>206</v>
      </c>
      <c r="DO80" s="578"/>
      <c r="DP80" s="578"/>
      <c r="DQ80" s="578"/>
      <c r="DR80" s="578"/>
      <c r="DS80" s="578"/>
      <c r="DT80" s="579"/>
      <c r="DU80" s="577" t="s">
        <v>206</v>
      </c>
      <c r="DV80" s="578"/>
      <c r="DW80" s="578"/>
      <c r="DX80" s="578"/>
      <c r="DY80" s="578"/>
      <c r="DZ80" s="578"/>
      <c r="EA80" s="579"/>
      <c r="EB80" s="577" t="s">
        <v>206</v>
      </c>
      <c r="EC80" s="578"/>
      <c r="ED80" s="578"/>
      <c r="EE80" s="578"/>
      <c r="EF80" s="578"/>
      <c r="EG80" s="578"/>
      <c r="EH80" s="579"/>
      <c r="EI80" s="577" t="s">
        <v>206</v>
      </c>
      <c r="EJ80" s="578"/>
      <c r="EK80" s="578"/>
      <c r="EL80" s="578"/>
      <c r="EM80" s="578"/>
      <c r="EN80" s="578"/>
      <c r="EO80" s="579"/>
      <c r="EP80" s="577" t="s">
        <v>206</v>
      </c>
      <c r="EQ80" s="578"/>
      <c r="ER80" s="578"/>
      <c r="ES80" s="578"/>
      <c r="ET80" s="578"/>
      <c r="EU80" s="578"/>
      <c r="EV80" s="579"/>
      <c r="EW80" s="577" t="s">
        <v>206</v>
      </c>
      <c r="EX80" s="578"/>
      <c r="EY80" s="578"/>
      <c r="EZ80" s="578"/>
      <c r="FA80" s="578"/>
      <c r="FB80" s="578"/>
      <c r="FC80" s="579"/>
      <c r="FD80" s="577" t="s">
        <v>206</v>
      </c>
      <c r="FE80" s="578"/>
      <c r="FF80" s="578"/>
      <c r="FG80" s="578"/>
      <c r="FH80" s="578"/>
      <c r="FI80" s="578"/>
      <c r="FJ80" s="579"/>
      <c r="FK80" s="577" t="s">
        <v>206</v>
      </c>
      <c r="FL80" s="578"/>
      <c r="FM80" s="578"/>
      <c r="FN80" s="578"/>
      <c r="FO80" s="578"/>
      <c r="FP80" s="578"/>
      <c r="FQ80" s="579"/>
      <c r="FR80" s="577" t="s">
        <v>206</v>
      </c>
      <c r="FS80" s="578"/>
      <c r="FT80" s="578"/>
      <c r="FU80" s="578"/>
      <c r="FV80" s="578"/>
      <c r="FW80" s="578"/>
      <c r="FX80" s="579"/>
      <c r="FY80" s="577" t="s">
        <v>206</v>
      </c>
      <c r="FZ80" s="578"/>
      <c r="GA80" s="578"/>
      <c r="GB80" s="578"/>
      <c r="GC80" s="578"/>
      <c r="GD80" s="578"/>
      <c r="GE80" s="579"/>
      <c r="GF80" s="577" t="s">
        <v>206</v>
      </c>
      <c r="GG80" s="578"/>
      <c r="GH80" s="578"/>
      <c r="GI80" s="578"/>
      <c r="GJ80" s="578"/>
      <c r="GK80" s="578"/>
      <c r="GL80" s="579"/>
      <c r="GM80" s="577" t="s">
        <v>206</v>
      </c>
      <c r="GN80" s="578"/>
      <c r="GO80" s="578"/>
      <c r="GP80" s="578"/>
      <c r="GQ80" s="578"/>
      <c r="GR80" s="578"/>
      <c r="GS80" s="579"/>
      <c r="GT80" s="577" t="s">
        <v>206</v>
      </c>
      <c r="GU80" s="578"/>
      <c r="GV80" s="578"/>
      <c r="GW80" s="578"/>
      <c r="GX80" s="578"/>
      <c r="GY80" s="578"/>
      <c r="GZ80" s="579"/>
      <c r="HA80" s="577" t="s">
        <v>206</v>
      </c>
      <c r="HB80" s="578"/>
      <c r="HC80" s="578"/>
      <c r="HD80" s="578"/>
      <c r="HE80" s="578"/>
      <c r="HF80" s="578"/>
      <c r="HG80" s="579"/>
    </row>
    <row r="81" spans="2:215" s="7" customFormat="1" ht="13.5">
      <c r="B81" s="390" t="s">
        <v>187</v>
      </c>
      <c r="C81" s="683"/>
      <c r="D81" s="683"/>
      <c r="E81" s="683"/>
      <c r="F81" s="480"/>
      <c r="G81" s="433"/>
      <c r="H81" s="433"/>
      <c r="I81" s="433"/>
      <c r="J81" s="433"/>
      <c r="K81" s="433"/>
      <c r="L81" s="438"/>
      <c r="M81" s="480"/>
      <c r="N81" s="433"/>
      <c r="O81" s="433"/>
      <c r="P81" s="433"/>
      <c r="Q81" s="433"/>
      <c r="R81" s="433"/>
      <c r="S81" s="438"/>
      <c r="T81" s="480"/>
      <c r="U81" s="433"/>
      <c r="V81" s="433"/>
      <c r="W81" s="433"/>
      <c r="X81" s="433"/>
      <c r="Y81" s="433"/>
      <c r="Z81" s="438"/>
      <c r="AA81" s="480"/>
      <c r="AB81" s="433"/>
      <c r="AC81" s="433"/>
      <c r="AD81" s="433"/>
      <c r="AE81" s="433"/>
      <c r="AF81" s="433"/>
      <c r="AG81" s="438"/>
      <c r="AH81" s="480"/>
      <c r="AI81" s="433"/>
      <c r="AJ81" s="433"/>
      <c r="AK81" s="433"/>
      <c r="AL81" s="433"/>
      <c r="AM81" s="433"/>
      <c r="AN81" s="438"/>
      <c r="AO81" s="480"/>
      <c r="AP81" s="433"/>
      <c r="AQ81" s="433"/>
      <c r="AR81" s="433"/>
      <c r="AS81" s="433"/>
      <c r="AT81" s="433"/>
      <c r="AU81" s="438"/>
      <c r="AV81" s="480"/>
      <c r="AW81" s="433"/>
      <c r="AX81" s="433"/>
      <c r="AY81" s="433"/>
      <c r="AZ81" s="433"/>
      <c r="BA81" s="433"/>
      <c r="BB81" s="438"/>
      <c r="BC81" s="480"/>
      <c r="BD81" s="433"/>
      <c r="BE81" s="433"/>
      <c r="BF81" s="433"/>
      <c r="BG81" s="433"/>
      <c r="BH81" s="433"/>
      <c r="BI81" s="438"/>
      <c r="BJ81" s="480"/>
      <c r="BK81" s="433"/>
      <c r="BL81" s="433"/>
      <c r="BM81" s="433"/>
      <c r="BN81" s="433"/>
      <c r="BO81" s="433"/>
      <c r="BP81" s="438"/>
      <c r="BQ81" s="480"/>
      <c r="BR81" s="433"/>
      <c r="BS81" s="433"/>
      <c r="BT81" s="433"/>
      <c r="BU81" s="433"/>
      <c r="BV81" s="433"/>
      <c r="BW81" s="438"/>
      <c r="BX81" s="480"/>
      <c r="BY81" s="433"/>
      <c r="BZ81" s="433"/>
      <c r="CA81" s="433"/>
      <c r="CB81" s="433"/>
      <c r="CC81" s="433"/>
      <c r="CD81" s="438"/>
      <c r="CE81" s="480"/>
      <c r="CF81" s="433"/>
      <c r="CG81" s="433"/>
      <c r="CH81" s="433"/>
      <c r="CI81" s="433"/>
      <c r="CJ81" s="433"/>
      <c r="CK81" s="438"/>
      <c r="CL81" s="480"/>
      <c r="CM81" s="433"/>
      <c r="CN81" s="433"/>
      <c r="CO81" s="433"/>
      <c r="CP81" s="433"/>
      <c r="CQ81" s="433"/>
      <c r="CR81" s="438"/>
      <c r="CS81" s="480"/>
      <c r="CT81" s="433"/>
      <c r="CU81" s="433"/>
      <c r="CV81" s="433"/>
      <c r="CW81" s="433"/>
      <c r="CX81" s="433"/>
      <c r="CY81" s="438"/>
      <c r="CZ81" s="480"/>
      <c r="DA81" s="433"/>
      <c r="DB81" s="433"/>
      <c r="DC81" s="433"/>
      <c r="DD81" s="433"/>
      <c r="DE81" s="433"/>
      <c r="DF81" s="438"/>
      <c r="DG81" s="480"/>
      <c r="DH81" s="433"/>
      <c r="DI81" s="433"/>
      <c r="DJ81" s="433"/>
      <c r="DK81" s="433"/>
      <c r="DL81" s="433"/>
      <c r="DM81" s="438"/>
      <c r="DN81" s="480"/>
      <c r="DO81" s="433"/>
      <c r="DP81" s="433"/>
      <c r="DQ81" s="433"/>
      <c r="DR81" s="433"/>
      <c r="DS81" s="433"/>
      <c r="DT81" s="438"/>
      <c r="DU81" s="480"/>
      <c r="DV81" s="433"/>
      <c r="DW81" s="433"/>
      <c r="DX81" s="433"/>
      <c r="DY81" s="433"/>
      <c r="DZ81" s="433"/>
      <c r="EA81" s="438"/>
      <c r="EB81" s="480"/>
      <c r="EC81" s="433"/>
      <c r="ED81" s="433"/>
      <c r="EE81" s="433"/>
      <c r="EF81" s="433"/>
      <c r="EG81" s="433"/>
      <c r="EH81" s="438"/>
      <c r="EI81" s="480"/>
      <c r="EJ81" s="433"/>
      <c r="EK81" s="433"/>
      <c r="EL81" s="433"/>
      <c r="EM81" s="433"/>
      <c r="EN81" s="433"/>
      <c r="EO81" s="438"/>
      <c r="EP81" s="480"/>
      <c r="EQ81" s="433"/>
      <c r="ER81" s="433"/>
      <c r="ES81" s="433"/>
      <c r="ET81" s="433"/>
      <c r="EU81" s="433"/>
      <c r="EV81" s="438"/>
      <c r="EW81" s="480"/>
      <c r="EX81" s="433"/>
      <c r="EY81" s="433"/>
      <c r="EZ81" s="433"/>
      <c r="FA81" s="433"/>
      <c r="FB81" s="433"/>
      <c r="FC81" s="438"/>
      <c r="FD81" s="480"/>
      <c r="FE81" s="433"/>
      <c r="FF81" s="433"/>
      <c r="FG81" s="433"/>
      <c r="FH81" s="433"/>
      <c r="FI81" s="433"/>
      <c r="FJ81" s="438"/>
      <c r="FK81" s="480"/>
      <c r="FL81" s="433"/>
      <c r="FM81" s="433"/>
      <c r="FN81" s="433"/>
      <c r="FO81" s="433"/>
      <c r="FP81" s="433"/>
      <c r="FQ81" s="438"/>
      <c r="FR81" s="480"/>
      <c r="FS81" s="433"/>
      <c r="FT81" s="433"/>
      <c r="FU81" s="433"/>
      <c r="FV81" s="433"/>
      <c r="FW81" s="433"/>
      <c r="FX81" s="438"/>
      <c r="FY81" s="480"/>
      <c r="FZ81" s="433"/>
      <c r="GA81" s="433"/>
      <c r="GB81" s="433"/>
      <c r="GC81" s="433"/>
      <c r="GD81" s="433"/>
      <c r="GE81" s="438"/>
      <c r="GF81" s="480"/>
      <c r="GG81" s="433"/>
      <c r="GH81" s="433"/>
      <c r="GI81" s="433"/>
      <c r="GJ81" s="433"/>
      <c r="GK81" s="433"/>
      <c r="GL81" s="438"/>
      <c r="GM81" s="480"/>
      <c r="GN81" s="433"/>
      <c r="GO81" s="433"/>
      <c r="GP81" s="433"/>
      <c r="GQ81" s="433"/>
      <c r="GR81" s="433"/>
      <c r="GS81" s="438"/>
      <c r="GT81" s="480"/>
      <c r="GU81" s="433"/>
      <c r="GV81" s="433"/>
      <c r="GW81" s="433"/>
      <c r="GX81" s="433"/>
      <c r="GY81" s="433"/>
      <c r="GZ81" s="438"/>
      <c r="HA81" s="480"/>
      <c r="HB81" s="433"/>
      <c r="HC81" s="433"/>
      <c r="HD81" s="433"/>
      <c r="HE81" s="433"/>
      <c r="HF81" s="433"/>
      <c r="HG81" s="438"/>
    </row>
    <row r="82" spans="2:215" s="7" customFormat="1" ht="15.75" customHeight="1">
      <c r="B82" s="533"/>
      <c r="C82" s="565" t="s">
        <v>215</v>
      </c>
      <c r="D82" s="566"/>
      <c r="E82" s="32" t="s">
        <v>5</v>
      </c>
      <c r="F82" s="504"/>
      <c r="G82" s="505"/>
      <c r="H82" s="505"/>
      <c r="I82" s="505"/>
      <c r="J82" s="505"/>
      <c r="K82" s="505"/>
      <c r="L82" s="506"/>
      <c r="M82" s="504"/>
      <c r="N82" s="505"/>
      <c r="O82" s="505"/>
      <c r="P82" s="505"/>
      <c r="Q82" s="505"/>
      <c r="R82" s="505"/>
      <c r="S82" s="506"/>
      <c r="T82" s="504"/>
      <c r="U82" s="505"/>
      <c r="V82" s="505"/>
      <c r="W82" s="505"/>
      <c r="X82" s="505"/>
      <c r="Y82" s="505"/>
      <c r="Z82" s="506"/>
      <c r="AA82" s="504"/>
      <c r="AB82" s="505"/>
      <c r="AC82" s="505"/>
      <c r="AD82" s="505"/>
      <c r="AE82" s="505"/>
      <c r="AF82" s="505"/>
      <c r="AG82" s="506"/>
      <c r="AH82" s="504"/>
      <c r="AI82" s="505"/>
      <c r="AJ82" s="505"/>
      <c r="AK82" s="505"/>
      <c r="AL82" s="505"/>
      <c r="AM82" s="505"/>
      <c r="AN82" s="506"/>
      <c r="AO82" s="504"/>
      <c r="AP82" s="505"/>
      <c r="AQ82" s="505"/>
      <c r="AR82" s="505"/>
      <c r="AS82" s="505"/>
      <c r="AT82" s="505"/>
      <c r="AU82" s="506"/>
      <c r="AV82" s="504"/>
      <c r="AW82" s="505"/>
      <c r="AX82" s="505"/>
      <c r="AY82" s="505"/>
      <c r="AZ82" s="505"/>
      <c r="BA82" s="505"/>
      <c r="BB82" s="506"/>
      <c r="BC82" s="504"/>
      <c r="BD82" s="505"/>
      <c r="BE82" s="505"/>
      <c r="BF82" s="505"/>
      <c r="BG82" s="505"/>
      <c r="BH82" s="505"/>
      <c r="BI82" s="506"/>
      <c r="BJ82" s="504"/>
      <c r="BK82" s="505"/>
      <c r="BL82" s="505"/>
      <c r="BM82" s="505"/>
      <c r="BN82" s="505"/>
      <c r="BO82" s="505"/>
      <c r="BP82" s="506"/>
      <c r="BQ82" s="504"/>
      <c r="BR82" s="505"/>
      <c r="BS82" s="505"/>
      <c r="BT82" s="505"/>
      <c r="BU82" s="505"/>
      <c r="BV82" s="505"/>
      <c r="BW82" s="506"/>
      <c r="BX82" s="504"/>
      <c r="BY82" s="505"/>
      <c r="BZ82" s="505"/>
      <c r="CA82" s="505"/>
      <c r="CB82" s="505"/>
      <c r="CC82" s="505"/>
      <c r="CD82" s="506"/>
      <c r="CE82" s="504"/>
      <c r="CF82" s="505"/>
      <c r="CG82" s="505"/>
      <c r="CH82" s="505"/>
      <c r="CI82" s="505"/>
      <c r="CJ82" s="505"/>
      <c r="CK82" s="506"/>
      <c r="CL82" s="504"/>
      <c r="CM82" s="505"/>
      <c r="CN82" s="505"/>
      <c r="CO82" s="505"/>
      <c r="CP82" s="505"/>
      <c r="CQ82" s="505"/>
      <c r="CR82" s="506"/>
      <c r="CS82" s="504"/>
      <c r="CT82" s="505"/>
      <c r="CU82" s="505"/>
      <c r="CV82" s="505"/>
      <c r="CW82" s="505"/>
      <c r="CX82" s="505"/>
      <c r="CY82" s="506"/>
      <c r="CZ82" s="504"/>
      <c r="DA82" s="505"/>
      <c r="DB82" s="505"/>
      <c r="DC82" s="505"/>
      <c r="DD82" s="505"/>
      <c r="DE82" s="505"/>
      <c r="DF82" s="506"/>
      <c r="DG82" s="504"/>
      <c r="DH82" s="505"/>
      <c r="DI82" s="505"/>
      <c r="DJ82" s="505"/>
      <c r="DK82" s="505"/>
      <c r="DL82" s="505"/>
      <c r="DM82" s="506"/>
      <c r="DN82" s="504"/>
      <c r="DO82" s="505"/>
      <c r="DP82" s="505"/>
      <c r="DQ82" s="505"/>
      <c r="DR82" s="505"/>
      <c r="DS82" s="505"/>
      <c r="DT82" s="506"/>
      <c r="DU82" s="504"/>
      <c r="DV82" s="505"/>
      <c r="DW82" s="505"/>
      <c r="DX82" s="505"/>
      <c r="DY82" s="505"/>
      <c r="DZ82" s="505"/>
      <c r="EA82" s="506"/>
      <c r="EB82" s="504"/>
      <c r="EC82" s="505"/>
      <c r="ED82" s="505"/>
      <c r="EE82" s="505"/>
      <c r="EF82" s="505"/>
      <c r="EG82" s="505"/>
      <c r="EH82" s="506"/>
      <c r="EI82" s="504"/>
      <c r="EJ82" s="505"/>
      <c r="EK82" s="505"/>
      <c r="EL82" s="505"/>
      <c r="EM82" s="505"/>
      <c r="EN82" s="505"/>
      <c r="EO82" s="506"/>
      <c r="EP82" s="504"/>
      <c r="EQ82" s="505"/>
      <c r="ER82" s="505"/>
      <c r="ES82" s="505"/>
      <c r="ET82" s="505"/>
      <c r="EU82" s="505"/>
      <c r="EV82" s="506"/>
      <c r="EW82" s="504"/>
      <c r="EX82" s="505"/>
      <c r="EY82" s="505"/>
      <c r="EZ82" s="505"/>
      <c r="FA82" s="505"/>
      <c r="FB82" s="505"/>
      <c r="FC82" s="506"/>
      <c r="FD82" s="504"/>
      <c r="FE82" s="505"/>
      <c r="FF82" s="505"/>
      <c r="FG82" s="505"/>
      <c r="FH82" s="505"/>
      <c r="FI82" s="505"/>
      <c r="FJ82" s="506"/>
      <c r="FK82" s="504"/>
      <c r="FL82" s="505"/>
      <c r="FM82" s="505"/>
      <c r="FN82" s="505"/>
      <c r="FO82" s="505"/>
      <c r="FP82" s="505"/>
      <c r="FQ82" s="506"/>
      <c r="FR82" s="504"/>
      <c r="FS82" s="505"/>
      <c r="FT82" s="505"/>
      <c r="FU82" s="505"/>
      <c r="FV82" s="505"/>
      <c r="FW82" s="505"/>
      <c r="FX82" s="506"/>
      <c r="FY82" s="504"/>
      <c r="FZ82" s="505"/>
      <c r="GA82" s="505"/>
      <c r="GB82" s="505"/>
      <c r="GC82" s="505"/>
      <c r="GD82" s="505"/>
      <c r="GE82" s="506"/>
      <c r="GF82" s="504"/>
      <c r="GG82" s="505"/>
      <c r="GH82" s="505"/>
      <c r="GI82" s="505"/>
      <c r="GJ82" s="505"/>
      <c r="GK82" s="505"/>
      <c r="GL82" s="506"/>
      <c r="GM82" s="504"/>
      <c r="GN82" s="505"/>
      <c r="GO82" s="505"/>
      <c r="GP82" s="505"/>
      <c r="GQ82" s="505"/>
      <c r="GR82" s="505"/>
      <c r="GS82" s="506"/>
      <c r="GT82" s="504"/>
      <c r="GU82" s="505"/>
      <c r="GV82" s="505"/>
      <c r="GW82" s="505"/>
      <c r="GX82" s="505"/>
      <c r="GY82" s="505"/>
      <c r="GZ82" s="506"/>
      <c r="HA82" s="504"/>
      <c r="HB82" s="505"/>
      <c r="HC82" s="505"/>
      <c r="HD82" s="505"/>
      <c r="HE82" s="505"/>
      <c r="HF82" s="505"/>
      <c r="HG82" s="506"/>
    </row>
    <row r="83" spans="2:215" s="7" customFormat="1" ht="15.75" customHeight="1">
      <c r="B83" s="571"/>
      <c r="C83" s="567"/>
      <c r="D83" s="568"/>
      <c r="E83" s="35" t="s">
        <v>53</v>
      </c>
      <c r="F83" s="493"/>
      <c r="G83" s="494"/>
      <c r="H83" s="494"/>
      <c r="I83" s="494"/>
      <c r="J83" s="494"/>
      <c r="K83" s="494"/>
      <c r="L83" s="495"/>
      <c r="M83" s="493"/>
      <c r="N83" s="494"/>
      <c r="O83" s="494"/>
      <c r="P83" s="494"/>
      <c r="Q83" s="494"/>
      <c r="R83" s="494"/>
      <c r="S83" s="495"/>
      <c r="T83" s="493"/>
      <c r="U83" s="494"/>
      <c r="V83" s="494"/>
      <c r="W83" s="494"/>
      <c r="X83" s="494"/>
      <c r="Y83" s="494"/>
      <c r="Z83" s="495"/>
      <c r="AA83" s="493"/>
      <c r="AB83" s="494"/>
      <c r="AC83" s="494"/>
      <c r="AD83" s="494"/>
      <c r="AE83" s="494"/>
      <c r="AF83" s="494"/>
      <c r="AG83" s="495"/>
      <c r="AH83" s="493"/>
      <c r="AI83" s="494"/>
      <c r="AJ83" s="494"/>
      <c r="AK83" s="494"/>
      <c r="AL83" s="494"/>
      <c r="AM83" s="494"/>
      <c r="AN83" s="495"/>
      <c r="AO83" s="493"/>
      <c r="AP83" s="494"/>
      <c r="AQ83" s="494"/>
      <c r="AR83" s="494"/>
      <c r="AS83" s="494"/>
      <c r="AT83" s="494"/>
      <c r="AU83" s="495"/>
      <c r="AV83" s="493"/>
      <c r="AW83" s="494"/>
      <c r="AX83" s="494"/>
      <c r="AY83" s="494"/>
      <c r="AZ83" s="494"/>
      <c r="BA83" s="494"/>
      <c r="BB83" s="495"/>
      <c r="BC83" s="493"/>
      <c r="BD83" s="494"/>
      <c r="BE83" s="494"/>
      <c r="BF83" s="494"/>
      <c r="BG83" s="494"/>
      <c r="BH83" s="494"/>
      <c r="BI83" s="495"/>
      <c r="BJ83" s="493"/>
      <c r="BK83" s="494"/>
      <c r="BL83" s="494"/>
      <c r="BM83" s="494"/>
      <c r="BN83" s="494"/>
      <c r="BO83" s="494"/>
      <c r="BP83" s="495"/>
      <c r="BQ83" s="493"/>
      <c r="BR83" s="494"/>
      <c r="BS83" s="494"/>
      <c r="BT83" s="494"/>
      <c r="BU83" s="494"/>
      <c r="BV83" s="494"/>
      <c r="BW83" s="495"/>
      <c r="BX83" s="493"/>
      <c r="BY83" s="494"/>
      <c r="BZ83" s="494"/>
      <c r="CA83" s="494"/>
      <c r="CB83" s="494"/>
      <c r="CC83" s="494"/>
      <c r="CD83" s="495"/>
      <c r="CE83" s="493"/>
      <c r="CF83" s="494"/>
      <c r="CG83" s="494"/>
      <c r="CH83" s="494"/>
      <c r="CI83" s="494"/>
      <c r="CJ83" s="494"/>
      <c r="CK83" s="495"/>
      <c r="CL83" s="493"/>
      <c r="CM83" s="494"/>
      <c r="CN83" s="494"/>
      <c r="CO83" s="494"/>
      <c r="CP83" s="494"/>
      <c r="CQ83" s="494"/>
      <c r="CR83" s="495"/>
      <c r="CS83" s="493"/>
      <c r="CT83" s="494"/>
      <c r="CU83" s="494"/>
      <c r="CV83" s="494"/>
      <c r="CW83" s="494"/>
      <c r="CX83" s="494"/>
      <c r="CY83" s="495"/>
      <c r="CZ83" s="493"/>
      <c r="DA83" s="494"/>
      <c r="DB83" s="494"/>
      <c r="DC83" s="494"/>
      <c r="DD83" s="494"/>
      <c r="DE83" s="494"/>
      <c r="DF83" s="495"/>
      <c r="DG83" s="493"/>
      <c r="DH83" s="494"/>
      <c r="DI83" s="494"/>
      <c r="DJ83" s="494"/>
      <c r="DK83" s="494"/>
      <c r="DL83" s="494"/>
      <c r="DM83" s="495"/>
      <c r="DN83" s="493"/>
      <c r="DO83" s="494"/>
      <c r="DP83" s="494"/>
      <c r="DQ83" s="494"/>
      <c r="DR83" s="494"/>
      <c r="DS83" s="494"/>
      <c r="DT83" s="495"/>
      <c r="DU83" s="493"/>
      <c r="DV83" s="494"/>
      <c r="DW83" s="494"/>
      <c r="DX83" s="494"/>
      <c r="DY83" s="494"/>
      <c r="DZ83" s="494"/>
      <c r="EA83" s="495"/>
      <c r="EB83" s="493"/>
      <c r="EC83" s="494"/>
      <c r="ED83" s="494"/>
      <c r="EE83" s="494"/>
      <c r="EF83" s="494"/>
      <c r="EG83" s="494"/>
      <c r="EH83" s="495"/>
      <c r="EI83" s="493"/>
      <c r="EJ83" s="494"/>
      <c r="EK83" s="494"/>
      <c r="EL83" s="494"/>
      <c r="EM83" s="494"/>
      <c r="EN83" s="494"/>
      <c r="EO83" s="495"/>
      <c r="EP83" s="493"/>
      <c r="EQ83" s="494"/>
      <c r="ER83" s="494"/>
      <c r="ES83" s="494"/>
      <c r="ET83" s="494"/>
      <c r="EU83" s="494"/>
      <c r="EV83" s="495"/>
      <c r="EW83" s="493"/>
      <c r="EX83" s="494"/>
      <c r="EY83" s="494"/>
      <c r="EZ83" s="494"/>
      <c r="FA83" s="494"/>
      <c r="FB83" s="494"/>
      <c r="FC83" s="495"/>
      <c r="FD83" s="493"/>
      <c r="FE83" s="494"/>
      <c r="FF83" s="494"/>
      <c r="FG83" s="494"/>
      <c r="FH83" s="494"/>
      <c r="FI83" s="494"/>
      <c r="FJ83" s="495"/>
      <c r="FK83" s="493"/>
      <c r="FL83" s="494"/>
      <c r="FM83" s="494"/>
      <c r="FN83" s="494"/>
      <c r="FO83" s="494"/>
      <c r="FP83" s="494"/>
      <c r="FQ83" s="495"/>
      <c r="FR83" s="493"/>
      <c r="FS83" s="494"/>
      <c r="FT83" s="494"/>
      <c r="FU83" s="494"/>
      <c r="FV83" s="494"/>
      <c r="FW83" s="494"/>
      <c r="FX83" s="495"/>
      <c r="FY83" s="493"/>
      <c r="FZ83" s="494"/>
      <c r="GA83" s="494"/>
      <c r="GB83" s="494"/>
      <c r="GC83" s="494"/>
      <c r="GD83" s="494"/>
      <c r="GE83" s="495"/>
      <c r="GF83" s="493"/>
      <c r="GG83" s="494"/>
      <c r="GH83" s="494"/>
      <c r="GI83" s="494"/>
      <c r="GJ83" s="494"/>
      <c r="GK83" s="494"/>
      <c r="GL83" s="495"/>
      <c r="GM83" s="493"/>
      <c r="GN83" s="494"/>
      <c r="GO83" s="494"/>
      <c r="GP83" s="494"/>
      <c r="GQ83" s="494"/>
      <c r="GR83" s="494"/>
      <c r="GS83" s="495"/>
      <c r="GT83" s="493"/>
      <c r="GU83" s="494"/>
      <c r="GV83" s="494"/>
      <c r="GW83" s="494"/>
      <c r="GX83" s="494"/>
      <c r="GY83" s="494"/>
      <c r="GZ83" s="495"/>
      <c r="HA83" s="493"/>
      <c r="HB83" s="494"/>
      <c r="HC83" s="494"/>
      <c r="HD83" s="494"/>
      <c r="HE83" s="494"/>
      <c r="HF83" s="494"/>
      <c r="HG83" s="495"/>
    </row>
    <row r="84" spans="2:215" s="7" customFormat="1" ht="15.75" customHeight="1">
      <c r="B84" s="572"/>
      <c r="C84" s="569"/>
      <c r="D84" s="570"/>
      <c r="E84" s="31" t="s">
        <v>4</v>
      </c>
      <c r="F84" s="440"/>
      <c r="G84" s="502"/>
      <c r="H84" s="502"/>
      <c r="I84" s="502"/>
      <c r="J84" s="502"/>
      <c r="K84" s="502"/>
      <c r="L84" s="503"/>
      <c r="M84" s="440"/>
      <c r="N84" s="502"/>
      <c r="O84" s="502"/>
      <c r="P84" s="502"/>
      <c r="Q84" s="502"/>
      <c r="R84" s="502"/>
      <c r="S84" s="503"/>
      <c r="T84" s="440"/>
      <c r="U84" s="502"/>
      <c r="V84" s="502"/>
      <c r="W84" s="502"/>
      <c r="X84" s="502"/>
      <c r="Y84" s="502"/>
      <c r="Z84" s="503"/>
      <c r="AA84" s="440"/>
      <c r="AB84" s="502"/>
      <c r="AC84" s="502"/>
      <c r="AD84" s="502"/>
      <c r="AE84" s="502"/>
      <c r="AF84" s="502"/>
      <c r="AG84" s="503"/>
      <c r="AH84" s="440"/>
      <c r="AI84" s="502"/>
      <c r="AJ84" s="502"/>
      <c r="AK84" s="502"/>
      <c r="AL84" s="502"/>
      <c r="AM84" s="502"/>
      <c r="AN84" s="503"/>
      <c r="AO84" s="440"/>
      <c r="AP84" s="502"/>
      <c r="AQ84" s="502"/>
      <c r="AR84" s="502"/>
      <c r="AS84" s="502"/>
      <c r="AT84" s="502"/>
      <c r="AU84" s="503"/>
      <c r="AV84" s="440"/>
      <c r="AW84" s="502"/>
      <c r="AX84" s="502"/>
      <c r="AY84" s="502"/>
      <c r="AZ84" s="502"/>
      <c r="BA84" s="502"/>
      <c r="BB84" s="503"/>
      <c r="BC84" s="440"/>
      <c r="BD84" s="502"/>
      <c r="BE84" s="502"/>
      <c r="BF84" s="502"/>
      <c r="BG84" s="502"/>
      <c r="BH84" s="502"/>
      <c r="BI84" s="503"/>
      <c r="BJ84" s="440"/>
      <c r="BK84" s="502"/>
      <c r="BL84" s="502"/>
      <c r="BM84" s="502"/>
      <c r="BN84" s="502"/>
      <c r="BO84" s="502"/>
      <c r="BP84" s="503"/>
      <c r="BQ84" s="440"/>
      <c r="BR84" s="502"/>
      <c r="BS84" s="502"/>
      <c r="BT84" s="502"/>
      <c r="BU84" s="502"/>
      <c r="BV84" s="502"/>
      <c r="BW84" s="503"/>
      <c r="BX84" s="440"/>
      <c r="BY84" s="502"/>
      <c r="BZ84" s="502"/>
      <c r="CA84" s="502"/>
      <c r="CB84" s="502"/>
      <c r="CC84" s="502"/>
      <c r="CD84" s="503"/>
      <c r="CE84" s="440"/>
      <c r="CF84" s="502"/>
      <c r="CG84" s="502"/>
      <c r="CH84" s="502"/>
      <c r="CI84" s="502"/>
      <c r="CJ84" s="502"/>
      <c r="CK84" s="503"/>
      <c r="CL84" s="440"/>
      <c r="CM84" s="502"/>
      <c r="CN84" s="502"/>
      <c r="CO84" s="502"/>
      <c r="CP84" s="502"/>
      <c r="CQ84" s="502"/>
      <c r="CR84" s="503"/>
      <c r="CS84" s="440"/>
      <c r="CT84" s="502"/>
      <c r="CU84" s="502"/>
      <c r="CV84" s="502"/>
      <c r="CW84" s="502"/>
      <c r="CX84" s="502"/>
      <c r="CY84" s="503"/>
      <c r="CZ84" s="440"/>
      <c r="DA84" s="502"/>
      <c r="DB84" s="502"/>
      <c r="DC84" s="502"/>
      <c r="DD84" s="502"/>
      <c r="DE84" s="502"/>
      <c r="DF84" s="503"/>
      <c r="DG84" s="440"/>
      <c r="DH84" s="502"/>
      <c r="DI84" s="502"/>
      <c r="DJ84" s="502"/>
      <c r="DK84" s="502"/>
      <c r="DL84" s="502"/>
      <c r="DM84" s="503"/>
      <c r="DN84" s="440"/>
      <c r="DO84" s="502"/>
      <c r="DP84" s="502"/>
      <c r="DQ84" s="502"/>
      <c r="DR84" s="502"/>
      <c r="DS84" s="502"/>
      <c r="DT84" s="503"/>
      <c r="DU84" s="440"/>
      <c r="DV84" s="502"/>
      <c r="DW84" s="502"/>
      <c r="DX84" s="502"/>
      <c r="DY84" s="502"/>
      <c r="DZ84" s="502"/>
      <c r="EA84" s="503"/>
      <c r="EB84" s="440"/>
      <c r="EC84" s="502"/>
      <c r="ED84" s="502"/>
      <c r="EE84" s="502"/>
      <c r="EF84" s="502"/>
      <c r="EG84" s="502"/>
      <c r="EH84" s="503"/>
      <c r="EI84" s="440"/>
      <c r="EJ84" s="502"/>
      <c r="EK84" s="502"/>
      <c r="EL84" s="502"/>
      <c r="EM84" s="502"/>
      <c r="EN84" s="502"/>
      <c r="EO84" s="503"/>
      <c r="EP84" s="440"/>
      <c r="EQ84" s="502"/>
      <c r="ER84" s="502"/>
      <c r="ES84" s="502"/>
      <c r="ET84" s="502"/>
      <c r="EU84" s="502"/>
      <c r="EV84" s="503"/>
      <c r="EW84" s="440"/>
      <c r="EX84" s="502"/>
      <c r="EY84" s="502"/>
      <c r="EZ84" s="502"/>
      <c r="FA84" s="502"/>
      <c r="FB84" s="502"/>
      <c r="FC84" s="503"/>
      <c r="FD84" s="440"/>
      <c r="FE84" s="502"/>
      <c r="FF84" s="502"/>
      <c r="FG84" s="502"/>
      <c r="FH84" s="502"/>
      <c r="FI84" s="502"/>
      <c r="FJ84" s="503"/>
      <c r="FK84" s="440"/>
      <c r="FL84" s="502"/>
      <c r="FM84" s="502"/>
      <c r="FN84" s="502"/>
      <c r="FO84" s="502"/>
      <c r="FP84" s="502"/>
      <c r="FQ84" s="503"/>
      <c r="FR84" s="440"/>
      <c r="FS84" s="502"/>
      <c r="FT84" s="502"/>
      <c r="FU84" s="502"/>
      <c r="FV84" s="502"/>
      <c r="FW84" s="502"/>
      <c r="FX84" s="503"/>
      <c r="FY84" s="440"/>
      <c r="FZ84" s="502"/>
      <c r="GA84" s="502"/>
      <c r="GB84" s="502"/>
      <c r="GC84" s="502"/>
      <c r="GD84" s="502"/>
      <c r="GE84" s="503"/>
      <c r="GF84" s="440"/>
      <c r="GG84" s="502"/>
      <c r="GH84" s="502"/>
      <c r="GI84" s="502"/>
      <c r="GJ84" s="502"/>
      <c r="GK84" s="502"/>
      <c r="GL84" s="503"/>
      <c r="GM84" s="440"/>
      <c r="GN84" s="502"/>
      <c r="GO84" s="502"/>
      <c r="GP84" s="502"/>
      <c r="GQ84" s="502"/>
      <c r="GR84" s="502"/>
      <c r="GS84" s="503"/>
      <c r="GT84" s="440"/>
      <c r="GU84" s="502"/>
      <c r="GV84" s="502"/>
      <c r="GW84" s="502"/>
      <c r="GX84" s="502"/>
      <c r="GY84" s="502"/>
      <c r="GZ84" s="503"/>
      <c r="HA84" s="440"/>
      <c r="HB84" s="502"/>
      <c r="HC84" s="502"/>
      <c r="HD84" s="502"/>
      <c r="HE84" s="502"/>
      <c r="HF84" s="502"/>
      <c r="HG84" s="503"/>
    </row>
    <row r="85" spans="2:215" s="7" customFormat="1" ht="15.75" customHeight="1">
      <c r="B85" s="390" t="s">
        <v>189</v>
      </c>
      <c r="C85" s="683"/>
      <c r="D85" s="683"/>
      <c r="E85" s="683"/>
      <c r="F85" s="480"/>
      <c r="G85" s="433"/>
      <c r="H85" s="433"/>
      <c r="I85" s="433"/>
      <c r="J85" s="433"/>
      <c r="K85" s="433"/>
      <c r="L85" s="438"/>
      <c r="M85" s="480"/>
      <c r="N85" s="433"/>
      <c r="O85" s="433"/>
      <c r="P85" s="433"/>
      <c r="Q85" s="433"/>
      <c r="R85" s="433"/>
      <c r="S85" s="438"/>
      <c r="T85" s="480"/>
      <c r="U85" s="433"/>
      <c r="V85" s="433"/>
      <c r="W85" s="433"/>
      <c r="X85" s="433"/>
      <c r="Y85" s="433"/>
      <c r="Z85" s="438"/>
      <c r="AA85" s="480"/>
      <c r="AB85" s="433"/>
      <c r="AC85" s="433"/>
      <c r="AD85" s="433"/>
      <c r="AE85" s="433"/>
      <c r="AF85" s="433"/>
      <c r="AG85" s="438"/>
      <c r="AH85" s="480"/>
      <c r="AI85" s="433"/>
      <c r="AJ85" s="433"/>
      <c r="AK85" s="433"/>
      <c r="AL85" s="433"/>
      <c r="AM85" s="433"/>
      <c r="AN85" s="438"/>
      <c r="AO85" s="480"/>
      <c r="AP85" s="433"/>
      <c r="AQ85" s="433"/>
      <c r="AR85" s="433"/>
      <c r="AS85" s="433"/>
      <c r="AT85" s="433"/>
      <c r="AU85" s="438"/>
      <c r="AV85" s="480"/>
      <c r="AW85" s="433"/>
      <c r="AX85" s="433"/>
      <c r="AY85" s="433"/>
      <c r="AZ85" s="433"/>
      <c r="BA85" s="433"/>
      <c r="BB85" s="438"/>
      <c r="BC85" s="480"/>
      <c r="BD85" s="433"/>
      <c r="BE85" s="433"/>
      <c r="BF85" s="433"/>
      <c r="BG85" s="433"/>
      <c r="BH85" s="433"/>
      <c r="BI85" s="438"/>
      <c r="BJ85" s="480"/>
      <c r="BK85" s="433"/>
      <c r="BL85" s="433"/>
      <c r="BM85" s="433"/>
      <c r="BN85" s="433"/>
      <c r="BO85" s="433"/>
      <c r="BP85" s="438"/>
      <c r="BQ85" s="480"/>
      <c r="BR85" s="433"/>
      <c r="BS85" s="433"/>
      <c r="BT85" s="433"/>
      <c r="BU85" s="433"/>
      <c r="BV85" s="433"/>
      <c r="BW85" s="438"/>
      <c r="BX85" s="480"/>
      <c r="BY85" s="433"/>
      <c r="BZ85" s="433"/>
      <c r="CA85" s="433"/>
      <c r="CB85" s="433"/>
      <c r="CC85" s="433"/>
      <c r="CD85" s="438"/>
      <c r="CE85" s="480"/>
      <c r="CF85" s="433"/>
      <c r="CG85" s="433"/>
      <c r="CH85" s="433"/>
      <c r="CI85" s="433"/>
      <c r="CJ85" s="433"/>
      <c r="CK85" s="438"/>
      <c r="CL85" s="480"/>
      <c r="CM85" s="433"/>
      <c r="CN85" s="433"/>
      <c r="CO85" s="433"/>
      <c r="CP85" s="433"/>
      <c r="CQ85" s="433"/>
      <c r="CR85" s="438"/>
      <c r="CS85" s="480"/>
      <c r="CT85" s="433"/>
      <c r="CU85" s="433"/>
      <c r="CV85" s="433"/>
      <c r="CW85" s="433"/>
      <c r="CX85" s="433"/>
      <c r="CY85" s="438"/>
      <c r="CZ85" s="480"/>
      <c r="DA85" s="433"/>
      <c r="DB85" s="433"/>
      <c r="DC85" s="433"/>
      <c r="DD85" s="433"/>
      <c r="DE85" s="433"/>
      <c r="DF85" s="438"/>
      <c r="DG85" s="480"/>
      <c r="DH85" s="433"/>
      <c r="DI85" s="433"/>
      <c r="DJ85" s="433"/>
      <c r="DK85" s="433"/>
      <c r="DL85" s="433"/>
      <c r="DM85" s="438"/>
      <c r="DN85" s="480"/>
      <c r="DO85" s="433"/>
      <c r="DP85" s="433"/>
      <c r="DQ85" s="433"/>
      <c r="DR85" s="433"/>
      <c r="DS85" s="433"/>
      <c r="DT85" s="438"/>
      <c r="DU85" s="480"/>
      <c r="DV85" s="433"/>
      <c r="DW85" s="433"/>
      <c r="DX85" s="433"/>
      <c r="DY85" s="433"/>
      <c r="DZ85" s="433"/>
      <c r="EA85" s="438"/>
      <c r="EB85" s="480"/>
      <c r="EC85" s="433"/>
      <c r="ED85" s="433"/>
      <c r="EE85" s="433"/>
      <c r="EF85" s="433"/>
      <c r="EG85" s="433"/>
      <c r="EH85" s="438"/>
      <c r="EI85" s="480"/>
      <c r="EJ85" s="433"/>
      <c r="EK85" s="433"/>
      <c r="EL85" s="433"/>
      <c r="EM85" s="433"/>
      <c r="EN85" s="433"/>
      <c r="EO85" s="438"/>
      <c r="EP85" s="480"/>
      <c r="EQ85" s="433"/>
      <c r="ER85" s="433"/>
      <c r="ES85" s="433"/>
      <c r="ET85" s="433"/>
      <c r="EU85" s="433"/>
      <c r="EV85" s="438"/>
      <c r="EW85" s="480"/>
      <c r="EX85" s="433"/>
      <c r="EY85" s="433"/>
      <c r="EZ85" s="433"/>
      <c r="FA85" s="433"/>
      <c r="FB85" s="433"/>
      <c r="FC85" s="438"/>
      <c r="FD85" s="480"/>
      <c r="FE85" s="433"/>
      <c r="FF85" s="433"/>
      <c r="FG85" s="433"/>
      <c r="FH85" s="433"/>
      <c r="FI85" s="433"/>
      <c r="FJ85" s="438"/>
      <c r="FK85" s="480"/>
      <c r="FL85" s="433"/>
      <c r="FM85" s="433"/>
      <c r="FN85" s="433"/>
      <c r="FO85" s="433"/>
      <c r="FP85" s="433"/>
      <c r="FQ85" s="438"/>
      <c r="FR85" s="480"/>
      <c r="FS85" s="433"/>
      <c r="FT85" s="433"/>
      <c r="FU85" s="433"/>
      <c r="FV85" s="433"/>
      <c r="FW85" s="433"/>
      <c r="FX85" s="438"/>
      <c r="FY85" s="480"/>
      <c r="FZ85" s="433"/>
      <c r="GA85" s="433"/>
      <c r="GB85" s="433"/>
      <c r="GC85" s="433"/>
      <c r="GD85" s="433"/>
      <c r="GE85" s="438"/>
      <c r="GF85" s="480"/>
      <c r="GG85" s="433"/>
      <c r="GH85" s="433"/>
      <c r="GI85" s="433"/>
      <c r="GJ85" s="433"/>
      <c r="GK85" s="433"/>
      <c r="GL85" s="438"/>
      <c r="GM85" s="480"/>
      <c r="GN85" s="433"/>
      <c r="GO85" s="433"/>
      <c r="GP85" s="433"/>
      <c r="GQ85" s="433"/>
      <c r="GR85" s="433"/>
      <c r="GS85" s="438"/>
      <c r="GT85" s="480"/>
      <c r="GU85" s="433"/>
      <c r="GV85" s="433"/>
      <c r="GW85" s="433"/>
      <c r="GX85" s="433"/>
      <c r="GY85" s="433"/>
      <c r="GZ85" s="438"/>
      <c r="HA85" s="480"/>
      <c r="HB85" s="433"/>
      <c r="HC85" s="433"/>
      <c r="HD85" s="433"/>
      <c r="HE85" s="433"/>
      <c r="HF85" s="433"/>
      <c r="HG85" s="438"/>
    </row>
    <row r="86" spans="2:215" s="7" customFormat="1" ht="15.75" customHeight="1">
      <c r="B86" s="58"/>
      <c r="C86" s="630" t="s">
        <v>51</v>
      </c>
      <c r="D86" s="677"/>
      <c r="E86" s="678"/>
      <c r="F86" s="553"/>
      <c r="G86" s="554"/>
      <c r="H86" s="554"/>
      <c r="I86" s="554"/>
      <c r="J86" s="554"/>
      <c r="K86" s="554"/>
      <c r="L86" s="555"/>
      <c r="M86" s="553"/>
      <c r="N86" s="554"/>
      <c r="O86" s="554"/>
      <c r="P86" s="554"/>
      <c r="Q86" s="554"/>
      <c r="R86" s="554"/>
      <c r="S86" s="555"/>
      <c r="T86" s="553"/>
      <c r="U86" s="554"/>
      <c r="V86" s="554"/>
      <c r="W86" s="554"/>
      <c r="X86" s="554"/>
      <c r="Y86" s="554"/>
      <c r="Z86" s="555"/>
      <c r="AA86" s="553"/>
      <c r="AB86" s="554"/>
      <c r="AC86" s="554"/>
      <c r="AD86" s="554"/>
      <c r="AE86" s="554"/>
      <c r="AF86" s="554"/>
      <c r="AG86" s="555"/>
      <c r="AH86" s="553"/>
      <c r="AI86" s="554"/>
      <c r="AJ86" s="554"/>
      <c r="AK86" s="554"/>
      <c r="AL86" s="554"/>
      <c r="AM86" s="554"/>
      <c r="AN86" s="555"/>
      <c r="AO86" s="553"/>
      <c r="AP86" s="554"/>
      <c r="AQ86" s="554"/>
      <c r="AR86" s="554"/>
      <c r="AS86" s="554"/>
      <c r="AT86" s="554"/>
      <c r="AU86" s="555"/>
      <c r="AV86" s="553"/>
      <c r="AW86" s="554"/>
      <c r="AX86" s="554"/>
      <c r="AY86" s="554"/>
      <c r="AZ86" s="554"/>
      <c r="BA86" s="554"/>
      <c r="BB86" s="555"/>
      <c r="BC86" s="553"/>
      <c r="BD86" s="554"/>
      <c r="BE86" s="554"/>
      <c r="BF86" s="554"/>
      <c r="BG86" s="554"/>
      <c r="BH86" s="554"/>
      <c r="BI86" s="555"/>
      <c r="BJ86" s="553"/>
      <c r="BK86" s="554"/>
      <c r="BL86" s="554"/>
      <c r="BM86" s="554"/>
      <c r="BN86" s="554"/>
      <c r="BO86" s="554"/>
      <c r="BP86" s="555"/>
      <c r="BQ86" s="553"/>
      <c r="BR86" s="554"/>
      <c r="BS86" s="554"/>
      <c r="BT86" s="554"/>
      <c r="BU86" s="554"/>
      <c r="BV86" s="554"/>
      <c r="BW86" s="555"/>
      <c r="BX86" s="553"/>
      <c r="BY86" s="554"/>
      <c r="BZ86" s="554"/>
      <c r="CA86" s="554"/>
      <c r="CB86" s="554"/>
      <c r="CC86" s="554"/>
      <c r="CD86" s="555"/>
      <c r="CE86" s="553"/>
      <c r="CF86" s="554"/>
      <c r="CG86" s="554"/>
      <c r="CH86" s="554"/>
      <c r="CI86" s="554"/>
      <c r="CJ86" s="554"/>
      <c r="CK86" s="555"/>
      <c r="CL86" s="553"/>
      <c r="CM86" s="554"/>
      <c r="CN86" s="554"/>
      <c r="CO86" s="554"/>
      <c r="CP86" s="554"/>
      <c r="CQ86" s="554"/>
      <c r="CR86" s="555"/>
      <c r="CS86" s="553"/>
      <c r="CT86" s="554"/>
      <c r="CU86" s="554"/>
      <c r="CV86" s="554"/>
      <c r="CW86" s="554"/>
      <c r="CX86" s="554"/>
      <c r="CY86" s="555"/>
      <c r="CZ86" s="553"/>
      <c r="DA86" s="554"/>
      <c r="DB86" s="554"/>
      <c r="DC86" s="554"/>
      <c r="DD86" s="554"/>
      <c r="DE86" s="554"/>
      <c r="DF86" s="555"/>
      <c r="DG86" s="553"/>
      <c r="DH86" s="554"/>
      <c r="DI86" s="554"/>
      <c r="DJ86" s="554"/>
      <c r="DK86" s="554"/>
      <c r="DL86" s="554"/>
      <c r="DM86" s="555"/>
      <c r="DN86" s="553"/>
      <c r="DO86" s="554"/>
      <c r="DP86" s="554"/>
      <c r="DQ86" s="554"/>
      <c r="DR86" s="554"/>
      <c r="DS86" s="554"/>
      <c r="DT86" s="555"/>
      <c r="DU86" s="553"/>
      <c r="DV86" s="554"/>
      <c r="DW86" s="554"/>
      <c r="DX86" s="554"/>
      <c r="DY86" s="554"/>
      <c r="DZ86" s="554"/>
      <c r="EA86" s="555"/>
      <c r="EB86" s="553"/>
      <c r="EC86" s="554"/>
      <c r="ED86" s="554"/>
      <c r="EE86" s="554"/>
      <c r="EF86" s="554"/>
      <c r="EG86" s="554"/>
      <c r="EH86" s="555"/>
      <c r="EI86" s="553"/>
      <c r="EJ86" s="554"/>
      <c r="EK86" s="554"/>
      <c r="EL86" s="554"/>
      <c r="EM86" s="554"/>
      <c r="EN86" s="554"/>
      <c r="EO86" s="555"/>
      <c r="EP86" s="553"/>
      <c r="EQ86" s="554"/>
      <c r="ER86" s="554"/>
      <c r="ES86" s="554"/>
      <c r="ET86" s="554"/>
      <c r="EU86" s="554"/>
      <c r="EV86" s="555"/>
      <c r="EW86" s="553"/>
      <c r="EX86" s="554"/>
      <c r="EY86" s="554"/>
      <c r="EZ86" s="554"/>
      <c r="FA86" s="554"/>
      <c r="FB86" s="554"/>
      <c r="FC86" s="555"/>
      <c r="FD86" s="553"/>
      <c r="FE86" s="554"/>
      <c r="FF86" s="554"/>
      <c r="FG86" s="554"/>
      <c r="FH86" s="554"/>
      <c r="FI86" s="554"/>
      <c r="FJ86" s="555"/>
      <c r="FK86" s="553"/>
      <c r="FL86" s="554"/>
      <c r="FM86" s="554"/>
      <c r="FN86" s="554"/>
      <c r="FO86" s="554"/>
      <c r="FP86" s="554"/>
      <c r="FQ86" s="555"/>
      <c r="FR86" s="553"/>
      <c r="FS86" s="554"/>
      <c r="FT86" s="554"/>
      <c r="FU86" s="554"/>
      <c r="FV86" s="554"/>
      <c r="FW86" s="554"/>
      <c r="FX86" s="555"/>
      <c r="FY86" s="553"/>
      <c r="FZ86" s="554"/>
      <c r="GA86" s="554"/>
      <c r="GB86" s="554"/>
      <c r="GC86" s="554"/>
      <c r="GD86" s="554"/>
      <c r="GE86" s="555"/>
      <c r="GF86" s="553"/>
      <c r="GG86" s="554"/>
      <c r="GH86" s="554"/>
      <c r="GI86" s="554"/>
      <c r="GJ86" s="554"/>
      <c r="GK86" s="554"/>
      <c r="GL86" s="555"/>
      <c r="GM86" s="553"/>
      <c r="GN86" s="554"/>
      <c r="GO86" s="554"/>
      <c r="GP86" s="554"/>
      <c r="GQ86" s="554"/>
      <c r="GR86" s="554"/>
      <c r="GS86" s="555"/>
      <c r="GT86" s="553"/>
      <c r="GU86" s="554"/>
      <c r="GV86" s="554"/>
      <c r="GW86" s="554"/>
      <c r="GX86" s="554"/>
      <c r="GY86" s="554"/>
      <c r="GZ86" s="555"/>
      <c r="HA86" s="553"/>
      <c r="HB86" s="554"/>
      <c r="HC86" s="554"/>
      <c r="HD86" s="554"/>
      <c r="HE86" s="554"/>
      <c r="HF86" s="554"/>
      <c r="HG86" s="555"/>
    </row>
    <row r="87" spans="2:215" s="7" customFormat="1" ht="15.75" customHeight="1">
      <c r="B87" s="58"/>
      <c r="C87" s="536"/>
      <c r="D87" s="679" t="s">
        <v>64</v>
      </c>
      <c r="E87" s="680"/>
      <c r="F87" s="550"/>
      <c r="G87" s="551"/>
      <c r="H87" s="551"/>
      <c r="I87" s="551"/>
      <c r="J87" s="551"/>
      <c r="K87" s="551"/>
      <c r="L87" s="552"/>
      <c r="M87" s="550"/>
      <c r="N87" s="551"/>
      <c r="O87" s="551"/>
      <c r="P87" s="551"/>
      <c r="Q87" s="551"/>
      <c r="R87" s="551"/>
      <c r="S87" s="552"/>
      <c r="T87" s="550"/>
      <c r="U87" s="551"/>
      <c r="V87" s="551"/>
      <c r="W87" s="551"/>
      <c r="X87" s="551"/>
      <c r="Y87" s="551"/>
      <c r="Z87" s="552"/>
      <c r="AA87" s="550"/>
      <c r="AB87" s="551"/>
      <c r="AC87" s="551"/>
      <c r="AD87" s="551"/>
      <c r="AE87" s="551"/>
      <c r="AF87" s="551"/>
      <c r="AG87" s="552"/>
      <c r="AH87" s="550"/>
      <c r="AI87" s="551"/>
      <c r="AJ87" s="551"/>
      <c r="AK87" s="551"/>
      <c r="AL87" s="551"/>
      <c r="AM87" s="551"/>
      <c r="AN87" s="552"/>
      <c r="AO87" s="550"/>
      <c r="AP87" s="551"/>
      <c r="AQ87" s="551"/>
      <c r="AR87" s="551"/>
      <c r="AS87" s="551"/>
      <c r="AT87" s="551"/>
      <c r="AU87" s="552"/>
      <c r="AV87" s="550"/>
      <c r="AW87" s="551"/>
      <c r="AX87" s="551"/>
      <c r="AY87" s="551"/>
      <c r="AZ87" s="551"/>
      <c r="BA87" s="551"/>
      <c r="BB87" s="552"/>
      <c r="BC87" s="550"/>
      <c r="BD87" s="551"/>
      <c r="BE87" s="551"/>
      <c r="BF87" s="551"/>
      <c r="BG87" s="551"/>
      <c r="BH87" s="551"/>
      <c r="BI87" s="552"/>
      <c r="BJ87" s="550"/>
      <c r="BK87" s="551"/>
      <c r="BL87" s="551"/>
      <c r="BM87" s="551"/>
      <c r="BN87" s="551"/>
      <c r="BO87" s="551"/>
      <c r="BP87" s="552"/>
      <c r="BQ87" s="550"/>
      <c r="BR87" s="551"/>
      <c r="BS87" s="551"/>
      <c r="BT87" s="551"/>
      <c r="BU87" s="551"/>
      <c r="BV87" s="551"/>
      <c r="BW87" s="552"/>
      <c r="BX87" s="550"/>
      <c r="BY87" s="551"/>
      <c r="BZ87" s="551"/>
      <c r="CA87" s="551"/>
      <c r="CB87" s="551"/>
      <c r="CC87" s="551"/>
      <c r="CD87" s="552"/>
      <c r="CE87" s="550"/>
      <c r="CF87" s="551"/>
      <c r="CG87" s="551"/>
      <c r="CH87" s="551"/>
      <c r="CI87" s="551"/>
      <c r="CJ87" s="551"/>
      <c r="CK87" s="552"/>
      <c r="CL87" s="550"/>
      <c r="CM87" s="551"/>
      <c r="CN87" s="551"/>
      <c r="CO87" s="551"/>
      <c r="CP87" s="551"/>
      <c r="CQ87" s="551"/>
      <c r="CR87" s="552"/>
      <c r="CS87" s="550"/>
      <c r="CT87" s="551"/>
      <c r="CU87" s="551"/>
      <c r="CV87" s="551"/>
      <c r="CW87" s="551"/>
      <c r="CX87" s="551"/>
      <c r="CY87" s="552"/>
      <c r="CZ87" s="550"/>
      <c r="DA87" s="551"/>
      <c r="DB87" s="551"/>
      <c r="DC87" s="551"/>
      <c r="DD87" s="551"/>
      <c r="DE87" s="551"/>
      <c r="DF87" s="552"/>
      <c r="DG87" s="550"/>
      <c r="DH87" s="551"/>
      <c r="DI87" s="551"/>
      <c r="DJ87" s="551"/>
      <c r="DK87" s="551"/>
      <c r="DL87" s="551"/>
      <c r="DM87" s="552"/>
      <c r="DN87" s="550"/>
      <c r="DO87" s="551"/>
      <c r="DP87" s="551"/>
      <c r="DQ87" s="551"/>
      <c r="DR87" s="551"/>
      <c r="DS87" s="551"/>
      <c r="DT87" s="552"/>
      <c r="DU87" s="550"/>
      <c r="DV87" s="551"/>
      <c r="DW87" s="551"/>
      <c r="DX87" s="551"/>
      <c r="DY87" s="551"/>
      <c r="DZ87" s="551"/>
      <c r="EA87" s="552"/>
      <c r="EB87" s="550"/>
      <c r="EC87" s="551"/>
      <c r="ED87" s="551"/>
      <c r="EE87" s="551"/>
      <c r="EF87" s="551"/>
      <c r="EG87" s="551"/>
      <c r="EH87" s="552"/>
      <c r="EI87" s="550"/>
      <c r="EJ87" s="551"/>
      <c r="EK87" s="551"/>
      <c r="EL87" s="551"/>
      <c r="EM87" s="551"/>
      <c r="EN87" s="551"/>
      <c r="EO87" s="552"/>
      <c r="EP87" s="550"/>
      <c r="EQ87" s="551"/>
      <c r="ER87" s="551"/>
      <c r="ES87" s="551"/>
      <c r="ET87" s="551"/>
      <c r="EU87" s="551"/>
      <c r="EV87" s="552"/>
      <c r="EW87" s="550"/>
      <c r="EX87" s="551"/>
      <c r="EY87" s="551"/>
      <c r="EZ87" s="551"/>
      <c r="FA87" s="551"/>
      <c r="FB87" s="551"/>
      <c r="FC87" s="552"/>
      <c r="FD87" s="550"/>
      <c r="FE87" s="551"/>
      <c r="FF87" s="551"/>
      <c r="FG87" s="551"/>
      <c r="FH87" s="551"/>
      <c r="FI87" s="551"/>
      <c r="FJ87" s="552"/>
      <c r="FK87" s="550"/>
      <c r="FL87" s="551"/>
      <c r="FM87" s="551"/>
      <c r="FN87" s="551"/>
      <c r="FO87" s="551"/>
      <c r="FP87" s="551"/>
      <c r="FQ87" s="552"/>
      <c r="FR87" s="550"/>
      <c r="FS87" s="551"/>
      <c r="FT87" s="551"/>
      <c r="FU87" s="551"/>
      <c r="FV87" s="551"/>
      <c r="FW87" s="551"/>
      <c r="FX87" s="552"/>
      <c r="FY87" s="550"/>
      <c r="FZ87" s="551"/>
      <c r="GA87" s="551"/>
      <c r="GB87" s="551"/>
      <c r="GC87" s="551"/>
      <c r="GD87" s="551"/>
      <c r="GE87" s="552"/>
      <c r="GF87" s="550"/>
      <c r="GG87" s="551"/>
      <c r="GH87" s="551"/>
      <c r="GI87" s="551"/>
      <c r="GJ87" s="551"/>
      <c r="GK87" s="551"/>
      <c r="GL87" s="552"/>
      <c r="GM87" s="550"/>
      <c r="GN87" s="551"/>
      <c r="GO87" s="551"/>
      <c r="GP87" s="551"/>
      <c r="GQ87" s="551"/>
      <c r="GR87" s="551"/>
      <c r="GS87" s="552"/>
      <c r="GT87" s="550"/>
      <c r="GU87" s="551"/>
      <c r="GV87" s="551"/>
      <c r="GW87" s="551"/>
      <c r="GX87" s="551"/>
      <c r="GY87" s="551"/>
      <c r="GZ87" s="552"/>
      <c r="HA87" s="550"/>
      <c r="HB87" s="551"/>
      <c r="HC87" s="551"/>
      <c r="HD87" s="551"/>
      <c r="HE87" s="551"/>
      <c r="HF87" s="551"/>
      <c r="HG87" s="552"/>
    </row>
    <row r="88" spans="2:215" s="7" customFormat="1" ht="15.75" customHeight="1">
      <c r="B88" s="59"/>
      <c r="C88" s="538"/>
      <c r="D88" s="681" t="s">
        <v>43</v>
      </c>
      <c r="E88" s="532"/>
      <c r="F88" s="562"/>
      <c r="G88" s="563"/>
      <c r="H88" s="563"/>
      <c r="I88" s="563"/>
      <c r="J88" s="563"/>
      <c r="K88" s="563"/>
      <c r="L88" s="564"/>
      <c r="M88" s="562"/>
      <c r="N88" s="563"/>
      <c r="O88" s="563"/>
      <c r="P88" s="563"/>
      <c r="Q88" s="563"/>
      <c r="R88" s="563"/>
      <c r="S88" s="564"/>
      <c r="T88" s="562"/>
      <c r="U88" s="563"/>
      <c r="V88" s="563"/>
      <c r="W88" s="563"/>
      <c r="X88" s="563"/>
      <c r="Y88" s="563"/>
      <c r="Z88" s="564"/>
      <c r="AA88" s="562"/>
      <c r="AB88" s="563"/>
      <c r="AC88" s="563"/>
      <c r="AD88" s="563"/>
      <c r="AE88" s="563"/>
      <c r="AF88" s="563"/>
      <c r="AG88" s="564"/>
      <c r="AH88" s="562"/>
      <c r="AI88" s="563"/>
      <c r="AJ88" s="563"/>
      <c r="AK88" s="563"/>
      <c r="AL88" s="563"/>
      <c r="AM88" s="563"/>
      <c r="AN88" s="564"/>
      <c r="AO88" s="562"/>
      <c r="AP88" s="563"/>
      <c r="AQ88" s="563"/>
      <c r="AR88" s="563"/>
      <c r="AS88" s="563"/>
      <c r="AT88" s="563"/>
      <c r="AU88" s="564"/>
      <c r="AV88" s="562"/>
      <c r="AW88" s="563"/>
      <c r="AX88" s="563"/>
      <c r="AY88" s="563"/>
      <c r="AZ88" s="563"/>
      <c r="BA88" s="563"/>
      <c r="BB88" s="564"/>
      <c r="BC88" s="562"/>
      <c r="BD88" s="563"/>
      <c r="BE88" s="563"/>
      <c r="BF88" s="563"/>
      <c r="BG88" s="563"/>
      <c r="BH88" s="563"/>
      <c r="BI88" s="564"/>
      <c r="BJ88" s="562"/>
      <c r="BK88" s="563"/>
      <c r="BL88" s="563"/>
      <c r="BM88" s="563"/>
      <c r="BN88" s="563"/>
      <c r="BO88" s="563"/>
      <c r="BP88" s="564"/>
      <c r="BQ88" s="562"/>
      <c r="BR88" s="563"/>
      <c r="BS88" s="563"/>
      <c r="BT88" s="563"/>
      <c r="BU88" s="563"/>
      <c r="BV88" s="563"/>
      <c r="BW88" s="564"/>
      <c r="BX88" s="562"/>
      <c r="BY88" s="563"/>
      <c r="BZ88" s="563"/>
      <c r="CA88" s="563"/>
      <c r="CB88" s="563"/>
      <c r="CC88" s="563"/>
      <c r="CD88" s="564"/>
      <c r="CE88" s="562"/>
      <c r="CF88" s="563"/>
      <c r="CG88" s="563"/>
      <c r="CH88" s="563"/>
      <c r="CI88" s="563"/>
      <c r="CJ88" s="563"/>
      <c r="CK88" s="564"/>
      <c r="CL88" s="562"/>
      <c r="CM88" s="563"/>
      <c r="CN88" s="563"/>
      <c r="CO88" s="563"/>
      <c r="CP88" s="563"/>
      <c r="CQ88" s="563"/>
      <c r="CR88" s="564"/>
      <c r="CS88" s="562"/>
      <c r="CT88" s="563"/>
      <c r="CU88" s="563"/>
      <c r="CV88" s="563"/>
      <c r="CW88" s="563"/>
      <c r="CX88" s="563"/>
      <c r="CY88" s="564"/>
      <c r="CZ88" s="562"/>
      <c r="DA88" s="563"/>
      <c r="DB88" s="563"/>
      <c r="DC88" s="563"/>
      <c r="DD88" s="563"/>
      <c r="DE88" s="563"/>
      <c r="DF88" s="564"/>
      <c r="DG88" s="562"/>
      <c r="DH88" s="563"/>
      <c r="DI88" s="563"/>
      <c r="DJ88" s="563"/>
      <c r="DK88" s="563"/>
      <c r="DL88" s="563"/>
      <c r="DM88" s="564"/>
      <c r="DN88" s="562"/>
      <c r="DO88" s="563"/>
      <c r="DP88" s="563"/>
      <c r="DQ88" s="563"/>
      <c r="DR88" s="563"/>
      <c r="DS88" s="563"/>
      <c r="DT88" s="564"/>
      <c r="DU88" s="562"/>
      <c r="DV88" s="563"/>
      <c r="DW88" s="563"/>
      <c r="DX88" s="563"/>
      <c r="DY88" s="563"/>
      <c r="DZ88" s="563"/>
      <c r="EA88" s="564"/>
      <c r="EB88" s="562"/>
      <c r="EC88" s="563"/>
      <c r="ED88" s="563"/>
      <c r="EE88" s="563"/>
      <c r="EF88" s="563"/>
      <c r="EG88" s="563"/>
      <c r="EH88" s="564"/>
      <c r="EI88" s="562"/>
      <c r="EJ88" s="563"/>
      <c r="EK88" s="563"/>
      <c r="EL88" s="563"/>
      <c r="EM88" s="563"/>
      <c r="EN88" s="563"/>
      <c r="EO88" s="564"/>
      <c r="EP88" s="562"/>
      <c r="EQ88" s="563"/>
      <c r="ER88" s="563"/>
      <c r="ES88" s="563"/>
      <c r="ET88" s="563"/>
      <c r="EU88" s="563"/>
      <c r="EV88" s="564"/>
      <c r="EW88" s="562"/>
      <c r="EX88" s="563"/>
      <c r="EY88" s="563"/>
      <c r="EZ88" s="563"/>
      <c r="FA88" s="563"/>
      <c r="FB88" s="563"/>
      <c r="FC88" s="564"/>
      <c r="FD88" s="562"/>
      <c r="FE88" s="563"/>
      <c r="FF88" s="563"/>
      <c r="FG88" s="563"/>
      <c r="FH88" s="563"/>
      <c r="FI88" s="563"/>
      <c r="FJ88" s="564"/>
      <c r="FK88" s="562"/>
      <c r="FL88" s="563"/>
      <c r="FM88" s="563"/>
      <c r="FN88" s="563"/>
      <c r="FO88" s="563"/>
      <c r="FP88" s="563"/>
      <c r="FQ88" s="564"/>
      <c r="FR88" s="562"/>
      <c r="FS88" s="563"/>
      <c r="FT88" s="563"/>
      <c r="FU88" s="563"/>
      <c r="FV88" s="563"/>
      <c r="FW88" s="563"/>
      <c r="FX88" s="564"/>
      <c r="FY88" s="562"/>
      <c r="FZ88" s="563"/>
      <c r="GA88" s="563"/>
      <c r="GB88" s="563"/>
      <c r="GC88" s="563"/>
      <c r="GD88" s="563"/>
      <c r="GE88" s="564"/>
      <c r="GF88" s="562"/>
      <c r="GG88" s="563"/>
      <c r="GH88" s="563"/>
      <c r="GI88" s="563"/>
      <c r="GJ88" s="563"/>
      <c r="GK88" s="563"/>
      <c r="GL88" s="564"/>
      <c r="GM88" s="562"/>
      <c r="GN88" s="563"/>
      <c r="GO88" s="563"/>
      <c r="GP88" s="563"/>
      <c r="GQ88" s="563"/>
      <c r="GR88" s="563"/>
      <c r="GS88" s="564"/>
      <c r="GT88" s="562"/>
      <c r="GU88" s="563"/>
      <c r="GV88" s="563"/>
      <c r="GW88" s="563"/>
      <c r="GX88" s="563"/>
      <c r="GY88" s="563"/>
      <c r="GZ88" s="564"/>
      <c r="HA88" s="562"/>
      <c r="HB88" s="563"/>
      <c r="HC88" s="563"/>
      <c r="HD88" s="563"/>
      <c r="HE88" s="563"/>
      <c r="HF88" s="563"/>
      <c r="HG88" s="564"/>
    </row>
    <row r="89" spans="2:215" s="7" customFormat="1" ht="15.75" customHeight="1">
      <c r="B89" s="390" t="s">
        <v>188</v>
      </c>
      <c r="C89" s="604"/>
      <c r="D89" s="604"/>
      <c r="E89" s="604"/>
      <c r="F89" s="480"/>
      <c r="G89" s="433"/>
      <c r="H89" s="433"/>
      <c r="I89" s="433"/>
      <c r="J89" s="433"/>
      <c r="K89" s="433"/>
      <c r="L89" s="438"/>
      <c r="M89" s="480"/>
      <c r="N89" s="433"/>
      <c r="O89" s="433"/>
      <c r="P89" s="433"/>
      <c r="Q89" s="433"/>
      <c r="R89" s="433"/>
      <c r="S89" s="438"/>
      <c r="T89" s="480"/>
      <c r="U89" s="433"/>
      <c r="V89" s="433"/>
      <c r="W89" s="433"/>
      <c r="X89" s="433"/>
      <c r="Y89" s="433"/>
      <c r="Z89" s="438"/>
      <c r="AA89" s="480"/>
      <c r="AB89" s="433"/>
      <c r="AC89" s="433"/>
      <c r="AD89" s="433"/>
      <c r="AE89" s="433"/>
      <c r="AF89" s="433"/>
      <c r="AG89" s="438"/>
      <c r="AH89" s="480"/>
      <c r="AI89" s="433"/>
      <c r="AJ89" s="433"/>
      <c r="AK89" s="433"/>
      <c r="AL89" s="433"/>
      <c r="AM89" s="433"/>
      <c r="AN89" s="438"/>
      <c r="AO89" s="480"/>
      <c r="AP89" s="433"/>
      <c r="AQ89" s="433"/>
      <c r="AR89" s="433"/>
      <c r="AS89" s="433"/>
      <c r="AT89" s="433"/>
      <c r="AU89" s="438"/>
      <c r="AV89" s="480"/>
      <c r="AW89" s="433"/>
      <c r="AX89" s="433"/>
      <c r="AY89" s="433"/>
      <c r="AZ89" s="433"/>
      <c r="BA89" s="433"/>
      <c r="BB89" s="438"/>
      <c r="BC89" s="480"/>
      <c r="BD89" s="433"/>
      <c r="BE89" s="433"/>
      <c r="BF89" s="433"/>
      <c r="BG89" s="433"/>
      <c r="BH89" s="433"/>
      <c r="BI89" s="438"/>
      <c r="BJ89" s="480"/>
      <c r="BK89" s="433"/>
      <c r="BL89" s="433"/>
      <c r="BM89" s="433"/>
      <c r="BN89" s="433"/>
      <c r="BO89" s="433"/>
      <c r="BP89" s="438"/>
      <c r="BQ89" s="480"/>
      <c r="BR89" s="433"/>
      <c r="BS89" s="433"/>
      <c r="BT89" s="433"/>
      <c r="BU89" s="433"/>
      <c r="BV89" s="433"/>
      <c r="BW89" s="438"/>
      <c r="BX89" s="480"/>
      <c r="BY89" s="433"/>
      <c r="BZ89" s="433"/>
      <c r="CA89" s="433"/>
      <c r="CB89" s="433"/>
      <c r="CC89" s="433"/>
      <c r="CD89" s="438"/>
      <c r="CE89" s="480"/>
      <c r="CF89" s="433"/>
      <c r="CG89" s="433"/>
      <c r="CH89" s="433"/>
      <c r="CI89" s="433"/>
      <c r="CJ89" s="433"/>
      <c r="CK89" s="438"/>
      <c r="CL89" s="480"/>
      <c r="CM89" s="433"/>
      <c r="CN89" s="433"/>
      <c r="CO89" s="433"/>
      <c r="CP89" s="433"/>
      <c r="CQ89" s="433"/>
      <c r="CR89" s="438"/>
      <c r="CS89" s="480"/>
      <c r="CT89" s="433"/>
      <c r="CU89" s="433"/>
      <c r="CV89" s="433"/>
      <c r="CW89" s="433"/>
      <c r="CX89" s="433"/>
      <c r="CY89" s="438"/>
      <c r="CZ89" s="480"/>
      <c r="DA89" s="433"/>
      <c r="DB89" s="433"/>
      <c r="DC89" s="433"/>
      <c r="DD89" s="433"/>
      <c r="DE89" s="433"/>
      <c r="DF89" s="438"/>
      <c r="DG89" s="480"/>
      <c r="DH89" s="433"/>
      <c r="DI89" s="433"/>
      <c r="DJ89" s="433"/>
      <c r="DK89" s="433"/>
      <c r="DL89" s="433"/>
      <c r="DM89" s="438"/>
      <c r="DN89" s="480"/>
      <c r="DO89" s="433"/>
      <c r="DP89" s="433"/>
      <c r="DQ89" s="433"/>
      <c r="DR89" s="433"/>
      <c r="DS89" s="433"/>
      <c r="DT89" s="438"/>
      <c r="DU89" s="480"/>
      <c r="DV89" s="433"/>
      <c r="DW89" s="433"/>
      <c r="DX89" s="433"/>
      <c r="DY89" s="433"/>
      <c r="DZ89" s="433"/>
      <c r="EA89" s="438"/>
      <c r="EB89" s="480"/>
      <c r="EC89" s="433"/>
      <c r="ED89" s="433"/>
      <c r="EE89" s="433"/>
      <c r="EF89" s="433"/>
      <c r="EG89" s="433"/>
      <c r="EH89" s="438"/>
      <c r="EI89" s="480"/>
      <c r="EJ89" s="433"/>
      <c r="EK89" s="433"/>
      <c r="EL89" s="433"/>
      <c r="EM89" s="433"/>
      <c r="EN89" s="433"/>
      <c r="EO89" s="438"/>
      <c r="EP89" s="480"/>
      <c r="EQ89" s="433"/>
      <c r="ER89" s="433"/>
      <c r="ES89" s="433"/>
      <c r="ET89" s="433"/>
      <c r="EU89" s="433"/>
      <c r="EV89" s="438"/>
      <c r="EW89" s="480"/>
      <c r="EX89" s="433"/>
      <c r="EY89" s="433"/>
      <c r="EZ89" s="433"/>
      <c r="FA89" s="433"/>
      <c r="FB89" s="433"/>
      <c r="FC89" s="438"/>
      <c r="FD89" s="480"/>
      <c r="FE89" s="433"/>
      <c r="FF89" s="433"/>
      <c r="FG89" s="433"/>
      <c r="FH89" s="433"/>
      <c r="FI89" s="433"/>
      <c r="FJ89" s="438"/>
      <c r="FK89" s="480"/>
      <c r="FL89" s="433"/>
      <c r="FM89" s="433"/>
      <c r="FN89" s="433"/>
      <c r="FO89" s="433"/>
      <c r="FP89" s="433"/>
      <c r="FQ89" s="438"/>
      <c r="FR89" s="480"/>
      <c r="FS89" s="433"/>
      <c r="FT89" s="433"/>
      <c r="FU89" s="433"/>
      <c r="FV89" s="433"/>
      <c r="FW89" s="433"/>
      <c r="FX89" s="438"/>
      <c r="FY89" s="480"/>
      <c r="FZ89" s="433"/>
      <c r="GA89" s="433"/>
      <c r="GB89" s="433"/>
      <c r="GC89" s="433"/>
      <c r="GD89" s="433"/>
      <c r="GE89" s="438"/>
      <c r="GF89" s="480"/>
      <c r="GG89" s="433"/>
      <c r="GH89" s="433"/>
      <c r="GI89" s="433"/>
      <c r="GJ89" s="433"/>
      <c r="GK89" s="433"/>
      <c r="GL89" s="438"/>
      <c r="GM89" s="480"/>
      <c r="GN89" s="433"/>
      <c r="GO89" s="433"/>
      <c r="GP89" s="433"/>
      <c r="GQ89" s="433"/>
      <c r="GR89" s="433"/>
      <c r="GS89" s="438"/>
      <c r="GT89" s="480"/>
      <c r="GU89" s="433"/>
      <c r="GV89" s="433"/>
      <c r="GW89" s="433"/>
      <c r="GX89" s="433"/>
      <c r="GY89" s="433"/>
      <c r="GZ89" s="438"/>
      <c r="HA89" s="480"/>
      <c r="HB89" s="433"/>
      <c r="HC89" s="433"/>
      <c r="HD89" s="433"/>
      <c r="HE89" s="433"/>
      <c r="HF89" s="433"/>
      <c r="HG89" s="438"/>
    </row>
    <row r="90" spans="2:215" s="7" customFormat="1" ht="15.75" customHeight="1">
      <c r="B90" s="661"/>
      <c r="C90" s="601" t="s">
        <v>214</v>
      </c>
      <c r="D90" s="602"/>
      <c r="E90" s="603"/>
      <c r="F90" s="556">
        <f>MIN(F292+F296+F297,120000)</f>
        <v>0</v>
      </c>
      <c r="G90" s="557"/>
      <c r="H90" s="557"/>
      <c r="I90" s="557"/>
      <c r="J90" s="557"/>
      <c r="K90" s="557"/>
      <c r="L90" s="558"/>
      <c r="M90" s="556">
        <f>MIN(M292+M296+M297,120000)</f>
        <v>0</v>
      </c>
      <c r="N90" s="557"/>
      <c r="O90" s="557"/>
      <c r="P90" s="557"/>
      <c r="Q90" s="557"/>
      <c r="R90" s="557"/>
      <c r="S90" s="558"/>
      <c r="T90" s="556">
        <f>MIN(T292+T296+T297,120000)</f>
        <v>0</v>
      </c>
      <c r="U90" s="557"/>
      <c r="V90" s="557"/>
      <c r="W90" s="557"/>
      <c r="X90" s="557"/>
      <c r="Y90" s="557"/>
      <c r="Z90" s="558"/>
      <c r="AA90" s="556">
        <f>MIN(AA292+AA296+AA297,120000)</f>
        <v>0</v>
      </c>
      <c r="AB90" s="557"/>
      <c r="AC90" s="557"/>
      <c r="AD90" s="557"/>
      <c r="AE90" s="557"/>
      <c r="AF90" s="557"/>
      <c r="AG90" s="558"/>
      <c r="AH90" s="556">
        <f>MIN(AH292+AH296+AH297,120000)</f>
        <v>0</v>
      </c>
      <c r="AI90" s="557"/>
      <c r="AJ90" s="557"/>
      <c r="AK90" s="557"/>
      <c r="AL90" s="557"/>
      <c r="AM90" s="557"/>
      <c r="AN90" s="558"/>
      <c r="AO90" s="556">
        <f>MIN(AO292+AO296+AO297,120000)</f>
        <v>0</v>
      </c>
      <c r="AP90" s="557"/>
      <c r="AQ90" s="557"/>
      <c r="AR90" s="557"/>
      <c r="AS90" s="557"/>
      <c r="AT90" s="557"/>
      <c r="AU90" s="558"/>
      <c r="AV90" s="556">
        <f>MIN(AV292+AV296+AV297,120000)</f>
        <v>0</v>
      </c>
      <c r="AW90" s="557"/>
      <c r="AX90" s="557"/>
      <c r="AY90" s="557"/>
      <c r="AZ90" s="557"/>
      <c r="BA90" s="557"/>
      <c r="BB90" s="558"/>
      <c r="BC90" s="556">
        <f>MIN(BC292+BC296+BC297,120000)</f>
        <v>0</v>
      </c>
      <c r="BD90" s="557"/>
      <c r="BE90" s="557"/>
      <c r="BF90" s="557"/>
      <c r="BG90" s="557"/>
      <c r="BH90" s="557"/>
      <c r="BI90" s="558"/>
      <c r="BJ90" s="556">
        <f>MIN(BJ292+BJ296+BJ297,120000)</f>
        <v>0</v>
      </c>
      <c r="BK90" s="557"/>
      <c r="BL90" s="557"/>
      <c r="BM90" s="557"/>
      <c r="BN90" s="557"/>
      <c r="BO90" s="557"/>
      <c r="BP90" s="558"/>
      <c r="BQ90" s="556">
        <f>MIN(BQ292+BQ296+BQ297,120000)</f>
        <v>0</v>
      </c>
      <c r="BR90" s="557"/>
      <c r="BS90" s="557"/>
      <c r="BT90" s="557"/>
      <c r="BU90" s="557"/>
      <c r="BV90" s="557"/>
      <c r="BW90" s="558"/>
      <c r="BX90" s="556">
        <f>MIN(BX292+BX296+BX297,120000)</f>
        <v>0</v>
      </c>
      <c r="BY90" s="557"/>
      <c r="BZ90" s="557"/>
      <c r="CA90" s="557"/>
      <c r="CB90" s="557"/>
      <c r="CC90" s="557"/>
      <c r="CD90" s="558"/>
      <c r="CE90" s="556">
        <f>MIN(CE292+CE296+CE297,120000)</f>
        <v>0</v>
      </c>
      <c r="CF90" s="557"/>
      <c r="CG90" s="557"/>
      <c r="CH90" s="557"/>
      <c r="CI90" s="557"/>
      <c r="CJ90" s="557"/>
      <c r="CK90" s="558"/>
      <c r="CL90" s="556">
        <f>MIN(CL292+CL296+CL297,120000)</f>
        <v>0</v>
      </c>
      <c r="CM90" s="557"/>
      <c r="CN90" s="557"/>
      <c r="CO90" s="557"/>
      <c r="CP90" s="557"/>
      <c r="CQ90" s="557"/>
      <c r="CR90" s="558"/>
      <c r="CS90" s="556">
        <f>MIN(CS292+CS296+CS297,120000)</f>
        <v>0</v>
      </c>
      <c r="CT90" s="557"/>
      <c r="CU90" s="557"/>
      <c r="CV90" s="557"/>
      <c r="CW90" s="557"/>
      <c r="CX90" s="557"/>
      <c r="CY90" s="558"/>
      <c r="CZ90" s="556">
        <f>MIN(CZ292+CZ296+CZ297,120000)</f>
        <v>0</v>
      </c>
      <c r="DA90" s="557"/>
      <c r="DB90" s="557"/>
      <c r="DC90" s="557"/>
      <c r="DD90" s="557"/>
      <c r="DE90" s="557"/>
      <c r="DF90" s="558"/>
      <c r="DG90" s="556">
        <f>MIN(DG292+DG296+DG297,120000)</f>
        <v>0</v>
      </c>
      <c r="DH90" s="557"/>
      <c r="DI90" s="557"/>
      <c r="DJ90" s="557"/>
      <c r="DK90" s="557"/>
      <c r="DL90" s="557"/>
      <c r="DM90" s="558"/>
      <c r="DN90" s="556">
        <f>MIN(DN292+DN296+DN297,120000)</f>
        <v>0</v>
      </c>
      <c r="DO90" s="557"/>
      <c r="DP90" s="557"/>
      <c r="DQ90" s="557"/>
      <c r="DR90" s="557"/>
      <c r="DS90" s="557"/>
      <c r="DT90" s="558"/>
      <c r="DU90" s="556">
        <f>MIN(DU292+DU296+DU297,120000)</f>
        <v>0</v>
      </c>
      <c r="DV90" s="557"/>
      <c r="DW90" s="557"/>
      <c r="DX90" s="557"/>
      <c r="DY90" s="557"/>
      <c r="DZ90" s="557"/>
      <c r="EA90" s="558"/>
      <c r="EB90" s="556">
        <f>MIN(EB292+EB296+EB297,120000)</f>
        <v>0</v>
      </c>
      <c r="EC90" s="557"/>
      <c r="ED90" s="557"/>
      <c r="EE90" s="557"/>
      <c r="EF90" s="557"/>
      <c r="EG90" s="557"/>
      <c r="EH90" s="558"/>
      <c r="EI90" s="556">
        <f>MIN(EI292+EI296+EI297,120000)</f>
        <v>0</v>
      </c>
      <c r="EJ90" s="557"/>
      <c r="EK90" s="557"/>
      <c r="EL90" s="557"/>
      <c r="EM90" s="557"/>
      <c r="EN90" s="557"/>
      <c r="EO90" s="558"/>
      <c r="EP90" s="556">
        <f>MIN(EP292+EP296+EP297,120000)</f>
        <v>0</v>
      </c>
      <c r="EQ90" s="557"/>
      <c r="ER90" s="557"/>
      <c r="ES90" s="557"/>
      <c r="ET90" s="557"/>
      <c r="EU90" s="557"/>
      <c r="EV90" s="558"/>
      <c r="EW90" s="556">
        <f>MIN(EW292+EW296+EW297,120000)</f>
        <v>0</v>
      </c>
      <c r="EX90" s="557"/>
      <c r="EY90" s="557"/>
      <c r="EZ90" s="557"/>
      <c r="FA90" s="557"/>
      <c r="FB90" s="557"/>
      <c r="FC90" s="558"/>
      <c r="FD90" s="556">
        <f>MIN(FD292+FD296+FD297,120000)</f>
        <v>0</v>
      </c>
      <c r="FE90" s="557"/>
      <c r="FF90" s="557"/>
      <c r="FG90" s="557"/>
      <c r="FH90" s="557"/>
      <c r="FI90" s="557"/>
      <c r="FJ90" s="558"/>
      <c r="FK90" s="556">
        <f>MIN(FK292+FK296+FK297,120000)</f>
        <v>0</v>
      </c>
      <c r="FL90" s="557"/>
      <c r="FM90" s="557"/>
      <c r="FN90" s="557"/>
      <c r="FO90" s="557"/>
      <c r="FP90" s="557"/>
      <c r="FQ90" s="558"/>
      <c r="FR90" s="556">
        <f>MIN(FR292+FR296+FR297,120000)</f>
        <v>0</v>
      </c>
      <c r="FS90" s="557"/>
      <c r="FT90" s="557"/>
      <c r="FU90" s="557"/>
      <c r="FV90" s="557"/>
      <c r="FW90" s="557"/>
      <c r="FX90" s="558"/>
      <c r="FY90" s="556">
        <f>MIN(FY292+FY296+FY297,120000)</f>
        <v>0</v>
      </c>
      <c r="FZ90" s="557"/>
      <c r="GA90" s="557"/>
      <c r="GB90" s="557"/>
      <c r="GC90" s="557"/>
      <c r="GD90" s="557"/>
      <c r="GE90" s="558"/>
      <c r="GF90" s="556">
        <f>MIN(GF292+GF296+GF297,120000)</f>
        <v>0</v>
      </c>
      <c r="GG90" s="557"/>
      <c r="GH90" s="557"/>
      <c r="GI90" s="557"/>
      <c r="GJ90" s="557"/>
      <c r="GK90" s="557"/>
      <c r="GL90" s="558"/>
      <c r="GM90" s="556">
        <f>MIN(GM292+GM296+GM297,120000)</f>
        <v>0</v>
      </c>
      <c r="GN90" s="557"/>
      <c r="GO90" s="557"/>
      <c r="GP90" s="557"/>
      <c r="GQ90" s="557"/>
      <c r="GR90" s="557"/>
      <c r="GS90" s="558"/>
      <c r="GT90" s="556">
        <f>MIN(GT292+GT296+GT297,120000)</f>
        <v>0</v>
      </c>
      <c r="GU90" s="557"/>
      <c r="GV90" s="557"/>
      <c r="GW90" s="557"/>
      <c r="GX90" s="557"/>
      <c r="GY90" s="557"/>
      <c r="GZ90" s="558"/>
      <c r="HA90" s="556">
        <f>MIN(HA292+HA296+HA297,120000)</f>
        <v>0</v>
      </c>
      <c r="HB90" s="557"/>
      <c r="HC90" s="557"/>
      <c r="HD90" s="557"/>
      <c r="HE90" s="557"/>
      <c r="HF90" s="557"/>
      <c r="HG90" s="558"/>
    </row>
    <row r="91" spans="2:215" s="7" customFormat="1" ht="15.75" customHeight="1">
      <c r="B91" s="661"/>
      <c r="C91" s="622"/>
      <c r="D91" s="625" t="s">
        <v>190</v>
      </c>
      <c r="E91" s="29" t="s">
        <v>88</v>
      </c>
      <c r="F91" s="550"/>
      <c r="G91" s="551"/>
      <c r="H91" s="551"/>
      <c r="I91" s="551"/>
      <c r="J91" s="551"/>
      <c r="K91" s="551"/>
      <c r="L91" s="552"/>
      <c r="M91" s="550"/>
      <c r="N91" s="551"/>
      <c r="O91" s="551"/>
      <c r="P91" s="551"/>
      <c r="Q91" s="551"/>
      <c r="R91" s="551"/>
      <c r="S91" s="552"/>
      <c r="T91" s="550"/>
      <c r="U91" s="551"/>
      <c r="V91" s="551"/>
      <c r="W91" s="551"/>
      <c r="X91" s="551"/>
      <c r="Y91" s="551"/>
      <c r="Z91" s="552"/>
      <c r="AA91" s="550"/>
      <c r="AB91" s="551"/>
      <c r="AC91" s="551"/>
      <c r="AD91" s="551"/>
      <c r="AE91" s="551"/>
      <c r="AF91" s="551"/>
      <c r="AG91" s="552"/>
      <c r="AH91" s="550"/>
      <c r="AI91" s="551"/>
      <c r="AJ91" s="551"/>
      <c r="AK91" s="551"/>
      <c r="AL91" s="551"/>
      <c r="AM91" s="551"/>
      <c r="AN91" s="552"/>
      <c r="AO91" s="550"/>
      <c r="AP91" s="551"/>
      <c r="AQ91" s="551"/>
      <c r="AR91" s="551"/>
      <c r="AS91" s="551"/>
      <c r="AT91" s="551"/>
      <c r="AU91" s="552"/>
      <c r="AV91" s="550"/>
      <c r="AW91" s="551"/>
      <c r="AX91" s="551"/>
      <c r="AY91" s="551"/>
      <c r="AZ91" s="551"/>
      <c r="BA91" s="551"/>
      <c r="BB91" s="552"/>
      <c r="BC91" s="550"/>
      <c r="BD91" s="551"/>
      <c r="BE91" s="551"/>
      <c r="BF91" s="551"/>
      <c r="BG91" s="551"/>
      <c r="BH91" s="551"/>
      <c r="BI91" s="552"/>
      <c r="BJ91" s="550"/>
      <c r="BK91" s="551"/>
      <c r="BL91" s="551"/>
      <c r="BM91" s="551"/>
      <c r="BN91" s="551"/>
      <c r="BO91" s="551"/>
      <c r="BP91" s="552"/>
      <c r="BQ91" s="550"/>
      <c r="BR91" s="551"/>
      <c r="BS91" s="551"/>
      <c r="BT91" s="551"/>
      <c r="BU91" s="551"/>
      <c r="BV91" s="551"/>
      <c r="BW91" s="552"/>
      <c r="BX91" s="550"/>
      <c r="BY91" s="551"/>
      <c r="BZ91" s="551"/>
      <c r="CA91" s="551"/>
      <c r="CB91" s="551"/>
      <c r="CC91" s="551"/>
      <c r="CD91" s="552"/>
      <c r="CE91" s="550"/>
      <c r="CF91" s="551"/>
      <c r="CG91" s="551"/>
      <c r="CH91" s="551"/>
      <c r="CI91" s="551"/>
      <c r="CJ91" s="551"/>
      <c r="CK91" s="552"/>
      <c r="CL91" s="550"/>
      <c r="CM91" s="551"/>
      <c r="CN91" s="551"/>
      <c r="CO91" s="551"/>
      <c r="CP91" s="551"/>
      <c r="CQ91" s="551"/>
      <c r="CR91" s="552"/>
      <c r="CS91" s="550"/>
      <c r="CT91" s="551"/>
      <c r="CU91" s="551"/>
      <c r="CV91" s="551"/>
      <c r="CW91" s="551"/>
      <c r="CX91" s="551"/>
      <c r="CY91" s="552"/>
      <c r="CZ91" s="550"/>
      <c r="DA91" s="551"/>
      <c r="DB91" s="551"/>
      <c r="DC91" s="551"/>
      <c r="DD91" s="551"/>
      <c r="DE91" s="551"/>
      <c r="DF91" s="552"/>
      <c r="DG91" s="550"/>
      <c r="DH91" s="551"/>
      <c r="DI91" s="551"/>
      <c r="DJ91" s="551"/>
      <c r="DK91" s="551"/>
      <c r="DL91" s="551"/>
      <c r="DM91" s="552"/>
      <c r="DN91" s="550"/>
      <c r="DO91" s="551"/>
      <c r="DP91" s="551"/>
      <c r="DQ91" s="551"/>
      <c r="DR91" s="551"/>
      <c r="DS91" s="551"/>
      <c r="DT91" s="552"/>
      <c r="DU91" s="550"/>
      <c r="DV91" s="551"/>
      <c r="DW91" s="551"/>
      <c r="DX91" s="551"/>
      <c r="DY91" s="551"/>
      <c r="DZ91" s="551"/>
      <c r="EA91" s="552"/>
      <c r="EB91" s="550"/>
      <c r="EC91" s="551"/>
      <c r="ED91" s="551"/>
      <c r="EE91" s="551"/>
      <c r="EF91" s="551"/>
      <c r="EG91" s="551"/>
      <c r="EH91" s="552"/>
      <c r="EI91" s="550"/>
      <c r="EJ91" s="551"/>
      <c r="EK91" s="551"/>
      <c r="EL91" s="551"/>
      <c r="EM91" s="551"/>
      <c r="EN91" s="551"/>
      <c r="EO91" s="552"/>
      <c r="EP91" s="550"/>
      <c r="EQ91" s="551"/>
      <c r="ER91" s="551"/>
      <c r="ES91" s="551"/>
      <c r="ET91" s="551"/>
      <c r="EU91" s="551"/>
      <c r="EV91" s="552"/>
      <c r="EW91" s="550"/>
      <c r="EX91" s="551"/>
      <c r="EY91" s="551"/>
      <c r="EZ91" s="551"/>
      <c r="FA91" s="551"/>
      <c r="FB91" s="551"/>
      <c r="FC91" s="552"/>
      <c r="FD91" s="550"/>
      <c r="FE91" s="551"/>
      <c r="FF91" s="551"/>
      <c r="FG91" s="551"/>
      <c r="FH91" s="551"/>
      <c r="FI91" s="551"/>
      <c r="FJ91" s="552"/>
      <c r="FK91" s="550"/>
      <c r="FL91" s="551"/>
      <c r="FM91" s="551"/>
      <c r="FN91" s="551"/>
      <c r="FO91" s="551"/>
      <c r="FP91" s="551"/>
      <c r="FQ91" s="552"/>
      <c r="FR91" s="550"/>
      <c r="FS91" s="551"/>
      <c r="FT91" s="551"/>
      <c r="FU91" s="551"/>
      <c r="FV91" s="551"/>
      <c r="FW91" s="551"/>
      <c r="FX91" s="552"/>
      <c r="FY91" s="550"/>
      <c r="FZ91" s="551"/>
      <c r="GA91" s="551"/>
      <c r="GB91" s="551"/>
      <c r="GC91" s="551"/>
      <c r="GD91" s="551"/>
      <c r="GE91" s="552"/>
      <c r="GF91" s="550"/>
      <c r="GG91" s="551"/>
      <c r="GH91" s="551"/>
      <c r="GI91" s="551"/>
      <c r="GJ91" s="551"/>
      <c r="GK91" s="551"/>
      <c r="GL91" s="552"/>
      <c r="GM91" s="550"/>
      <c r="GN91" s="551"/>
      <c r="GO91" s="551"/>
      <c r="GP91" s="551"/>
      <c r="GQ91" s="551"/>
      <c r="GR91" s="551"/>
      <c r="GS91" s="552"/>
      <c r="GT91" s="550"/>
      <c r="GU91" s="551"/>
      <c r="GV91" s="551"/>
      <c r="GW91" s="551"/>
      <c r="GX91" s="551"/>
      <c r="GY91" s="551"/>
      <c r="GZ91" s="552"/>
      <c r="HA91" s="550"/>
      <c r="HB91" s="551"/>
      <c r="HC91" s="551"/>
      <c r="HD91" s="551"/>
      <c r="HE91" s="551"/>
      <c r="HF91" s="551"/>
      <c r="HG91" s="552"/>
    </row>
    <row r="92" spans="2:215" s="7" customFormat="1" ht="15.75" customHeight="1">
      <c r="B92" s="662"/>
      <c r="C92" s="623"/>
      <c r="D92" s="568"/>
      <c r="E92" s="30" t="s">
        <v>89</v>
      </c>
      <c r="F92" s="605"/>
      <c r="G92" s="606"/>
      <c r="H92" s="606"/>
      <c r="I92" s="606"/>
      <c r="J92" s="606"/>
      <c r="K92" s="606"/>
      <c r="L92" s="607"/>
      <c r="M92" s="605"/>
      <c r="N92" s="606"/>
      <c r="O92" s="606"/>
      <c r="P92" s="606"/>
      <c r="Q92" s="606"/>
      <c r="R92" s="606"/>
      <c r="S92" s="607"/>
      <c r="T92" s="605"/>
      <c r="U92" s="606"/>
      <c r="V92" s="606"/>
      <c r="W92" s="606"/>
      <c r="X92" s="606"/>
      <c r="Y92" s="606"/>
      <c r="Z92" s="607"/>
      <c r="AA92" s="605"/>
      <c r="AB92" s="606"/>
      <c r="AC92" s="606"/>
      <c r="AD92" s="606"/>
      <c r="AE92" s="606"/>
      <c r="AF92" s="606"/>
      <c r="AG92" s="607"/>
      <c r="AH92" s="605"/>
      <c r="AI92" s="606"/>
      <c r="AJ92" s="606"/>
      <c r="AK92" s="606"/>
      <c r="AL92" s="606"/>
      <c r="AM92" s="606"/>
      <c r="AN92" s="607"/>
      <c r="AO92" s="605"/>
      <c r="AP92" s="606"/>
      <c r="AQ92" s="606"/>
      <c r="AR92" s="606"/>
      <c r="AS92" s="606"/>
      <c r="AT92" s="606"/>
      <c r="AU92" s="607"/>
      <c r="AV92" s="605"/>
      <c r="AW92" s="606"/>
      <c r="AX92" s="606"/>
      <c r="AY92" s="606"/>
      <c r="AZ92" s="606"/>
      <c r="BA92" s="606"/>
      <c r="BB92" s="607"/>
      <c r="BC92" s="605"/>
      <c r="BD92" s="606"/>
      <c r="BE92" s="606"/>
      <c r="BF92" s="606"/>
      <c r="BG92" s="606"/>
      <c r="BH92" s="606"/>
      <c r="BI92" s="607"/>
      <c r="BJ92" s="605"/>
      <c r="BK92" s="606"/>
      <c r="BL92" s="606"/>
      <c r="BM92" s="606"/>
      <c r="BN92" s="606"/>
      <c r="BO92" s="606"/>
      <c r="BP92" s="607"/>
      <c r="BQ92" s="605"/>
      <c r="BR92" s="606"/>
      <c r="BS92" s="606"/>
      <c r="BT92" s="606"/>
      <c r="BU92" s="606"/>
      <c r="BV92" s="606"/>
      <c r="BW92" s="607"/>
      <c r="BX92" s="605"/>
      <c r="BY92" s="606"/>
      <c r="BZ92" s="606"/>
      <c r="CA92" s="606"/>
      <c r="CB92" s="606"/>
      <c r="CC92" s="606"/>
      <c r="CD92" s="607"/>
      <c r="CE92" s="605"/>
      <c r="CF92" s="606"/>
      <c r="CG92" s="606"/>
      <c r="CH92" s="606"/>
      <c r="CI92" s="606"/>
      <c r="CJ92" s="606"/>
      <c r="CK92" s="607"/>
      <c r="CL92" s="605"/>
      <c r="CM92" s="606"/>
      <c r="CN92" s="606"/>
      <c r="CO92" s="606"/>
      <c r="CP92" s="606"/>
      <c r="CQ92" s="606"/>
      <c r="CR92" s="607"/>
      <c r="CS92" s="605"/>
      <c r="CT92" s="606"/>
      <c r="CU92" s="606"/>
      <c r="CV92" s="606"/>
      <c r="CW92" s="606"/>
      <c r="CX92" s="606"/>
      <c r="CY92" s="607"/>
      <c r="CZ92" s="605"/>
      <c r="DA92" s="606"/>
      <c r="DB92" s="606"/>
      <c r="DC92" s="606"/>
      <c r="DD92" s="606"/>
      <c r="DE92" s="606"/>
      <c r="DF92" s="607"/>
      <c r="DG92" s="605"/>
      <c r="DH92" s="606"/>
      <c r="DI92" s="606"/>
      <c r="DJ92" s="606"/>
      <c r="DK92" s="606"/>
      <c r="DL92" s="606"/>
      <c r="DM92" s="607"/>
      <c r="DN92" s="605"/>
      <c r="DO92" s="606"/>
      <c r="DP92" s="606"/>
      <c r="DQ92" s="606"/>
      <c r="DR92" s="606"/>
      <c r="DS92" s="606"/>
      <c r="DT92" s="607"/>
      <c r="DU92" s="605"/>
      <c r="DV92" s="606"/>
      <c r="DW92" s="606"/>
      <c r="DX92" s="606"/>
      <c r="DY92" s="606"/>
      <c r="DZ92" s="606"/>
      <c r="EA92" s="607"/>
      <c r="EB92" s="605"/>
      <c r="EC92" s="606"/>
      <c r="ED92" s="606"/>
      <c r="EE92" s="606"/>
      <c r="EF92" s="606"/>
      <c r="EG92" s="606"/>
      <c r="EH92" s="607"/>
      <c r="EI92" s="605"/>
      <c r="EJ92" s="606"/>
      <c r="EK92" s="606"/>
      <c r="EL92" s="606"/>
      <c r="EM92" s="606"/>
      <c r="EN92" s="606"/>
      <c r="EO92" s="607"/>
      <c r="EP92" s="605"/>
      <c r="EQ92" s="606"/>
      <c r="ER92" s="606"/>
      <c r="ES92" s="606"/>
      <c r="ET92" s="606"/>
      <c r="EU92" s="606"/>
      <c r="EV92" s="607"/>
      <c r="EW92" s="605"/>
      <c r="EX92" s="606"/>
      <c r="EY92" s="606"/>
      <c r="EZ92" s="606"/>
      <c r="FA92" s="606"/>
      <c r="FB92" s="606"/>
      <c r="FC92" s="607"/>
      <c r="FD92" s="605"/>
      <c r="FE92" s="606"/>
      <c r="FF92" s="606"/>
      <c r="FG92" s="606"/>
      <c r="FH92" s="606"/>
      <c r="FI92" s="606"/>
      <c r="FJ92" s="607"/>
      <c r="FK92" s="605"/>
      <c r="FL92" s="606"/>
      <c r="FM92" s="606"/>
      <c r="FN92" s="606"/>
      <c r="FO92" s="606"/>
      <c r="FP92" s="606"/>
      <c r="FQ92" s="607"/>
      <c r="FR92" s="605"/>
      <c r="FS92" s="606"/>
      <c r="FT92" s="606"/>
      <c r="FU92" s="606"/>
      <c r="FV92" s="606"/>
      <c r="FW92" s="606"/>
      <c r="FX92" s="607"/>
      <c r="FY92" s="605"/>
      <c r="FZ92" s="606"/>
      <c r="GA92" s="606"/>
      <c r="GB92" s="606"/>
      <c r="GC92" s="606"/>
      <c r="GD92" s="606"/>
      <c r="GE92" s="607"/>
      <c r="GF92" s="605"/>
      <c r="GG92" s="606"/>
      <c r="GH92" s="606"/>
      <c r="GI92" s="606"/>
      <c r="GJ92" s="606"/>
      <c r="GK92" s="606"/>
      <c r="GL92" s="607"/>
      <c r="GM92" s="605"/>
      <c r="GN92" s="606"/>
      <c r="GO92" s="606"/>
      <c r="GP92" s="606"/>
      <c r="GQ92" s="606"/>
      <c r="GR92" s="606"/>
      <c r="GS92" s="607"/>
      <c r="GT92" s="605"/>
      <c r="GU92" s="606"/>
      <c r="GV92" s="606"/>
      <c r="GW92" s="606"/>
      <c r="GX92" s="606"/>
      <c r="GY92" s="606"/>
      <c r="GZ92" s="607"/>
      <c r="HA92" s="605"/>
      <c r="HB92" s="606"/>
      <c r="HC92" s="606"/>
      <c r="HD92" s="606"/>
      <c r="HE92" s="606"/>
      <c r="HF92" s="606"/>
      <c r="HG92" s="607"/>
    </row>
    <row r="93" spans="2:215" s="7" customFormat="1" ht="15.75" customHeight="1">
      <c r="B93" s="662"/>
      <c r="C93" s="623"/>
      <c r="D93" s="568"/>
      <c r="E93" s="30" t="s">
        <v>90</v>
      </c>
      <c r="F93" s="605"/>
      <c r="G93" s="606"/>
      <c r="H93" s="606"/>
      <c r="I93" s="606"/>
      <c r="J93" s="606"/>
      <c r="K93" s="606"/>
      <c r="L93" s="607"/>
      <c r="M93" s="605"/>
      <c r="N93" s="606"/>
      <c r="O93" s="606"/>
      <c r="P93" s="606"/>
      <c r="Q93" s="606"/>
      <c r="R93" s="606"/>
      <c r="S93" s="607"/>
      <c r="T93" s="605"/>
      <c r="U93" s="606"/>
      <c r="V93" s="606"/>
      <c r="W93" s="606"/>
      <c r="X93" s="606"/>
      <c r="Y93" s="606"/>
      <c r="Z93" s="607"/>
      <c r="AA93" s="605"/>
      <c r="AB93" s="606"/>
      <c r="AC93" s="606"/>
      <c r="AD93" s="606"/>
      <c r="AE93" s="606"/>
      <c r="AF93" s="606"/>
      <c r="AG93" s="607"/>
      <c r="AH93" s="605"/>
      <c r="AI93" s="606"/>
      <c r="AJ93" s="606"/>
      <c r="AK93" s="606"/>
      <c r="AL93" s="606"/>
      <c r="AM93" s="606"/>
      <c r="AN93" s="607"/>
      <c r="AO93" s="605"/>
      <c r="AP93" s="606"/>
      <c r="AQ93" s="606"/>
      <c r="AR93" s="606"/>
      <c r="AS93" s="606"/>
      <c r="AT93" s="606"/>
      <c r="AU93" s="607"/>
      <c r="AV93" s="605"/>
      <c r="AW93" s="606"/>
      <c r="AX93" s="606"/>
      <c r="AY93" s="606"/>
      <c r="AZ93" s="606"/>
      <c r="BA93" s="606"/>
      <c r="BB93" s="607"/>
      <c r="BC93" s="605"/>
      <c r="BD93" s="606"/>
      <c r="BE93" s="606"/>
      <c r="BF93" s="606"/>
      <c r="BG93" s="606"/>
      <c r="BH93" s="606"/>
      <c r="BI93" s="607"/>
      <c r="BJ93" s="605"/>
      <c r="BK93" s="606"/>
      <c r="BL93" s="606"/>
      <c r="BM93" s="606"/>
      <c r="BN93" s="606"/>
      <c r="BO93" s="606"/>
      <c r="BP93" s="607"/>
      <c r="BQ93" s="605"/>
      <c r="BR93" s="606"/>
      <c r="BS93" s="606"/>
      <c r="BT93" s="606"/>
      <c r="BU93" s="606"/>
      <c r="BV93" s="606"/>
      <c r="BW93" s="607"/>
      <c r="BX93" s="605"/>
      <c r="BY93" s="606"/>
      <c r="BZ93" s="606"/>
      <c r="CA93" s="606"/>
      <c r="CB93" s="606"/>
      <c r="CC93" s="606"/>
      <c r="CD93" s="607"/>
      <c r="CE93" s="605"/>
      <c r="CF93" s="606"/>
      <c r="CG93" s="606"/>
      <c r="CH93" s="606"/>
      <c r="CI93" s="606"/>
      <c r="CJ93" s="606"/>
      <c r="CK93" s="607"/>
      <c r="CL93" s="605"/>
      <c r="CM93" s="606"/>
      <c r="CN93" s="606"/>
      <c r="CO93" s="606"/>
      <c r="CP93" s="606"/>
      <c r="CQ93" s="606"/>
      <c r="CR93" s="607"/>
      <c r="CS93" s="605"/>
      <c r="CT93" s="606"/>
      <c r="CU93" s="606"/>
      <c r="CV93" s="606"/>
      <c r="CW93" s="606"/>
      <c r="CX93" s="606"/>
      <c r="CY93" s="607"/>
      <c r="CZ93" s="605"/>
      <c r="DA93" s="606"/>
      <c r="DB93" s="606"/>
      <c r="DC93" s="606"/>
      <c r="DD93" s="606"/>
      <c r="DE93" s="606"/>
      <c r="DF93" s="607"/>
      <c r="DG93" s="605"/>
      <c r="DH93" s="606"/>
      <c r="DI93" s="606"/>
      <c r="DJ93" s="606"/>
      <c r="DK93" s="606"/>
      <c r="DL93" s="606"/>
      <c r="DM93" s="607"/>
      <c r="DN93" s="605"/>
      <c r="DO93" s="606"/>
      <c r="DP93" s="606"/>
      <c r="DQ93" s="606"/>
      <c r="DR93" s="606"/>
      <c r="DS93" s="606"/>
      <c r="DT93" s="607"/>
      <c r="DU93" s="605"/>
      <c r="DV93" s="606"/>
      <c r="DW93" s="606"/>
      <c r="DX93" s="606"/>
      <c r="DY93" s="606"/>
      <c r="DZ93" s="606"/>
      <c r="EA93" s="607"/>
      <c r="EB93" s="605"/>
      <c r="EC93" s="606"/>
      <c r="ED93" s="606"/>
      <c r="EE93" s="606"/>
      <c r="EF93" s="606"/>
      <c r="EG93" s="606"/>
      <c r="EH93" s="607"/>
      <c r="EI93" s="605"/>
      <c r="EJ93" s="606"/>
      <c r="EK93" s="606"/>
      <c r="EL93" s="606"/>
      <c r="EM93" s="606"/>
      <c r="EN93" s="606"/>
      <c r="EO93" s="607"/>
      <c r="EP93" s="605"/>
      <c r="EQ93" s="606"/>
      <c r="ER93" s="606"/>
      <c r="ES93" s="606"/>
      <c r="ET93" s="606"/>
      <c r="EU93" s="606"/>
      <c r="EV93" s="607"/>
      <c r="EW93" s="605"/>
      <c r="EX93" s="606"/>
      <c r="EY93" s="606"/>
      <c r="EZ93" s="606"/>
      <c r="FA93" s="606"/>
      <c r="FB93" s="606"/>
      <c r="FC93" s="607"/>
      <c r="FD93" s="605"/>
      <c r="FE93" s="606"/>
      <c r="FF93" s="606"/>
      <c r="FG93" s="606"/>
      <c r="FH93" s="606"/>
      <c r="FI93" s="606"/>
      <c r="FJ93" s="607"/>
      <c r="FK93" s="605"/>
      <c r="FL93" s="606"/>
      <c r="FM93" s="606"/>
      <c r="FN93" s="606"/>
      <c r="FO93" s="606"/>
      <c r="FP93" s="606"/>
      <c r="FQ93" s="607"/>
      <c r="FR93" s="605"/>
      <c r="FS93" s="606"/>
      <c r="FT93" s="606"/>
      <c r="FU93" s="606"/>
      <c r="FV93" s="606"/>
      <c r="FW93" s="606"/>
      <c r="FX93" s="607"/>
      <c r="FY93" s="605"/>
      <c r="FZ93" s="606"/>
      <c r="GA93" s="606"/>
      <c r="GB93" s="606"/>
      <c r="GC93" s="606"/>
      <c r="GD93" s="606"/>
      <c r="GE93" s="607"/>
      <c r="GF93" s="605"/>
      <c r="GG93" s="606"/>
      <c r="GH93" s="606"/>
      <c r="GI93" s="606"/>
      <c r="GJ93" s="606"/>
      <c r="GK93" s="606"/>
      <c r="GL93" s="607"/>
      <c r="GM93" s="605"/>
      <c r="GN93" s="606"/>
      <c r="GO93" s="606"/>
      <c r="GP93" s="606"/>
      <c r="GQ93" s="606"/>
      <c r="GR93" s="606"/>
      <c r="GS93" s="607"/>
      <c r="GT93" s="605"/>
      <c r="GU93" s="606"/>
      <c r="GV93" s="606"/>
      <c r="GW93" s="606"/>
      <c r="GX93" s="606"/>
      <c r="GY93" s="606"/>
      <c r="GZ93" s="607"/>
      <c r="HA93" s="605"/>
      <c r="HB93" s="606"/>
      <c r="HC93" s="606"/>
      <c r="HD93" s="606"/>
      <c r="HE93" s="606"/>
      <c r="HF93" s="606"/>
      <c r="HG93" s="607"/>
    </row>
    <row r="94" spans="2:215" s="7" customFormat="1" ht="15.75" customHeight="1">
      <c r="B94" s="662"/>
      <c r="C94" s="623"/>
      <c r="D94" s="568"/>
      <c r="E94" s="30" t="s">
        <v>91</v>
      </c>
      <c r="F94" s="605"/>
      <c r="G94" s="606"/>
      <c r="H94" s="606"/>
      <c r="I94" s="606"/>
      <c r="J94" s="606"/>
      <c r="K94" s="606"/>
      <c r="L94" s="607"/>
      <c r="M94" s="605"/>
      <c r="N94" s="606"/>
      <c r="O94" s="606"/>
      <c r="P94" s="606"/>
      <c r="Q94" s="606"/>
      <c r="R94" s="606"/>
      <c r="S94" s="607"/>
      <c r="T94" s="605"/>
      <c r="U94" s="606"/>
      <c r="V94" s="606"/>
      <c r="W94" s="606"/>
      <c r="X94" s="606"/>
      <c r="Y94" s="606"/>
      <c r="Z94" s="607"/>
      <c r="AA94" s="605"/>
      <c r="AB94" s="606"/>
      <c r="AC94" s="606"/>
      <c r="AD94" s="606"/>
      <c r="AE94" s="606"/>
      <c r="AF94" s="606"/>
      <c r="AG94" s="607"/>
      <c r="AH94" s="605"/>
      <c r="AI94" s="606"/>
      <c r="AJ94" s="606"/>
      <c r="AK94" s="606"/>
      <c r="AL94" s="606"/>
      <c r="AM94" s="606"/>
      <c r="AN94" s="607"/>
      <c r="AO94" s="605"/>
      <c r="AP94" s="606"/>
      <c r="AQ94" s="606"/>
      <c r="AR94" s="606"/>
      <c r="AS94" s="606"/>
      <c r="AT94" s="606"/>
      <c r="AU94" s="607"/>
      <c r="AV94" s="605"/>
      <c r="AW94" s="606"/>
      <c r="AX94" s="606"/>
      <c r="AY94" s="606"/>
      <c r="AZ94" s="606"/>
      <c r="BA94" s="606"/>
      <c r="BB94" s="607"/>
      <c r="BC94" s="605"/>
      <c r="BD94" s="606"/>
      <c r="BE94" s="606"/>
      <c r="BF94" s="606"/>
      <c r="BG94" s="606"/>
      <c r="BH94" s="606"/>
      <c r="BI94" s="607"/>
      <c r="BJ94" s="605"/>
      <c r="BK94" s="606"/>
      <c r="BL94" s="606"/>
      <c r="BM94" s="606"/>
      <c r="BN94" s="606"/>
      <c r="BO94" s="606"/>
      <c r="BP94" s="607"/>
      <c r="BQ94" s="605"/>
      <c r="BR94" s="606"/>
      <c r="BS94" s="606"/>
      <c r="BT94" s="606"/>
      <c r="BU94" s="606"/>
      <c r="BV94" s="606"/>
      <c r="BW94" s="607"/>
      <c r="BX94" s="605"/>
      <c r="BY94" s="606"/>
      <c r="BZ94" s="606"/>
      <c r="CA94" s="606"/>
      <c r="CB94" s="606"/>
      <c r="CC94" s="606"/>
      <c r="CD94" s="607"/>
      <c r="CE94" s="605"/>
      <c r="CF94" s="606"/>
      <c r="CG94" s="606"/>
      <c r="CH94" s="606"/>
      <c r="CI94" s="606"/>
      <c r="CJ94" s="606"/>
      <c r="CK94" s="607"/>
      <c r="CL94" s="605"/>
      <c r="CM94" s="606"/>
      <c r="CN94" s="606"/>
      <c r="CO94" s="606"/>
      <c r="CP94" s="606"/>
      <c r="CQ94" s="606"/>
      <c r="CR94" s="607"/>
      <c r="CS94" s="605"/>
      <c r="CT94" s="606"/>
      <c r="CU94" s="606"/>
      <c r="CV94" s="606"/>
      <c r="CW94" s="606"/>
      <c r="CX94" s="606"/>
      <c r="CY94" s="607"/>
      <c r="CZ94" s="605"/>
      <c r="DA94" s="606"/>
      <c r="DB94" s="606"/>
      <c r="DC94" s="606"/>
      <c r="DD94" s="606"/>
      <c r="DE94" s="606"/>
      <c r="DF94" s="607"/>
      <c r="DG94" s="605"/>
      <c r="DH94" s="606"/>
      <c r="DI94" s="606"/>
      <c r="DJ94" s="606"/>
      <c r="DK94" s="606"/>
      <c r="DL94" s="606"/>
      <c r="DM94" s="607"/>
      <c r="DN94" s="605"/>
      <c r="DO94" s="606"/>
      <c r="DP94" s="606"/>
      <c r="DQ94" s="606"/>
      <c r="DR94" s="606"/>
      <c r="DS94" s="606"/>
      <c r="DT94" s="607"/>
      <c r="DU94" s="605"/>
      <c r="DV94" s="606"/>
      <c r="DW94" s="606"/>
      <c r="DX94" s="606"/>
      <c r="DY94" s="606"/>
      <c r="DZ94" s="606"/>
      <c r="EA94" s="607"/>
      <c r="EB94" s="605"/>
      <c r="EC94" s="606"/>
      <c r="ED94" s="606"/>
      <c r="EE94" s="606"/>
      <c r="EF94" s="606"/>
      <c r="EG94" s="606"/>
      <c r="EH94" s="607"/>
      <c r="EI94" s="605"/>
      <c r="EJ94" s="606"/>
      <c r="EK94" s="606"/>
      <c r="EL94" s="606"/>
      <c r="EM94" s="606"/>
      <c r="EN94" s="606"/>
      <c r="EO94" s="607"/>
      <c r="EP94" s="605"/>
      <c r="EQ94" s="606"/>
      <c r="ER94" s="606"/>
      <c r="ES94" s="606"/>
      <c r="ET94" s="606"/>
      <c r="EU94" s="606"/>
      <c r="EV94" s="607"/>
      <c r="EW94" s="605"/>
      <c r="EX94" s="606"/>
      <c r="EY94" s="606"/>
      <c r="EZ94" s="606"/>
      <c r="FA94" s="606"/>
      <c r="FB94" s="606"/>
      <c r="FC94" s="607"/>
      <c r="FD94" s="605"/>
      <c r="FE94" s="606"/>
      <c r="FF94" s="606"/>
      <c r="FG94" s="606"/>
      <c r="FH94" s="606"/>
      <c r="FI94" s="606"/>
      <c r="FJ94" s="607"/>
      <c r="FK94" s="605"/>
      <c r="FL94" s="606"/>
      <c r="FM94" s="606"/>
      <c r="FN94" s="606"/>
      <c r="FO94" s="606"/>
      <c r="FP94" s="606"/>
      <c r="FQ94" s="607"/>
      <c r="FR94" s="605"/>
      <c r="FS94" s="606"/>
      <c r="FT94" s="606"/>
      <c r="FU94" s="606"/>
      <c r="FV94" s="606"/>
      <c r="FW94" s="606"/>
      <c r="FX94" s="607"/>
      <c r="FY94" s="605"/>
      <c r="FZ94" s="606"/>
      <c r="GA94" s="606"/>
      <c r="GB94" s="606"/>
      <c r="GC94" s="606"/>
      <c r="GD94" s="606"/>
      <c r="GE94" s="607"/>
      <c r="GF94" s="605"/>
      <c r="GG94" s="606"/>
      <c r="GH94" s="606"/>
      <c r="GI94" s="606"/>
      <c r="GJ94" s="606"/>
      <c r="GK94" s="606"/>
      <c r="GL94" s="607"/>
      <c r="GM94" s="605"/>
      <c r="GN94" s="606"/>
      <c r="GO94" s="606"/>
      <c r="GP94" s="606"/>
      <c r="GQ94" s="606"/>
      <c r="GR94" s="606"/>
      <c r="GS94" s="607"/>
      <c r="GT94" s="605"/>
      <c r="GU94" s="606"/>
      <c r="GV94" s="606"/>
      <c r="GW94" s="606"/>
      <c r="GX94" s="606"/>
      <c r="GY94" s="606"/>
      <c r="GZ94" s="607"/>
      <c r="HA94" s="605"/>
      <c r="HB94" s="606"/>
      <c r="HC94" s="606"/>
      <c r="HD94" s="606"/>
      <c r="HE94" s="606"/>
      <c r="HF94" s="606"/>
      <c r="HG94" s="607"/>
    </row>
    <row r="95" spans="2:215" s="7" customFormat="1" ht="15.75" customHeight="1">
      <c r="B95" s="663"/>
      <c r="C95" s="624"/>
      <c r="D95" s="626"/>
      <c r="E95" s="30" t="s">
        <v>92</v>
      </c>
      <c r="F95" s="562"/>
      <c r="G95" s="563"/>
      <c r="H95" s="563"/>
      <c r="I95" s="563"/>
      <c r="J95" s="563"/>
      <c r="K95" s="563"/>
      <c r="L95" s="564"/>
      <c r="M95" s="562"/>
      <c r="N95" s="563"/>
      <c r="O95" s="563"/>
      <c r="P95" s="563"/>
      <c r="Q95" s="563"/>
      <c r="R95" s="563"/>
      <c r="S95" s="564"/>
      <c r="T95" s="562"/>
      <c r="U95" s="563"/>
      <c r="V95" s="563"/>
      <c r="W95" s="563"/>
      <c r="X95" s="563"/>
      <c r="Y95" s="563"/>
      <c r="Z95" s="564"/>
      <c r="AA95" s="562"/>
      <c r="AB95" s="563"/>
      <c r="AC95" s="563"/>
      <c r="AD95" s="563"/>
      <c r="AE95" s="563"/>
      <c r="AF95" s="563"/>
      <c r="AG95" s="564"/>
      <c r="AH95" s="562"/>
      <c r="AI95" s="563"/>
      <c r="AJ95" s="563"/>
      <c r="AK95" s="563"/>
      <c r="AL95" s="563"/>
      <c r="AM95" s="563"/>
      <c r="AN95" s="564"/>
      <c r="AO95" s="562"/>
      <c r="AP95" s="563"/>
      <c r="AQ95" s="563"/>
      <c r="AR95" s="563"/>
      <c r="AS95" s="563"/>
      <c r="AT95" s="563"/>
      <c r="AU95" s="564"/>
      <c r="AV95" s="562"/>
      <c r="AW95" s="563"/>
      <c r="AX95" s="563"/>
      <c r="AY95" s="563"/>
      <c r="AZ95" s="563"/>
      <c r="BA95" s="563"/>
      <c r="BB95" s="564"/>
      <c r="BC95" s="562"/>
      <c r="BD95" s="563"/>
      <c r="BE95" s="563"/>
      <c r="BF95" s="563"/>
      <c r="BG95" s="563"/>
      <c r="BH95" s="563"/>
      <c r="BI95" s="564"/>
      <c r="BJ95" s="562"/>
      <c r="BK95" s="563"/>
      <c r="BL95" s="563"/>
      <c r="BM95" s="563"/>
      <c r="BN95" s="563"/>
      <c r="BO95" s="563"/>
      <c r="BP95" s="564"/>
      <c r="BQ95" s="562"/>
      <c r="BR95" s="563"/>
      <c r="BS95" s="563"/>
      <c r="BT95" s="563"/>
      <c r="BU95" s="563"/>
      <c r="BV95" s="563"/>
      <c r="BW95" s="564"/>
      <c r="BX95" s="562"/>
      <c r="BY95" s="563"/>
      <c r="BZ95" s="563"/>
      <c r="CA95" s="563"/>
      <c r="CB95" s="563"/>
      <c r="CC95" s="563"/>
      <c r="CD95" s="564"/>
      <c r="CE95" s="562"/>
      <c r="CF95" s="563"/>
      <c r="CG95" s="563"/>
      <c r="CH95" s="563"/>
      <c r="CI95" s="563"/>
      <c r="CJ95" s="563"/>
      <c r="CK95" s="564"/>
      <c r="CL95" s="562"/>
      <c r="CM95" s="563"/>
      <c r="CN95" s="563"/>
      <c r="CO95" s="563"/>
      <c r="CP95" s="563"/>
      <c r="CQ95" s="563"/>
      <c r="CR95" s="564"/>
      <c r="CS95" s="562"/>
      <c r="CT95" s="563"/>
      <c r="CU95" s="563"/>
      <c r="CV95" s="563"/>
      <c r="CW95" s="563"/>
      <c r="CX95" s="563"/>
      <c r="CY95" s="564"/>
      <c r="CZ95" s="562"/>
      <c r="DA95" s="563"/>
      <c r="DB95" s="563"/>
      <c r="DC95" s="563"/>
      <c r="DD95" s="563"/>
      <c r="DE95" s="563"/>
      <c r="DF95" s="564"/>
      <c r="DG95" s="562"/>
      <c r="DH95" s="563"/>
      <c r="DI95" s="563"/>
      <c r="DJ95" s="563"/>
      <c r="DK95" s="563"/>
      <c r="DL95" s="563"/>
      <c r="DM95" s="564"/>
      <c r="DN95" s="562"/>
      <c r="DO95" s="563"/>
      <c r="DP95" s="563"/>
      <c r="DQ95" s="563"/>
      <c r="DR95" s="563"/>
      <c r="DS95" s="563"/>
      <c r="DT95" s="564"/>
      <c r="DU95" s="562"/>
      <c r="DV95" s="563"/>
      <c r="DW95" s="563"/>
      <c r="DX95" s="563"/>
      <c r="DY95" s="563"/>
      <c r="DZ95" s="563"/>
      <c r="EA95" s="564"/>
      <c r="EB95" s="562"/>
      <c r="EC95" s="563"/>
      <c r="ED95" s="563"/>
      <c r="EE95" s="563"/>
      <c r="EF95" s="563"/>
      <c r="EG95" s="563"/>
      <c r="EH95" s="564"/>
      <c r="EI95" s="562"/>
      <c r="EJ95" s="563"/>
      <c r="EK95" s="563"/>
      <c r="EL95" s="563"/>
      <c r="EM95" s="563"/>
      <c r="EN95" s="563"/>
      <c r="EO95" s="564"/>
      <c r="EP95" s="562"/>
      <c r="EQ95" s="563"/>
      <c r="ER95" s="563"/>
      <c r="ES95" s="563"/>
      <c r="ET95" s="563"/>
      <c r="EU95" s="563"/>
      <c r="EV95" s="564"/>
      <c r="EW95" s="562"/>
      <c r="EX95" s="563"/>
      <c r="EY95" s="563"/>
      <c r="EZ95" s="563"/>
      <c r="FA95" s="563"/>
      <c r="FB95" s="563"/>
      <c r="FC95" s="564"/>
      <c r="FD95" s="562"/>
      <c r="FE95" s="563"/>
      <c r="FF95" s="563"/>
      <c r="FG95" s="563"/>
      <c r="FH95" s="563"/>
      <c r="FI95" s="563"/>
      <c r="FJ95" s="564"/>
      <c r="FK95" s="562"/>
      <c r="FL95" s="563"/>
      <c r="FM95" s="563"/>
      <c r="FN95" s="563"/>
      <c r="FO95" s="563"/>
      <c r="FP95" s="563"/>
      <c r="FQ95" s="564"/>
      <c r="FR95" s="562"/>
      <c r="FS95" s="563"/>
      <c r="FT95" s="563"/>
      <c r="FU95" s="563"/>
      <c r="FV95" s="563"/>
      <c r="FW95" s="563"/>
      <c r="FX95" s="564"/>
      <c r="FY95" s="562"/>
      <c r="FZ95" s="563"/>
      <c r="GA95" s="563"/>
      <c r="GB95" s="563"/>
      <c r="GC95" s="563"/>
      <c r="GD95" s="563"/>
      <c r="GE95" s="564"/>
      <c r="GF95" s="562"/>
      <c r="GG95" s="563"/>
      <c r="GH95" s="563"/>
      <c r="GI95" s="563"/>
      <c r="GJ95" s="563"/>
      <c r="GK95" s="563"/>
      <c r="GL95" s="564"/>
      <c r="GM95" s="562"/>
      <c r="GN95" s="563"/>
      <c r="GO95" s="563"/>
      <c r="GP95" s="563"/>
      <c r="GQ95" s="563"/>
      <c r="GR95" s="563"/>
      <c r="GS95" s="564"/>
      <c r="GT95" s="562"/>
      <c r="GU95" s="563"/>
      <c r="GV95" s="563"/>
      <c r="GW95" s="563"/>
      <c r="GX95" s="563"/>
      <c r="GY95" s="563"/>
      <c r="GZ95" s="564"/>
      <c r="HA95" s="562"/>
      <c r="HB95" s="563"/>
      <c r="HC95" s="563"/>
      <c r="HD95" s="563"/>
      <c r="HE95" s="563"/>
      <c r="HF95" s="563"/>
      <c r="HG95" s="564"/>
    </row>
    <row r="96" spans="2:215" s="7" customFormat="1" ht="15.75" customHeight="1">
      <c r="B96" s="390" t="s">
        <v>191</v>
      </c>
      <c r="C96" s="604"/>
      <c r="D96" s="604"/>
      <c r="E96" s="604"/>
      <c r="F96" s="480"/>
      <c r="G96" s="433"/>
      <c r="H96" s="433"/>
      <c r="I96" s="433"/>
      <c r="J96" s="433"/>
      <c r="K96" s="433"/>
      <c r="L96" s="438"/>
      <c r="M96" s="480"/>
      <c r="N96" s="433"/>
      <c r="O96" s="433"/>
      <c r="P96" s="433"/>
      <c r="Q96" s="433"/>
      <c r="R96" s="433"/>
      <c r="S96" s="438"/>
      <c r="T96" s="480"/>
      <c r="U96" s="433"/>
      <c r="V96" s="433"/>
      <c r="W96" s="433"/>
      <c r="X96" s="433"/>
      <c r="Y96" s="433"/>
      <c r="Z96" s="438"/>
      <c r="AA96" s="480"/>
      <c r="AB96" s="433"/>
      <c r="AC96" s="433"/>
      <c r="AD96" s="433"/>
      <c r="AE96" s="433"/>
      <c r="AF96" s="433"/>
      <c r="AG96" s="438"/>
      <c r="AH96" s="480"/>
      <c r="AI96" s="433"/>
      <c r="AJ96" s="433"/>
      <c r="AK96" s="433"/>
      <c r="AL96" s="433"/>
      <c r="AM96" s="433"/>
      <c r="AN96" s="438"/>
      <c r="AO96" s="480"/>
      <c r="AP96" s="433"/>
      <c r="AQ96" s="433"/>
      <c r="AR96" s="433"/>
      <c r="AS96" s="433"/>
      <c r="AT96" s="433"/>
      <c r="AU96" s="438"/>
      <c r="AV96" s="480"/>
      <c r="AW96" s="433"/>
      <c r="AX96" s="433"/>
      <c r="AY96" s="433"/>
      <c r="AZ96" s="433"/>
      <c r="BA96" s="433"/>
      <c r="BB96" s="438"/>
      <c r="BC96" s="480"/>
      <c r="BD96" s="433"/>
      <c r="BE96" s="433"/>
      <c r="BF96" s="433"/>
      <c r="BG96" s="433"/>
      <c r="BH96" s="433"/>
      <c r="BI96" s="438"/>
      <c r="BJ96" s="480"/>
      <c r="BK96" s="433"/>
      <c r="BL96" s="433"/>
      <c r="BM96" s="433"/>
      <c r="BN96" s="433"/>
      <c r="BO96" s="433"/>
      <c r="BP96" s="438"/>
      <c r="BQ96" s="480"/>
      <c r="BR96" s="433"/>
      <c r="BS96" s="433"/>
      <c r="BT96" s="433"/>
      <c r="BU96" s="433"/>
      <c r="BV96" s="433"/>
      <c r="BW96" s="438"/>
      <c r="BX96" s="480"/>
      <c r="BY96" s="433"/>
      <c r="BZ96" s="433"/>
      <c r="CA96" s="433"/>
      <c r="CB96" s="433"/>
      <c r="CC96" s="433"/>
      <c r="CD96" s="438"/>
      <c r="CE96" s="480"/>
      <c r="CF96" s="433"/>
      <c r="CG96" s="433"/>
      <c r="CH96" s="433"/>
      <c r="CI96" s="433"/>
      <c r="CJ96" s="433"/>
      <c r="CK96" s="438"/>
      <c r="CL96" s="480"/>
      <c r="CM96" s="433"/>
      <c r="CN96" s="433"/>
      <c r="CO96" s="433"/>
      <c r="CP96" s="433"/>
      <c r="CQ96" s="433"/>
      <c r="CR96" s="438"/>
      <c r="CS96" s="480"/>
      <c r="CT96" s="433"/>
      <c r="CU96" s="433"/>
      <c r="CV96" s="433"/>
      <c r="CW96" s="433"/>
      <c r="CX96" s="433"/>
      <c r="CY96" s="438"/>
      <c r="CZ96" s="480"/>
      <c r="DA96" s="433"/>
      <c r="DB96" s="433"/>
      <c r="DC96" s="433"/>
      <c r="DD96" s="433"/>
      <c r="DE96" s="433"/>
      <c r="DF96" s="438"/>
      <c r="DG96" s="480"/>
      <c r="DH96" s="433"/>
      <c r="DI96" s="433"/>
      <c r="DJ96" s="433"/>
      <c r="DK96" s="433"/>
      <c r="DL96" s="433"/>
      <c r="DM96" s="438"/>
      <c r="DN96" s="480"/>
      <c r="DO96" s="433"/>
      <c r="DP96" s="433"/>
      <c r="DQ96" s="433"/>
      <c r="DR96" s="433"/>
      <c r="DS96" s="433"/>
      <c r="DT96" s="438"/>
      <c r="DU96" s="480"/>
      <c r="DV96" s="433"/>
      <c r="DW96" s="433"/>
      <c r="DX96" s="433"/>
      <c r="DY96" s="433"/>
      <c r="DZ96" s="433"/>
      <c r="EA96" s="438"/>
      <c r="EB96" s="480"/>
      <c r="EC96" s="433"/>
      <c r="ED96" s="433"/>
      <c r="EE96" s="433"/>
      <c r="EF96" s="433"/>
      <c r="EG96" s="433"/>
      <c r="EH96" s="438"/>
      <c r="EI96" s="480"/>
      <c r="EJ96" s="433"/>
      <c r="EK96" s="433"/>
      <c r="EL96" s="433"/>
      <c r="EM96" s="433"/>
      <c r="EN96" s="433"/>
      <c r="EO96" s="438"/>
      <c r="EP96" s="480"/>
      <c r="EQ96" s="433"/>
      <c r="ER96" s="433"/>
      <c r="ES96" s="433"/>
      <c r="ET96" s="433"/>
      <c r="EU96" s="433"/>
      <c r="EV96" s="438"/>
      <c r="EW96" s="480"/>
      <c r="EX96" s="433"/>
      <c r="EY96" s="433"/>
      <c r="EZ96" s="433"/>
      <c r="FA96" s="433"/>
      <c r="FB96" s="433"/>
      <c r="FC96" s="438"/>
      <c r="FD96" s="480"/>
      <c r="FE96" s="433"/>
      <c r="FF96" s="433"/>
      <c r="FG96" s="433"/>
      <c r="FH96" s="433"/>
      <c r="FI96" s="433"/>
      <c r="FJ96" s="438"/>
      <c r="FK96" s="480"/>
      <c r="FL96" s="433"/>
      <c r="FM96" s="433"/>
      <c r="FN96" s="433"/>
      <c r="FO96" s="433"/>
      <c r="FP96" s="433"/>
      <c r="FQ96" s="438"/>
      <c r="FR96" s="480"/>
      <c r="FS96" s="433"/>
      <c r="FT96" s="433"/>
      <c r="FU96" s="433"/>
      <c r="FV96" s="433"/>
      <c r="FW96" s="433"/>
      <c r="FX96" s="438"/>
      <c r="FY96" s="480"/>
      <c r="FZ96" s="433"/>
      <c r="GA96" s="433"/>
      <c r="GB96" s="433"/>
      <c r="GC96" s="433"/>
      <c r="GD96" s="433"/>
      <c r="GE96" s="438"/>
      <c r="GF96" s="480"/>
      <c r="GG96" s="433"/>
      <c r="GH96" s="433"/>
      <c r="GI96" s="433"/>
      <c r="GJ96" s="433"/>
      <c r="GK96" s="433"/>
      <c r="GL96" s="438"/>
      <c r="GM96" s="480"/>
      <c r="GN96" s="433"/>
      <c r="GO96" s="433"/>
      <c r="GP96" s="433"/>
      <c r="GQ96" s="433"/>
      <c r="GR96" s="433"/>
      <c r="GS96" s="438"/>
      <c r="GT96" s="480"/>
      <c r="GU96" s="433"/>
      <c r="GV96" s="433"/>
      <c r="GW96" s="433"/>
      <c r="GX96" s="433"/>
      <c r="GY96" s="433"/>
      <c r="GZ96" s="438"/>
      <c r="HA96" s="480"/>
      <c r="HB96" s="433"/>
      <c r="HC96" s="433"/>
      <c r="HD96" s="433"/>
      <c r="HE96" s="433"/>
      <c r="HF96" s="433"/>
      <c r="HG96" s="438"/>
    </row>
    <row r="97" spans="2:215" s="7" customFormat="1" ht="15.75" customHeight="1">
      <c r="B97" s="661"/>
      <c r="C97" s="664" t="s">
        <v>255</v>
      </c>
      <c r="D97" s="665"/>
      <c r="E97" s="666"/>
      <c r="F97" s="673">
        <f>J239</f>
        <v>0</v>
      </c>
      <c r="G97" s="674"/>
      <c r="H97" s="674"/>
      <c r="I97" s="674"/>
      <c r="J97" s="674"/>
      <c r="K97" s="674"/>
      <c r="L97" s="675"/>
      <c r="M97" s="673">
        <f>Q239</f>
        <v>0</v>
      </c>
      <c r="N97" s="674"/>
      <c r="O97" s="674"/>
      <c r="P97" s="674"/>
      <c r="Q97" s="674"/>
      <c r="R97" s="674"/>
      <c r="S97" s="675"/>
      <c r="T97" s="673">
        <f>X239</f>
        <v>0</v>
      </c>
      <c r="U97" s="674"/>
      <c r="V97" s="674"/>
      <c r="W97" s="674"/>
      <c r="X97" s="674"/>
      <c r="Y97" s="674"/>
      <c r="Z97" s="675"/>
      <c r="AA97" s="673">
        <f>AE239</f>
        <v>0</v>
      </c>
      <c r="AB97" s="674"/>
      <c r="AC97" s="674"/>
      <c r="AD97" s="674"/>
      <c r="AE97" s="674"/>
      <c r="AF97" s="674"/>
      <c r="AG97" s="675"/>
      <c r="AH97" s="673">
        <f>AL239</f>
        <v>0</v>
      </c>
      <c r="AI97" s="674"/>
      <c r="AJ97" s="674"/>
      <c r="AK97" s="674"/>
      <c r="AL97" s="674"/>
      <c r="AM97" s="674"/>
      <c r="AN97" s="675"/>
      <c r="AO97" s="673">
        <f>AS239</f>
        <v>0</v>
      </c>
      <c r="AP97" s="674"/>
      <c r="AQ97" s="674"/>
      <c r="AR97" s="674"/>
      <c r="AS97" s="674"/>
      <c r="AT97" s="674"/>
      <c r="AU97" s="675"/>
      <c r="AV97" s="673">
        <f>AZ239</f>
        <v>0</v>
      </c>
      <c r="AW97" s="674"/>
      <c r="AX97" s="674"/>
      <c r="AY97" s="674"/>
      <c r="AZ97" s="674"/>
      <c r="BA97" s="674"/>
      <c r="BB97" s="675"/>
      <c r="BC97" s="673">
        <f>BG239</f>
        <v>0</v>
      </c>
      <c r="BD97" s="674"/>
      <c r="BE97" s="674"/>
      <c r="BF97" s="674"/>
      <c r="BG97" s="674"/>
      <c r="BH97" s="674"/>
      <c r="BI97" s="675"/>
      <c r="BJ97" s="673">
        <f>BN239</f>
        <v>0</v>
      </c>
      <c r="BK97" s="674"/>
      <c r="BL97" s="674"/>
      <c r="BM97" s="674"/>
      <c r="BN97" s="674"/>
      <c r="BO97" s="674"/>
      <c r="BP97" s="675"/>
      <c r="BQ97" s="673">
        <f>BU239</f>
        <v>0</v>
      </c>
      <c r="BR97" s="674"/>
      <c r="BS97" s="674"/>
      <c r="BT97" s="674"/>
      <c r="BU97" s="674"/>
      <c r="BV97" s="674"/>
      <c r="BW97" s="675"/>
      <c r="BX97" s="673">
        <f>CB239</f>
        <v>0</v>
      </c>
      <c r="BY97" s="674"/>
      <c r="BZ97" s="674"/>
      <c r="CA97" s="674"/>
      <c r="CB97" s="674"/>
      <c r="CC97" s="674"/>
      <c r="CD97" s="675"/>
      <c r="CE97" s="673">
        <f>CI239</f>
        <v>0</v>
      </c>
      <c r="CF97" s="674"/>
      <c r="CG97" s="674"/>
      <c r="CH97" s="674"/>
      <c r="CI97" s="674"/>
      <c r="CJ97" s="674"/>
      <c r="CK97" s="675"/>
      <c r="CL97" s="673">
        <f>CP239</f>
        <v>0</v>
      </c>
      <c r="CM97" s="674"/>
      <c r="CN97" s="674"/>
      <c r="CO97" s="674"/>
      <c r="CP97" s="674"/>
      <c r="CQ97" s="674"/>
      <c r="CR97" s="675"/>
      <c r="CS97" s="673">
        <f>CW239</f>
        <v>0</v>
      </c>
      <c r="CT97" s="674"/>
      <c r="CU97" s="674"/>
      <c r="CV97" s="674"/>
      <c r="CW97" s="674"/>
      <c r="CX97" s="674"/>
      <c r="CY97" s="675"/>
      <c r="CZ97" s="673">
        <f>DD239</f>
        <v>0</v>
      </c>
      <c r="DA97" s="674"/>
      <c r="DB97" s="674"/>
      <c r="DC97" s="674"/>
      <c r="DD97" s="674"/>
      <c r="DE97" s="674"/>
      <c r="DF97" s="675"/>
      <c r="DG97" s="673">
        <f>DK239</f>
        <v>0</v>
      </c>
      <c r="DH97" s="674"/>
      <c r="DI97" s="674"/>
      <c r="DJ97" s="674"/>
      <c r="DK97" s="674"/>
      <c r="DL97" s="674"/>
      <c r="DM97" s="675"/>
      <c r="DN97" s="673">
        <f>DR239</f>
        <v>0</v>
      </c>
      <c r="DO97" s="674"/>
      <c r="DP97" s="674"/>
      <c r="DQ97" s="674"/>
      <c r="DR97" s="674"/>
      <c r="DS97" s="674"/>
      <c r="DT97" s="675"/>
      <c r="DU97" s="673">
        <f>DY239</f>
        <v>0</v>
      </c>
      <c r="DV97" s="674"/>
      <c r="DW97" s="674"/>
      <c r="DX97" s="674"/>
      <c r="DY97" s="674"/>
      <c r="DZ97" s="674"/>
      <c r="EA97" s="675"/>
      <c r="EB97" s="673">
        <f>EF239</f>
        <v>0</v>
      </c>
      <c r="EC97" s="674"/>
      <c r="ED97" s="674"/>
      <c r="EE97" s="674"/>
      <c r="EF97" s="674"/>
      <c r="EG97" s="674"/>
      <c r="EH97" s="675"/>
      <c r="EI97" s="673">
        <f>EM239</f>
        <v>0</v>
      </c>
      <c r="EJ97" s="674"/>
      <c r="EK97" s="674"/>
      <c r="EL97" s="674"/>
      <c r="EM97" s="674"/>
      <c r="EN97" s="674"/>
      <c r="EO97" s="675"/>
      <c r="EP97" s="673">
        <f>ET239</f>
        <v>0</v>
      </c>
      <c r="EQ97" s="674"/>
      <c r="ER97" s="674"/>
      <c r="ES97" s="674"/>
      <c r="ET97" s="674"/>
      <c r="EU97" s="674"/>
      <c r="EV97" s="675"/>
      <c r="EW97" s="673">
        <f>FA239</f>
        <v>0</v>
      </c>
      <c r="EX97" s="674"/>
      <c r="EY97" s="674"/>
      <c r="EZ97" s="674"/>
      <c r="FA97" s="674"/>
      <c r="FB97" s="674"/>
      <c r="FC97" s="675"/>
      <c r="FD97" s="673">
        <f>FH239</f>
        <v>0</v>
      </c>
      <c r="FE97" s="674"/>
      <c r="FF97" s="674"/>
      <c r="FG97" s="674"/>
      <c r="FH97" s="674"/>
      <c r="FI97" s="674"/>
      <c r="FJ97" s="675"/>
      <c r="FK97" s="673">
        <f>FO239</f>
        <v>0</v>
      </c>
      <c r="FL97" s="674"/>
      <c r="FM97" s="674"/>
      <c r="FN97" s="674"/>
      <c r="FO97" s="674"/>
      <c r="FP97" s="674"/>
      <c r="FQ97" s="675"/>
      <c r="FR97" s="673">
        <f>FV239</f>
        <v>0</v>
      </c>
      <c r="FS97" s="674"/>
      <c r="FT97" s="674"/>
      <c r="FU97" s="674"/>
      <c r="FV97" s="674"/>
      <c r="FW97" s="674"/>
      <c r="FX97" s="675"/>
      <c r="FY97" s="673">
        <f>GC239</f>
        <v>0</v>
      </c>
      <c r="FZ97" s="674"/>
      <c r="GA97" s="674"/>
      <c r="GB97" s="674"/>
      <c r="GC97" s="674"/>
      <c r="GD97" s="674"/>
      <c r="GE97" s="675"/>
      <c r="GF97" s="673">
        <f>GJ239</f>
        <v>0</v>
      </c>
      <c r="GG97" s="674"/>
      <c r="GH97" s="674"/>
      <c r="GI97" s="674"/>
      <c r="GJ97" s="674"/>
      <c r="GK97" s="674"/>
      <c r="GL97" s="675"/>
      <c r="GM97" s="673">
        <f>GQ239</f>
        <v>0</v>
      </c>
      <c r="GN97" s="674"/>
      <c r="GO97" s="674"/>
      <c r="GP97" s="674"/>
      <c r="GQ97" s="674"/>
      <c r="GR97" s="674"/>
      <c r="GS97" s="675"/>
      <c r="GT97" s="673">
        <f>GX239</f>
        <v>0</v>
      </c>
      <c r="GU97" s="674"/>
      <c r="GV97" s="674"/>
      <c r="GW97" s="674"/>
      <c r="GX97" s="674"/>
      <c r="GY97" s="674"/>
      <c r="GZ97" s="675"/>
      <c r="HA97" s="673">
        <f>HE239</f>
        <v>0</v>
      </c>
      <c r="HB97" s="674"/>
      <c r="HC97" s="674"/>
      <c r="HD97" s="674"/>
      <c r="HE97" s="674"/>
      <c r="HF97" s="674"/>
      <c r="HG97" s="675"/>
    </row>
    <row r="98" spans="2:215" s="7" customFormat="1" ht="15.75" customHeight="1">
      <c r="B98" s="533"/>
      <c r="C98" s="676"/>
      <c r="D98" s="620" t="s">
        <v>247</v>
      </c>
      <c r="E98" s="621"/>
      <c r="F98" s="462"/>
      <c r="G98" s="463"/>
      <c r="H98" s="463"/>
      <c r="I98" s="463"/>
      <c r="J98" s="463"/>
      <c r="K98" s="463"/>
      <c r="L98" s="464"/>
      <c r="M98" s="462"/>
      <c r="N98" s="463"/>
      <c r="O98" s="463"/>
      <c r="P98" s="463"/>
      <c r="Q98" s="463"/>
      <c r="R98" s="463"/>
      <c r="S98" s="464"/>
      <c r="T98" s="462"/>
      <c r="U98" s="463"/>
      <c r="V98" s="463"/>
      <c r="W98" s="463"/>
      <c r="X98" s="463"/>
      <c r="Y98" s="463"/>
      <c r="Z98" s="464"/>
      <c r="AA98" s="462"/>
      <c r="AB98" s="463"/>
      <c r="AC98" s="463"/>
      <c r="AD98" s="463"/>
      <c r="AE98" s="463"/>
      <c r="AF98" s="463"/>
      <c r="AG98" s="464"/>
      <c r="AH98" s="462"/>
      <c r="AI98" s="463"/>
      <c r="AJ98" s="463"/>
      <c r="AK98" s="463"/>
      <c r="AL98" s="463"/>
      <c r="AM98" s="463"/>
      <c r="AN98" s="464"/>
      <c r="AO98" s="462"/>
      <c r="AP98" s="463"/>
      <c r="AQ98" s="463"/>
      <c r="AR98" s="463"/>
      <c r="AS98" s="463"/>
      <c r="AT98" s="463"/>
      <c r="AU98" s="464"/>
      <c r="AV98" s="462"/>
      <c r="AW98" s="463"/>
      <c r="AX98" s="463"/>
      <c r="AY98" s="463"/>
      <c r="AZ98" s="463"/>
      <c r="BA98" s="463"/>
      <c r="BB98" s="464"/>
      <c r="BC98" s="462"/>
      <c r="BD98" s="463"/>
      <c r="BE98" s="463"/>
      <c r="BF98" s="463"/>
      <c r="BG98" s="463"/>
      <c r="BH98" s="463"/>
      <c r="BI98" s="464"/>
      <c r="BJ98" s="462"/>
      <c r="BK98" s="463"/>
      <c r="BL98" s="463"/>
      <c r="BM98" s="463"/>
      <c r="BN98" s="463"/>
      <c r="BO98" s="463"/>
      <c r="BP98" s="464"/>
      <c r="BQ98" s="462"/>
      <c r="BR98" s="463"/>
      <c r="BS98" s="463"/>
      <c r="BT98" s="463"/>
      <c r="BU98" s="463"/>
      <c r="BV98" s="463"/>
      <c r="BW98" s="464"/>
      <c r="BX98" s="462"/>
      <c r="BY98" s="463"/>
      <c r="BZ98" s="463"/>
      <c r="CA98" s="463"/>
      <c r="CB98" s="463"/>
      <c r="CC98" s="463"/>
      <c r="CD98" s="464"/>
      <c r="CE98" s="462"/>
      <c r="CF98" s="463"/>
      <c r="CG98" s="463"/>
      <c r="CH98" s="463"/>
      <c r="CI98" s="463"/>
      <c r="CJ98" s="463"/>
      <c r="CK98" s="464"/>
      <c r="CL98" s="462"/>
      <c r="CM98" s="463"/>
      <c r="CN98" s="463"/>
      <c r="CO98" s="463"/>
      <c r="CP98" s="463"/>
      <c r="CQ98" s="463"/>
      <c r="CR98" s="464"/>
      <c r="CS98" s="462"/>
      <c r="CT98" s="463"/>
      <c r="CU98" s="463"/>
      <c r="CV98" s="463"/>
      <c r="CW98" s="463"/>
      <c r="CX98" s="463"/>
      <c r="CY98" s="464"/>
      <c r="CZ98" s="462"/>
      <c r="DA98" s="463"/>
      <c r="DB98" s="463"/>
      <c r="DC98" s="463"/>
      <c r="DD98" s="463"/>
      <c r="DE98" s="463"/>
      <c r="DF98" s="464"/>
      <c r="DG98" s="462"/>
      <c r="DH98" s="463"/>
      <c r="DI98" s="463"/>
      <c r="DJ98" s="463"/>
      <c r="DK98" s="463"/>
      <c r="DL98" s="463"/>
      <c r="DM98" s="464"/>
      <c r="DN98" s="462"/>
      <c r="DO98" s="463"/>
      <c r="DP98" s="463"/>
      <c r="DQ98" s="463"/>
      <c r="DR98" s="463"/>
      <c r="DS98" s="463"/>
      <c r="DT98" s="464"/>
      <c r="DU98" s="462"/>
      <c r="DV98" s="463"/>
      <c r="DW98" s="463"/>
      <c r="DX98" s="463"/>
      <c r="DY98" s="463"/>
      <c r="DZ98" s="463"/>
      <c r="EA98" s="464"/>
      <c r="EB98" s="462"/>
      <c r="EC98" s="463"/>
      <c r="ED98" s="463"/>
      <c r="EE98" s="463"/>
      <c r="EF98" s="463"/>
      <c r="EG98" s="463"/>
      <c r="EH98" s="464"/>
      <c r="EI98" s="462"/>
      <c r="EJ98" s="463"/>
      <c r="EK98" s="463"/>
      <c r="EL98" s="463"/>
      <c r="EM98" s="463"/>
      <c r="EN98" s="463"/>
      <c r="EO98" s="464"/>
      <c r="EP98" s="462"/>
      <c r="EQ98" s="463"/>
      <c r="ER98" s="463"/>
      <c r="ES98" s="463"/>
      <c r="ET98" s="463"/>
      <c r="EU98" s="463"/>
      <c r="EV98" s="464"/>
      <c r="EW98" s="462"/>
      <c r="EX98" s="463"/>
      <c r="EY98" s="463"/>
      <c r="EZ98" s="463"/>
      <c r="FA98" s="463"/>
      <c r="FB98" s="463"/>
      <c r="FC98" s="464"/>
      <c r="FD98" s="462"/>
      <c r="FE98" s="463"/>
      <c r="FF98" s="463"/>
      <c r="FG98" s="463"/>
      <c r="FH98" s="463"/>
      <c r="FI98" s="463"/>
      <c r="FJ98" s="464"/>
      <c r="FK98" s="462"/>
      <c r="FL98" s="463"/>
      <c r="FM98" s="463"/>
      <c r="FN98" s="463"/>
      <c r="FO98" s="463"/>
      <c r="FP98" s="463"/>
      <c r="FQ98" s="464"/>
      <c r="FR98" s="462"/>
      <c r="FS98" s="463"/>
      <c r="FT98" s="463"/>
      <c r="FU98" s="463"/>
      <c r="FV98" s="463"/>
      <c r="FW98" s="463"/>
      <c r="FX98" s="464"/>
      <c r="FY98" s="462"/>
      <c r="FZ98" s="463"/>
      <c r="GA98" s="463"/>
      <c r="GB98" s="463"/>
      <c r="GC98" s="463"/>
      <c r="GD98" s="463"/>
      <c r="GE98" s="464"/>
      <c r="GF98" s="462"/>
      <c r="GG98" s="463"/>
      <c r="GH98" s="463"/>
      <c r="GI98" s="463"/>
      <c r="GJ98" s="463"/>
      <c r="GK98" s="463"/>
      <c r="GL98" s="464"/>
      <c r="GM98" s="462"/>
      <c r="GN98" s="463"/>
      <c r="GO98" s="463"/>
      <c r="GP98" s="463"/>
      <c r="GQ98" s="463"/>
      <c r="GR98" s="463"/>
      <c r="GS98" s="464"/>
      <c r="GT98" s="462"/>
      <c r="GU98" s="463"/>
      <c r="GV98" s="463"/>
      <c r="GW98" s="463"/>
      <c r="GX98" s="463"/>
      <c r="GY98" s="463"/>
      <c r="GZ98" s="464"/>
      <c r="HA98" s="462"/>
      <c r="HB98" s="463"/>
      <c r="HC98" s="463"/>
      <c r="HD98" s="463"/>
      <c r="HE98" s="463"/>
      <c r="HF98" s="463"/>
      <c r="HG98" s="464"/>
    </row>
    <row r="99" spans="2:215" s="7" customFormat="1" ht="15.75" customHeight="1">
      <c r="B99" s="663"/>
      <c r="C99" s="428"/>
      <c r="D99" s="620" t="s">
        <v>50</v>
      </c>
      <c r="E99" s="621"/>
      <c r="F99" s="617"/>
      <c r="G99" s="618"/>
      <c r="H99" s="618"/>
      <c r="I99" s="618"/>
      <c r="J99" s="618"/>
      <c r="K99" s="618"/>
      <c r="L99" s="619"/>
      <c r="M99" s="617"/>
      <c r="N99" s="618"/>
      <c r="O99" s="618"/>
      <c r="P99" s="618"/>
      <c r="Q99" s="618"/>
      <c r="R99" s="618"/>
      <c r="S99" s="619"/>
      <c r="T99" s="617"/>
      <c r="U99" s="618"/>
      <c r="V99" s="618"/>
      <c r="W99" s="618"/>
      <c r="X99" s="618"/>
      <c r="Y99" s="618"/>
      <c r="Z99" s="619"/>
      <c r="AA99" s="617"/>
      <c r="AB99" s="618"/>
      <c r="AC99" s="618"/>
      <c r="AD99" s="618"/>
      <c r="AE99" s="618"/>
      <c r="AF99" s="618"/>
      <c r="AG99" s="619"/>
      <c r="AH99" s="617"/>
      <c r="AI99" s="618"/>
      <c r="AJ99" s="618"/>
      <c r="AK99" s="618"/>
      <c r="AL99" s="618"/>
      <c r="AM99" s="618"/>
      <c r="AN99" s="619"/>
      <c r="AO99" s="617"/>
      <c r="AP99" s="618"/>
      <c r="AQ99" s="618"/>
      <c r="AR99" s="618"/>
      <c r="AS99" s="618"/>
      <c r="AT99" s="618"/>
      <c r="AU99" s="619"/>
      <c r="AV99" s="617"/>
      <c r="AW99" s="618"/>
      <c r="AX99" s="618"/>
      <c r="AY99" s="618"/>
      <c r="AZ99" s="618"/>
      <c r="BA99" s="618"/>
      <c r="BB99" s="619"/>
      <c r="BC99" s="617"/>
      <c r="BD99" s="618"/>
      <c r="BE99" s="618"/>
      <c r="BF99" s="618"/>
      <c r="BG99" s="618"/>
      <c r="BH99" s="618"/>
      <c r="BI99" s="619"/>
      <c r="BJ99" s="617"/>
      <c r="BK99" s="618"/>
      <c r="BL99" s="618"/>
      <c r="BM99" s="618"/>
      <c r="BN99" s="618"/>
      <c r="BO99" s="618"/>
      <c r="BP99" s="619"/>
      <c r="BQ99" s="617"/>
      <c r="BR99" s="618"/>
      <c r="BS99" s="618"/>
      <c r="BT99" s="618"/>
      <c r="BU99" s="618"/>
      <c r="BV99" s="618"/>
      <c r="BW99" s="619"/>
      <c r="BX99" s="617"/>
      <c r="BY99" s="618"/>
      <c r="BZ99" s="618"/>
      <c r="CA99" s="618"/>
      <c r="CB99" s="618"/>
      <c r="CC99" s="618"/>
      <c r="CD99" s="619"/>
      <c r="CE99" s="617"/>
      <c r="CF99" s="618"/>
      <c r="CG99" s="618"/>
      <c r="CH99" s="618"/>
      <c r="CI99" s="618"/>
      <c r="CJ99" s="618"/>
      <c r="CK99" s="619"/>
      <c r="CL99" s="617"/>
      <c r="CM99" s="618"/>
      <c r="CN99" s="618"/>
      <c r="CO99" s="618"/>
      <c r="CP99" s="618"/>
      <c r="CQ99" s="618"/>
      <c r="CR99" s="619"/>
      <c r="CS99" s="617"/>
      <c r="CT99" s="618"/>
      <c r="CU99" s="618"/>
      <c r="CV99" s="618"/>
      <c r="CW99" s="618"/>
      <c r="CX99" s="618"/>
      <c r="CY99" s="619"/>
      <c r="CZ99" s="617"/>
      <c r="DA99" s="618"/>
      <c r="DB99" s="618"/>
      <c r="DC99" s="618"/>
      <c r="DD99" s="618"/>
      <c r="DE99" s="618"/>
      <c r="DF99" s="619"/>
      <c r="DG99" s="617"/>
      <c r="DH99" s="618"/>
      <c r="DI99" s="618"/>
      <c r="DJ99" s="618"/>
      <c r="DK99" s="618"/>
      <c r="DL99" s="618"/>
      <c r="DM99" s="619"/>
      <c r="DN99" s="617"/>
      <c r="DO99" s="618"/>
      <c r="DP99" s="618"/>
      <c r="DQ99" s="618"/>
      <c r="DR99" s="618"/>
      <c r="DS99" s="618"/>
      <c r="DT99" s="619"/>
      <c r="DU99" s="617"/>
      <c r="DV99" s="618"/>
      <c r="DW99" s="618"/>
      <c r="DX99" s="618"/>
      <c r="DY99" s="618"/>
      <c r="DZ99" s="618"/>
      <c r="EA99" s="619"/>
      <c r="EB99" s="617"/>
      <c r="EC99" s="618"/>
      <c r="ED99" s="618"/>
      <c r="EE99" s="618"/>
      <c r="EF99" s="618"/>
      <c r="EG99" s="618"/>
      <c r="EH99" s="619"/>
      <c r="EI99" s="617"/>
      <c r="EJ99" s="618"/>
      <c r="EK99" s="618"/>
      <c r="EL99" s="618"/>
      <c r="EM99" s="618"/>
      <c r="EN99" s="618"/>
      <c r="EO99" s="619"/>
      <c r="EP99" s="617"/>
      <c r="EQ99" s="618"/>
      <c r="ER99" s="618"/>
      <c r="ES99" s="618"/>
      <c r="ET99" s="618"/>
      <c r="EU99" s="618"/>
      <c r="EV99" s="619"/>
      <c r="EW99" s="617"/>
      <c r="EX99" s="618"/>
      <c r="EY99" s="618"/>
      <c r="EZ99" s="618"/>
      <c r="FA99" s="618"/>
      <c r="FB99" s="618"/>
      <c r="FC99" s="619"/>
      <c r="FD99" s="617"/>
      <c r="FE99" s="618"/>
      <c r="FF99" s="618"/>
      <c r="FG99" s="618"/>
      <c r="FH99" s="618"/>
      <c r="FI99" s="618"/>
      <c r="FJ99" s="619"/>
      <c r="FK99" s="617"/>
      <c r="FL99" s="618"/>
      <c r="FM99" s="618"/>
      <c r="FN99" s="618"/>
      <c r="FO99" s="618"/>
      <c r="FP99" s="618"/>
      <c r="FQ99" s="619"/>
      <c r="FR99" s="617"/>
      <c r="FS99" s="618"/>
      <c r="FT99" s="618"/>
      <c r="FU99" s="618"/>
      <c r="FV99" s="618"/>
      <c r="FW99" s="618"/>
      <c r="FX99" s="619"/>
      <c r="FY99" s="617"/>
      <c r="FZ99" s="618"/>
      <c r="GA99" s="618"/>
      <c r="GB99" s="618"/>
      <c r="GC99" s="618"/>
      <c r="GD99" s="618"/>
      <c r="GE99" s="619"/>
      <c r="GF99" s="617"/>
      <c r="GG99" s="618"/>
      <c r="GH99" s="618"/>
      <c r="GI99" s="618"/>
      <c r="GJ99" s="618"/>
      <c r="GK99" s="618"/>
      <c r="GL99" s="619"/>
      <c r="GM99" s="617"/>
      <c r="GN99" s="618"/>
      <c r="GO99" s="618"/>
      <c r="GP99" s="618"/>
      <c r="GQ99" s="618"/>
      <c r="GR99" s="618"/>
      <c r="GS99" s="619"/>
      <c r="GT99" s="617"/>
      <c r="GU99" s="618"/>
      <c r="GV99" s="618"/>
      <c r="GW99" s="618"/>
      <c r="GX99" s="618"/>
      <c r="GY99" s="618"/>
      <c r="GZ99" s="619"/>
      <c r="HA99" s="617"/>
      <c r="HB99" s="618"/>
      <c r="HC99" s="618"/>
      <c r="HD99" s="618"/>
      <c r="HE99" s="618"/>
      <c r="HF99" s="618"/>
      <c r="HG99" s="619"/>
    </row>
    <row r="100" spans="2:215" s="7" customFormat="1" ht="15.75" customHeight="1">
      <c r="B100" s="390" t="s">
        <v>192</v>
      </c>
      <c r="C100" s="604"/>
      <c r="D100" s="604"/>
      <c r="E100" s="604"/>
      <c r="F100" s="480"/>
      <c r="G100" s="433"/>
      <c r="H100" s="433"/>
      <c r="I100" s="433"/>
      <c r="J100" s="433"/>
      <c r="K100" s="433"/>
      <c r="L100" s="438"/>
      <c r="M100" s="480"/>
      <c r="N100" s="433"/>
      <c r="O100" s="433"/>
      <c r="P100" s="433"/>
      <c r="Q100" s="433"/>
      <c r="R100" s="433"/>
      <c r="S100" s="438"/>
      <c r="T100" s="480"/>
      <c r="U100" s="433"/>
      <c r="V100" s="433"/>
      <c r="W100" s="433"/>
      <c r="X100" s="433"/>
      <c r="Y100" s="433"/>
      <c r="Z100" s="438"/>
      <c r="AA100" s="480"/>
      <c r="AB100" s="433"/>
      <c r="AC100" s="433"/>
      <c r="AD100" s="433"/>
      <c r="AE100" s="433"/>
      <c r="AF100" s="433"/>
      <c r="AG100" s="438"/>
      <c r="AH100" s="480"/>
      <c r="AI100" s="433"/>
      <c r="AJ100" s="433"/>
      <c r="AK100" s="433"/>
      <c r="AL100" s="433"/>
      <c r="AM100" s="433"/>
      <c r="AN100" s="438"/>
      <c r="AO100" s="480"/>
      <c r="AP100" s="433"/>
      <c r="AQ100" s="433"/>
      <c r="AR100" s="433"/>
      <c r="AS100" s="433"/>
      <c r="AT100" s="433"/>
      <c r="AU100" s="438"/>
      <c r="AV100" s="480"/>
      <c r="AW100" s="433"/>
      <c r="AX100" s="433"/>
      <c r="AY100" s="433"/>
      <c r="AZ100" s="433"/>
      <c r="BA100" s="433"/>
      <c r="BB100" s="438"/>
      <c r="BC100" s="480"/>
      <c r="BD100" s="433"/>
      <c r="BE100" s="433"/>
      <c r="BF100" s="433"/>
      <c r="BG100" s="433"/>
      <c r="BH100" s="433"/>
      <c r="BI100" s="438"/>
      <c r="BJ100" s="480"/>
      <c r="BK100" s="433"/>
      <c r="BL100" s="433"/>
      <c r="BM100" s="433"/>
      <c r="BN100" s="433"/>
      <c r="BO100" s="433"/>
      <c r="BP100" s="438"/>
      <c r="BQ100" s="480"/>
      <c r="BR100" s="433"/>
      <c r="BS100" s="433"/>
      <c r="BT100" s="433"/>
      <c r="BU100" s="433"/>
      <c r="BV100" s="433"/>
      <c r="BW100" s="438"/>
      <c r="BX100" s="480"/>
      <c r="BY100" s="433"/>
      <c r="BZ100" s="433"/>
      <c r="CA100" s="433"/>
      <c r="CB100" s="433"/>
      <c r="CC100" s="433"/>
      <c r="CD100" s="438"/>
      <c r="CE100" s="480"/>
      <c r="CF100" s="433"/>
      <c r="CG100" s="433"/>
      <c r="CH100" s="433"/>
      <c r="CI100" s="433"/>
      <c r="CJ100" s="433"/>
      <c r="CK100" s="438"/>
      <c r="CL100" s="480"/>
      <c r="CM100" s="433"/>
      <c r="CN100" s="433"/>
      <c r="CO100" s="433"/>
      <c r="CP100" s="433"/>
      <c r="CQ100" s="433"/>
      <c r="CR100" s="438"/>
      <c r="CS100" s="480"/>
      <c r="CT100" s="433"/>
      <c r="CU100" s="433"/>
      <c r="CV100" s="433"/>
      <c r="CW100" s="433"/>
      <c r="CX100" s="433"/>
      <c r="CY100" s="438"/>
      <c r="CZ100" s="480"/>
      <c r="DA100" s="433"/>
      <c r="DB100" s="433"/>
      <c r="DC100" s="433"/>
      <c r="DD100" s="433"/>
      <c r="DE100" s="433"/>
      <c r="DF100" s="438"/>
      <c r="DG100" s="480"/>
      <c r="DH100" s="433"/>
      <c r="DI100" s="433"/>
      <c r="DJ100" s="433"/>
      <c r="DK100" s="433"/>
      <c r="DL100" s="433"/>
      <c r="DM100" s="438"/>
      <c r="DN100" s="480"/>
      <c r="DO100" s="433"/>
      <c r="DP100" s="433"/>
      <c r="DQ100" s="433"/>
      <c r="DR100" s="433"/>
      <c r="DS100" s="433"/>
      <c r="DT100" s="438"/>
      <c r="DU100" s="480"/>
      <c r="DV100" s="433"/>
      <c r="DW100" s="433"/>
      <c r="DX100" s="433"/>
      <c r="DY100" s="433"/>
      <c r="DZ100" s="433"/>
      <c r="EA100" s="438"/>
      <c r="EB100" s="480"/>
      <c r="EC100" s="433"/>
      <c r="ED100" s="433"/>
      <c r="EE100" s="433"/>
      <c r="EF100" s="433"/>
      <c r="EG100" s="433"/>
      <c r="EH100" s="438"/>
      <c r="EI100" s="480"/>
      <c r="EJ100" s="433"/>
      <c r="EK100" s="433"/>
      <c r="EL100" s="433"/>
      <c r="EM100" s="433"/>
      <c r="EN100" s="433"/>
      <c r="EO100" s="438"/>
      <c r="EP100" s="480"/>
      <c r="EQ100" s="433"/>
      <c r="ER100" s="433"/>
      <c r="ES100" s="433"/>
      <c r="ET100" s="433"/>
      <c r="EU100" s="433"/>
      <c r="EV100" s="438"/>
      <c r="EW100" s="480"/>
      <c r="EX100" s="433"/>
      <c r="EY100" s="433"/>
      <c r="EZ100" s="433"/>
      <c r="FA100" s="433"/>
      <c r="FB100" s="433"/>
      <c r="FC100" s="438"/>
      <c r="FD100" s="480"/>
      <c r="FE100" s="433"/>
      <c r="FF100" s="433"/>
      <c r="FG100" s="433"/>
      <c r="FH100" s="433"/>
      <c r="FI100" s="433"/>
      <c r="FJ100" s="438"/>
      <c r="FK100" s="480"/>
      <c r="FL100" s="433"/>
      <c r="FM100" s="433"/>
      <c r="FN100" s="433"/>
      <c r="FO100" s="433"/>
      <c r="FP100" s="433"/>
      <c r="FQ100" s="438"/>
      <c r="FR100" s="480"/>
      <c r="FS100" s="433"/>
      <c r="FT100" s="433"/>
      <c r="FU100" s="433"/>
      <c r="FV100" s="433"/>
      <c r="FW100" s="433"/>
      <c r="FX100" s="438"/>
      <c r="FY100" s="480"/>
      <c r="FZ100" s="433"/>
      <c r="GA100" s="433"/>
      <c r="GB100" s="433"/>
      <c r="GC100" s="433"/>
      <c r="GD100" s="433"/>
      <c r="GE100" s="438"/>
      <c r="GF100" s="480"/>
      <c r="GG100" s="433"/>
      <c r="GH100" s="433"/>
      <c r="GI100" s="433"/>
      <c r="GJ100" s="433"/>
      <c r="GK100" s="433"/>
      <c r="GL100" s="438"/>
      <c r="GM100" s="480"/>
      <c r="GN100" s="433"/>
      <c r="GO100" s="433"/>
      <c r="GP100" s="433"/>
      <c r="GQ100" s="433"/>
      <c r="GR100" s="433"/>
      <c r="GS100" s="438"/>
      <c r="GT100" s="480"/>
      <c r="GU100" s="433"/>
      <c r="GV100" s="433"/>
      <c r="GW100" s="433"/>
      <c r="GX100" s="433"/>
      <c r="GY100" s="433"/>
      <c r="GZ100" s="438"/>
      <c r="HA100" s="480"/>
      <c r="HB100" s="433"/>
      <c r="HC100" s="433"/>
      <c r="HD100" s="433"/>
      <c r="HE100" s="433"/>
      <c r="HF100" s="433"/>
      <c r="HG100" s="438"/>
    </row>
    <row r="101" spans="2:215" s="7" customFormat="1" ht="15.75" customHeight="1">
      <c r="B101" s="647"/>
      <c r="C101" s="659" t="s">
        <v>20</v>
      </c>
      <c r="D101" s="660"/>
      <c r="E101" s="646"/>
      <c r="F101" s="550"/>
      <c r="G101" s="551"/>
      <c r="H101" s="551"/>
      <c r="I101" s="551"/>
      <c r="J101" s="551"/>
      <c r="K101" s="551"/>
      <c r="L101" s="552"/>
      <c r="M101" s="550"/>
      <c r="N101" s="551"/>
      <c r="O101" s="551"/>
      <c r="P101" s="551"/>
      <c r="Q101" s="551"/>
      <c r="R101" s="551"/>
      <c r="S101" s="552"/>
      <c r="T101" s="550"/>
      <c r="U101" s="551"/>
      <c r="V101" s="551"/>
      <c r="W101" s="551"/>
      <c r="X101" s="551"/>
      <c r="Y101" s="551"/>
      <c r="Z101" s="552"/>
      <c r="AA101" s="550"/>
      <c r="AB101" s="551"/>
      <c r="AC101" s="551"/>
      <c r="AD101" s="551"/>
      <c r="AE101" s="551"/>
      <c r="AF101" s="551"/>
      <c r="AG101" s="552"/>
      <c r="AH101" s="550"/>
      <c r="AI101" s="551"/>
      <c r="AJ101" s="551"/>
      <c r="AK101" s="551"/>
      <c r="AL101" s="551"/>
      <c r="AM101" s="551"/>
      <c r="AN101" s="552"/>
      <c r="AO101" s="550"/>
      <c r="AP101" s="551"/>
      <c r="AQ101" s="551"/>
      <c r="AR101" s="551"/>
      <c r="AS101" s="551"/>
      <c r="AT101" s="551"/>
      <c r="AU101" s="552"/>
      <c r="AV101" s="550"/>
      <c r="AW101" s="551"/>
      <c r="AX101" s="551"/>
      <c r="AY101" s="551"/>
      <c r="AZ101" s="551"/>
      <c r="BA101" s="551"/>
      <c r="BB101" s="552"/>
      <c r="BC101" s="550"/>
      <c r="BD101" s="551"/>
      <c r="BE101" s="551"/>
      <c r="BF101" s="551"/>
      <c r="BG101" s="551"/>
      <c r="BH101" s="551"/>
      <c r="BI101" s="552"/>
      <c r="BJ101" s="550"/>
      <c r="BK101" s="551"/>
      <c r="BL101" s="551"/>
      <c r="BM101" s="551"/>
      <c r="BN101" s="551"/>
      <c r="BO101" s="551"/>
      <c r="BP101" s="552"/>
      <c r="BQ101" s="550"/>
      <c r="BR101" s="551"/>
      <c r="BS101" s="551"/>
      <c r="BT101" s="551"/>
      <c r="BU101" s="551"/>
      <c r="BV101" s="551"/>
      <c r="BW101" s="552"/>
      <c r="BX101" s="550"/>
      <c r="BY101" s="551"/>
      <c r="BZ101" s="551"/>
      <c r="CA101" s="551"/>
      <c r="CB101" s="551"/>
      <c r="CC101" s="551"/>
      <c r="CD101" s="552"/>
      <c r="CE101" s="550"/>
      <c r="CF101" s="551"/>
      <c r="CG101" s="551"/>
      <c r="CH101" s="551"/>
      <c r="CI101" s="551"/>
      <c r="CJ101" s="551"/>
      <c r="CK101" s="552"/>
      <c r="CL101" s="550"/>
      <c r="CM101" s="551"/>
      <c r="CN101" s="551"/>
      <c r="CO101" s="551"/>
      <c r="CP101" s="551"/>
      <c r="CQ101" s="551"/>
      <c r="CR101" s="552"/>
      <c r="CS101" s="550"/>
      <c r="CT101" s="551"/>
      <c r="CU101" s="551"/>
      <c r="CV101" s="551"/>
      <c r="CW101" s="551"/>
      <c r="CX101" s="551"/>
      <c r="CY101" s="552"/>
      <c r="CZ101" s="550"/>
      <c r="DA101" s="551"/>
      <c r="DB101" s="551"/>
      <c r="DC101" s="551"/>
      <c r="DD101" s="551"/>
      <c r="DE101" s="551"/>
      <c r="DF101" s="552"/>
      <c r="DG101" s="550"/>
      <c r="DH101" s="551"/>
      <c r="DI101" s="551"/>
      <c r="DJ101" s="551"/>
      <c r="DK101" s="551"/>
      <c r="DL101" s="551"/>
      <c r="DM101" s="552"/>
      <c r="DN101" s="550"/>
      <c r="DO101" s="551"/>
      <c r="DP101" s="551"/>
      <c r="DQ101" s="551"/>
      <c r="DR101" s="551"/>
      <c r="DS101" s="551"/>
      <c r="DT101" s="552"/>
      <c r="DU101" s="550"/>
      <c r="DV101" s="551"/>
      <c r="DW101" s="551"/>
      <c r="DX101" s="551"/>
      <c r="DY101" s="551"/>
      <c r="DZ101" s="551"/>
      <c r="EA101" s="552"/>
      <c r="EB101" s="550"/>
      <c r="EC101" s="551"/>
      <c r="ED101" s="551"/>
      <c r="EE101" s="551"/>
      <c r="EF101" s="551"/>
      <c r="EG101" s="551"/>
      <c r="EH101" s="552"/>
      <c r="EI101" s="550"/>
      <c r="EJ101" s="551"/>
      <c r="EK101" s="551"/>
      <c r="EL101" s="551"/>
      <c r="EM101" s="551"/>
      <c r="EN101" s="551"/>
      <c r="EO101" s="552"/>
      <c r="EP101" s="550"/>
      <c r="EQ101" s="551"/>
      <c r="ER101" s="551"/>
      <c r="ES101" s="551"/>
      <c r="ET101" s="551"/>
      <c r="EU101" s="551"/>
      <c r="EV101" s="552"/>
      <c r="EW101" s="550"/>
      <c r="EX101" s="551"/>
      <c r="EY101" s="551"/>
      <c r="EZ101" s="551"/>
      <c r="FA101" s="551"/>
      <c r="FB101" s="551"/>
      <c r="FC101" s="552"/>
      <c r="FD101" s="550"/>
      <c r="FE101" s="551"/>
      <c r="FF101" s="551"/>
      <c r="FG101" s="551"/>
      <c r="FH101" s="551"/>
      <c r="FI101" s="551"/>
      <c r="FJ101" s="552"/>
      <c r="FK101" s="550"/>
      <c r="FL101" s="551"/>
      <c r="FM101" s="551"/>
      <c r="FN101" s="551"/>
      <c r="FO101" s="551"/>
      <c r="FP101" s="551"/>
      <c r="FQ101" s="552"/>
      <c r="FR101" s="550"/>
      <c r="FS101" s="551"/>
      <c r="FT101" s="551"/>
      <c r="FU101" s="551"/>
      <c r="FV101" s="551"/>
      <c r="FW101" s="551"/>
      <c r="FX101" s="552"/>
      <c r="FY101" s="550"/>
      <c r="FZ101" s="551"/>
      <c r="GA101" s="551"/>
      <c r="GB101" s="551"/>
      <c r="GC101" s="551"/>
      <c r="GD101" s="551"/>
      <c r="GE101" s="552"/>
      <c r="GF101" s="550"/>
      <c r="GG101" s="551"/>
      <c r="GH101" s="551"/>
      <c r="GI101" s="551"/>
      <c r="GJ101" s="551"/>
      <c r="GK101" s="551"/>
      <c r="GL101" s="552"/>
      <c r="GM101" s="550"/>
      <c r="GN101" s="551"/>
      <c r="GO101" s="551"/>
      <c r="GP101" s="551"/>
      <c r="GQ101" s="551"/>
      <c r="GR101" s="551"/>
      <c r="GS101" s="552"/>
      <c r="GT101" s="550"/>
      <c r="GU101" s="551"/>
      <c r="GV101" s="551"/>
      <c r="GW101" s="551"/>
      <c r="GX101" s="551"/>
      <c r="GY101" s="551"/>
      <c r="GZ101" s="552"/>
      <c r="HA101" s="550"/>
      <c r="HB101" s="551"/>
      <c r="HC101" s="551"/>
      <c r="HD101" s="551"/>
      <c r="HE101" s="551"/>
      <c r="HF101" s="551"/>
      <c r="HG101" s="552"/>
    </row>
    <row r="102" spans="2:215" s="7" customFormat="1" ht="15.75" customHeight="1">
      <c r="B102" s="647"/>
      <c r="C102" s="735" t="s">
        <v>47</v>
      </c>
      <c r="D102" s="668"/>
      <c r="E102" s="669"/>
      <c r="F102" s="605"/>
      <c r="G102" s="606"/>
      <c r="H102" s="606"/>
      <c r="I102" s="606"/>
      <c r="J102" s="606"/>
      <c r="K102" s="606"/>
      <c r="L102" s="607"/>
      <c r="M102" s="605"/>
      <c r="N102" s="606"/>
      <c r="O102" s="606"/>
      <c r="P102" s="606"/>
      <c r="Q102" s="606"/>
      <c r="R102" s="606"/>
      <c r="S102" s="607"/>
      <c r="T102" s="605"/>
      <c r="U102" s="606"/>
      <c r="V102" s="606"/>
      <c r="W102" s="606"/>
      <c r="X102" s="606"/>
      <c r="Y102" s="606"/>
      <c r="Z102" s="607"/>
      <c r="AA102" s="605"/>
      <c r="AB102" s="606"/>
      <c r="AC102" s="606"/>
      <c r="AD102" s="606"/>
      <c r="AE102" s="606"/>
      <c r="AF102" s="606"/>
      <c r="AG102" s="607"/>
      <c r="AH102" s="605"/>
      <c r="AI102" s="606"/>
      <c r="AJ102" s="606"/>
      <c r="AK102" s="606"/>
      <c r="AL102" s="606"/>
      <c r="AM102" s="606"/>
      <c r="AN102" s="607"/>
      <c r="AO102" s="605"/>
      <c r="AP102" s="606"/>
      <c r="AQ102" s="606"/>
      <c r="AR102" s="606"/>
      <c r="AS102" s="606"/>
      <c r="AT102" s="606"/>
      <c r="AU102" s="607"/>
      <c r="AV102" s="605"/>
      <c r="AW102" s="606"/>
      <c r="AX102" s="606"/>
      <c r="AY102" s="606"/>
      <c r="AZ102" s="606"/>
      <c r="BA102" s="606"/>
      <c r="BB102" s="607"/>
      <c r="BC102" s="605"/>
      <c r="BD102" s="606"/>
      <c r="BE102" s="606"/>
      <c r="BF102" s="606"/>
      <c r="BG102" s="606"/>
      <c r="BH102" s="606"/>
      <c r="BI102" s="607"/>
      <c r="BJ102" s="605"/>
      <c r="BK102" s="606"/>
      <c r="BL102" s="606"/>
      <c r="BM102" s="606"/>
      <c r="BN102" s="606"/>
      <c r="BO102" s="606"/>
      <c r="BP102" s="607"/>
      <c r="BQ102" s="605"/>
      <c r="BR102" s="606"/>
      <c r="BS102" s="606"/>
      <c r="BT102" s="606"/>
      <c r="BU102" s="606"/>
      <c r="BV102" s="606"/>
      <c r="BW102" s="607"/>
      <c r="BX102" s="605"/>
      <c r="BY102" s="606"/>
      <c r="BZ102" s="606"/>
      <c r="CA102" s="606"/>
      <c r="CB102" s="606"/>
      <c r="CC102" s="606"/>
      <c r="CD102" s="607"/>
      <c r="CE102" s="605"/>
      <c r="CF102" s="606"/>
      <c r="CG102" s="606"/>
      <c r="CH102" s="606"/>
      <c r="CI102" s="606"/>
      <c r="CJ102" s="606"/>
      <c r="CK102" s="607"/>
      <c r="CL102" s="605"/>
      <c r="CM102" s="606"/>
      <c r="CN102" s="606"/>
      <c r="CO102" s="606"/>
      <c r="CP102" s="606"/>
      <c r="CQ102" s="606"/>
      <c r="CR102" s="607"/>
      <c r="CS102" s="605"/>
      <c r="CT102" s="606"/>
      <c r="CU102" s="606"/>
      <c r="CV102" s="606"/>
      <c r="CW102" s="606"/>
      <c r="CX102" s="606"/>
      <c r="CY102" s="607"/>
      <c r="CZ102" s="605"/>
      <c r="DA102" s="606"/>
      <c r="DB102" s="606"/>
      <c r="DC102" s="606"/>
      <c r="DD102" s="606"/>
      <c r="DE102" s="606"/>
      <c r="DF102" s="607"/>
      <c r="DG102" s="605"/>
      <c r="DH102" s="606"/>
      <c r="DI102" s="606"/>
      <c r="DJ102" s="606"/>
      <c r="DK102" s="606"/>
      <c r="DL102" s="606"/>
      <c r="DM102" s="607"/>
      <c r="DN102" s="605"/>
      <c r="DO102" s="606"/>
      <c r="DP102" s="606"/>
      <c r="DQ102" s="606"/>
      <c r="DR102" s="606"/>
      <c r="DS102" s="606"/>
      <c r="DT102" s="607"/>
      <c r="DU102" s="605"/>
      <c r="DV102" s="606"/>
      <c r="DW102" s="606"/>
      <c r="DX102" s="606"/>
      <c r="DY102" s="606"/>
      <c r="DZ102" s="606"/>
      <c r="EA102" s="607"/>
      <c r="EB102" s="605"/>
      <c r="EC102" s="606"/>
      <c r="ED102" s="606"/>
      <c r="EE102" s="606"/>
      <c r="EF102" s="606"/>
      <c r="EG102" s="606"/>
      <c r="EH102" s="607"/>
      <c r="EI102" s="605"/>
      <c r="EJ102" s="606"/>
      <c r="EK102" s="606"/>
      <c r="EL102" s="606"/>
      <c r="EM102" s="606"/>
      <c r="EN102" s="606"/>
      <c r="EO102" s="607"/>
      <c r="EP102" s="605"/>
      <c r="EQ102" s="606"/>
      <c r="ER102" s="606"/>
      <c r="ES102" s="606"/>
      <c r="ET102" s="606"/>
      <c r="EU102" s="606"/>
      <c r="EV102" s="607"/>
      <c r="EW102" s="605"/>
      <c r="EX102" s="606"/>
      <c r="EY102" s="606"/>
      <c r="EZ102" s="606"/>
      <c r="FA102" s="606"/>
      <c r="FB102" s="606"/>
      <c r="FC102" s="607"/>
      <c r="FD102" s="605"/>
      <c r="FE102" s="606"/>
      <c r="FF102" s="606"/>
      <c r="FG102" s="606"/>
      <c r="FH102" s="606"/>
      <c r="FI102" s="606"/>
      <c r="FJ102" s="607"/>
      <c r="FK102" s="605"/>
      <c r="FL102" s="606"/>
      <c r="FM102" s="606"/>
      <c r="FN102" s="606"/>
      <c r="FO102" s="606"/>
      <c r="FP102" s="606"/>
      <c r="FQ102" s="607"/>
      <c r="FR102" s="605"/>
      <c r="FS102" s="606"/>
      <c r="FT102" s="606"/>
      <c r="FU102" s="606"/>
      <c r="FV102" s="606"/>
      <c r="FW102" s="606"/>
      <c r="FX102" s="607"/>
      <c r="FY102" s="605"/>
      <c r="FZ102" s="606"/>
      <c r="GA102" s="606"/>
      <c r="GB102" s="606"/>
      <c r="GC102" s="606"/>
      <c r="GD102" s="606"/>
      <c r="GE102" s="607"/>
      <c r="GF102" s="605"/>
      <c r="GG102" s="606"/>
      <c r="GH102" s="606"/>
      <c r="GI102" s="606"/>
      <c r="GJ102" s="606"/>
      <c r="GK102" s="606"/>
      <c r="GL102" s="607"/>
      <c r="GM102" s="605"/>
      <c r="GN102" s="606"/>
      <c r="GO102" s="606"/>
      <c r="GP102" s="606"/>
      <c r="GQ102" s="606"/>
      <c r="GR102" s="606"/>
      <c r="GS102" s="607"/>
      <c r="GT102" s="605"/>
      <c r="GU102" s="606"/>
      <c r="GV102" s="606"/>
      <c r="GW102" s="606"/>
      <c r="GX102" s="606"/>
      <c r="GY102" s="606"/>
      <c r="GZ102" s="607"/>
      <c r="HA102" s="605"/>
      <c r="HB102" s="606"/>
      <c r="HC102" s="606"/>
      <c r="HD102" s="606"/>
      <c r="HE102" s="606"/>
      <c r="HF102" s="606"/>
      <c r="HG102" s="607"/>
    </row>
    <row r="103" spans="2:215" s="7" customFormat="1" ht="15.75" customHeight="1">
      <c r="B103" s="647"/>
      <c r="C103" s="627" t="s">
        <v>175</v>
      </c>
      <c r="D103" s="628"/>
      <c r="E103" s="629"/>
      <c r="F103" s="522"/>
      <c r="G103" s="523"/>
      <c r="H103" s="523"/>
      <c r="I103" s="523"/>
      <c r="J103" s="523"/>
      <c r="K103" s="523"/>
      <c r="L103" s="524"/>
      <c r="M103" s="522"/>
      <c r="N103" s="523"/>
      <c r="O103" s="523"/>
      <c r="P103" s="523"/>
      <c r="Q103" s="523"/>
      <c r="R103" s="523"/>
      <c r="S103" s="524"/>
      <c r="T103" s="522"/>
      <c r="U103" s="523"/>
      <c r="V103" s="523"/>
      <c r="W103" s="523"/>
      <c r="X103" s="523"/>
      <c r="Y103" s="523"/>
      <c r="Z103" s="524"/>
      <c r="AA103" s="522"/>
      <c r="AB103" s="523"/>
      <c r="AC103" s="523"/>
      <c r="AD103" s="523"/>
      <c r="AE103" s="523"/>
      <c r="AF103" s="523"/>
      <c r="AG103" s="524"/>
      <c r="AH103" s="522"/>
      <c r="AI103" s="523"/>
      <c r="AJ103" s="523"/>
      <c r="AK103" s="523"/>
      <c r="AL103" s="523"/>
      <c r="AM103" s="523"/>
      <c r="AN103" s="524"/>
      <c r="AO103" s="522"/>
      <c r="AP103" s="523"/>
      <c r="AQ103" s="523"/>
      <c r="AR103" s="523"/>
      <c r="AS103" s="523"/>
      <c r="AT103" s="523"/>
      <c r="AU103" s="524"/>
      <c r="AV103" s="522"/>
      <c r="AW103" s="523"/>
      <c r="AX103" s="523"/>
      <c r="AY103" s="523"/>
      <c r="AZ103" s="523"/>
      <c r="BA103" s="523"/>
      <c r="BB103" s="524"/>
      <c r="BC103" s="522"/>
      <c r="BD103" s="523"/>
      <c r="BE103" s="523"/>
      <c r="BF103" s="523"/>
      <c r="BG103" s="523"/>
      <c r="BH103" s="523"/>
      <c r="BI103" s="524"/>
      <c r="BJ103" s="522"/>
      <c r="BK103" s="523"/>
      <c r="BL103" s="523"/>
      <c r="BM103" s="523"/>
      <c r="BN103" s="523"/>
      <c r="BO103" s="523"/>
      <c r="BP103" s="524"/>
      <c r="BQ103" s="522"/>
      <c r="BR103" s="523"/>
      <c r="BS103" s="523"/>
      <c r="BT103" s="523"/>
      <c r="BU103" s="523"/>
      <c r="BV103" s="523"/>
      <c r="BW103" s="524"/>
      <c r="BX103" s="522"/>
      <c r="BY103" s="523"/>
      <c r="BZ103" s="523"/>
      <c r="CA103" s="523"/>
      <c r="CB103" s="523"/>
      <c r="CC103" s="523"/>
      <c r="CD103" s="524"/>
      <c r="CE103" s="522"/>
      <c r="CF103" s="523"/>
      <c r="CG103" s="523"/>
      <c r="CH103" s="523"/>
      <c r="CI103" s="523"/>
      <c r="CJ103" s="523"/>
      <c r="CK103" s="524"/>
      <c r="CL103" s="522"/>
      <c r="CM103" s="523"/>
      <c r="CN103" s="523"/>
      <c r="CO103" s="523"/>
      <c r="CP103" s="523"/>
      <c r="CQ103" s="523"/>
      <c r="CR103" s="524"/>
      <c r="CS103" s="522"/>
      <c r="CT103" s="523"/>
      <c r="CU103" s="523"/>
      <c r="CV103" s="523"/>
      <c r="CW103" s="523"/>
      <c r="CX103" s="523"/>
      <c r="CY103" s="524"/>
      <c r="CZ103" s="522"/>
      <c r="DA103" s="523"/>
      <c r="DB103" s="523"/>
      <c r="DC103" s="523"/>
      <c r="DD103" s="523"/>
      <c r="DE103" s="523"/>
      <c r="DF103" s="524"/>
      <c r="DG103" s="522"/>
      <c r="DH103" s="523"/>
      <c r="DI103" s="523"/>
      <c r="DJ103" s="523"/>
      <c r="DK103" s="523"/>
      <c r="DL103" s="523"/>
      <c r="DM103" s="524"/>
      <c r="DN103" s="522"/>
      <c r="DO103" s="523"/>
      <c r="DP103" s="523"/>
      <c r="DQ103" s="523"/>
      <c r="DR103" s="523"/>
      <c r="DS103" s="523"/>
      <c r="DT103" s="524"/>
      <c r="DU103" s="522"/>
      <c r="DV103" s="523"/>
      <c r="DW103" s="523"/>
      <c r="DX103" s="523"/>
      <c r="DY103" s="523"/>
      <c r="DZ103" s="523"/>
      <c r="EA103" s="524"/>
      <c r="EB103" s="522"/>
      <c r="EC103" s="523"/>
      <c r="ED103" s="523"/>
      <c r="EE103" s="523"/>
      <c r="EF103" s="523"/>
      <c r="EG103" s="523"/>
      <c r="EH103" s="524"/>
      <c r="EI103" s="522"/>
      <c r="EJ103" s="523"/>
      <c r="EK103" s="523"/>
      <c r="EL103" s="523"/>
      <c r="EM103" s="523"/>
      <c r="EN103" s="523"/>
      <c r="EO103" s="524"/>
      <c r="EP103" s="522"/>
      <c r="EQ103" s="523"/>
      <c r="ER103" s="523"/>
      <c r="ES103" s="523"/>
      <c r="ET103" s="523"/>
      <c r="EU103" s="523"/>
      <c r="EV103" s="524"/>
      <c r="EW103" s="522"/>
      <c r="EX103" s="523"/>
      <c r="EY103" s="523"/>
      <c r="EZ103" s="523"/>
      <c r="FA103" s="523"/>
      <c r="FB103" s="523"/>
      <c r="FC103" s="524"/>
      <c r="FD103" s="522"/>
      <c r="FE103" s="523"/>
      <c r="FF103" s="523"/>
      <c r="FG103" s="523"/>
      <c r="FH103" s="523"/>
      <c r="FI103" s="523"/>
      <c r="FJ103" s="524"/>
      <c r="FK103" s="522"/>
      <c r="FL103" s="523"/>
      <c r="FM103" s="523"/>
      <c r="FN103" s="523"/>
      <c r="FO103" s="523"/>
      <c r="FP103" s="523"/>
      <c r="FQ103" s="524"/>
      <c r="FR103" s="522"/>
      <c r="FS103" s="523"/>
      <c r="FT103" s="523"/>
      <c r="FU103" s="523"/>
      <c r="FV103" s="523"/>
      <c r="FW103" s="523"/>
      <c r="FX103" s="524"/>
      <c r="FY103" s="522"/>
      <c r="FZ103" s="523"/>
      <c r="GA103" s="523"/>
      <c r="GB103" s="523"/>
      <c r="GC103" s="523"/>
      <c r="GD103" s="523"/>
      <c r="GE103" s="524"/>
      <c r="GF103" s="522"/>
      <c r="GG103" s="523"/>
      <c r="GH103" s="523"/>
      <c r="GI103" s="523"/>
      <c r="GJ103" s="523"/>
      <c r="GK103" s="523"/>
      <c r="GL103" s="524"/>
      <c r="GM103" s="522"/>
      <c r="GN103" s="523"/>
      <c r="GO103" s="523"/>
      <c r="GP103" s="523"/>
      <c r="GQ103" s="523"/>
      <c r="GR103" s="523"/>
      <c r="GS103" s="524"/>
      <c r="GT103" s="522"/>
      <c r="GU103" s="523"/>
      <c r="GV103" s="523"/>
      <c r="GW103" s="523"/>
      <c r="GX103" s="523"/>
      <c r="GY103" s="523"/>
      <c r="GZ103" s="524"/>
      <c r="HA103" s="522"/>
      <c r="HB103" s="523"/>
      <c r="HC103" s="523"/>
      <c r="HD103" s="523"/>
      <c r="HE103" s="523"/>
      <c r="HF103" s="523"/>
      <c r="HG103" s="524"/>
    </row>
    <row r="104" spans="2:215" s="7" customFormat="1" ht="15.75" customHeight="1">
      <c r="B104" s="647"/>
      <c r="C104" s="536"/>
      <c r="D104" s="656" t="s">
        <v>178</v>
      </c>
      <c r="E104" s="60" t="s">
        <v>16</v>
      </c>
      <c r="F104" s="299"/>
      <c r="G104" s="300"/>
      <c r="H104" s="301" t="s">
        <v>6</v>
      </c>
      <c r="I104" s="302"/>
      <c r="J104" s="301" t="s">
        <v>14</v>
      </c>
      <c r="K104" s="302"/>
      <c r="L104" s="303" t="s">
        <v>31</v>
      </c>
      <c r="M104" s="299"/>
      <c r="N104" s="300"/>
      <c r="O104" s="301" t="s">
        <v>6</v>
      </c>
      <c r="P104" s="302"/>
      <c r="Q104" s="301" t="s">
        <v>14</v>
      </c>
      <c r="R104" s="302"/>
      <c r="S104" s="303" t="s">
        <v>31</v>
      </c>
      <c r="T104" s="299"/>
      <c r="U104" s="300"/>
      <c r="V104" s="301" t="s">
        <v>6</v>
      </c>
      <c r="W104" s="302"/>
      <c r="X104" s="301" t="s">
        <v>14</v>
      </c>
      <c r="Y104" s="302"/>
      <c r="Z104" s="303" t="s">
        <v>31</v>
      </c>
      <c r="AA104" s="299"/>
      <c r="AB104" s="300"/>
      <c r="AC104" s="301" t="s">
        <v>6</v>
      </c>
      <c r="AD104" s="302"/>
      <c r="AE104" s="301" t="s">
        <v>14</v>
      </c>
      <c r="AF104" s="302"/>
      <c r="AG104" s="303" t="s">
        <v>31</v>
      </c>
      <c r="AH104" s="299"/>
      <c r="AI104" s="300"/>
      <c r="AJ104" s="301" t="s">
        <v>6</v>
      </c>
      <c r="AK104" s="302"/>
      <c r="AL104" s="301" t="s">
        <v>14</v>
      </c>
      <c r="AM104" s="302"/>
      <c r="AN104" s="303" t="s">
        <v>31</v>
      </c>
      <c r="AO104" s="299"/>
      <c r="AP104" s="300"/>
      <c r="AQ104" s="301" t="s">
        <v>6</v>
      </c>
      <c r="AR104" s="302"/>
      <c r="AS104" s="301" t="s">
        <v>14</v>
      </c>
      <c r="AT104" s="302"/>
      <c r="AU104" s="303" t="s">
        <v>31</v>
      </c>
      <c r="AV104" s="299"/>
      <c r="AW104" s="300"/>
      <c r="AX104" s="301" t="s">
        <v>6</v>
      </c>
      <c r="AY104" s="302"/>
      <c r="AZ104" s="301" t="s">
        <v>14</v>
      </c>
      <c r="BA104" s="302"/>
      <c r="BB104" s="303" t="s">
        <v>31</v>
      </c>
      <c r="BC104" s="299"/>
      <c r="BD104" s="300"/>
      <c r="BE104" s="301" t="s">
        <v>6</v>
      </c>
      <c r="BF104" s="302"/>
      <c r="BG104" s="301" t="s">
        <v>14</v>
      </c>
      <c r="BH104" s="302"/>
      <c r="BI104" s="303" t="s">
        <v>31</v>
      </c>
      <c r="BJ104" s="299"/>
      <c r="BK104" s="300"/>
      <c r="BL104" s="301" t="s">
        <v>6</v>
      </c>
      <c r="BM104" s="302"/>
      <c r="BN104" s="301" t="s">
        <v>14</v>
      </c>
      <c r="BO104" s="302"/>
      <c r="BP104" s="303" t="s">
        <v>31</v>
      </c>
      <c r="BQ104" s="299"/>
      <c r="BR104" s="300"/>
      <c r="BS104" s="301" t="s">
        <v>6</v>
      </c>
      <c r="BT104" s="302"/>
      <c r="BU104" s="301" t="s">
        <v>14</v>
      </c>
      <c r="BV104" s="302"/>
      <c r="BW104" s="303" t="s">
        <v>31</v>
      </c>
      <c r="BX104" s="299"/>
      <c r="BY104" s="300"/>
      <c r="BZ104" s="301" t="s">
        <v>6</v>
      </c>
      <c r="CA104" s="302"/>
      <c r="CB104" s="301" t="s">
        <v>14</v>
      </c>
      <c r="CC104" s="302"/>
      <c r="CD104" s="303" t="s">
        <v>31</v>
      </c>
      <c r="CE104" s="299"/>
      <c r="CF104" s="300"/>
      <c r="CG104" s="301" t="s">
        <v>6</v>
      </c>
      <c r="CH104" s="302"/>
      <c r="CI104" s="301" t="s">
        <v>14</v>
      </c>
      <c r="CJ104" s="302"/>
      <c r="CK104" s="303" t="s">
        <v>31</v>
      </c>
      <c r="CL104" s="299"/>
      <c r="CM104" s="300"/>
      <c r="CN104" s="301" t="s">
        <v>6</v>
      </c>
      <c r="CO104" s="302"/>
      <c r="CP104" s="301" t="s">
        <v>14</v>
      </c>
      <c r="CQ104" s="302"/>
      <c r="CR104" s="303" t="s">
        <v>31</v>
      </c>
      <c r="CS104" s="299"/>
      <c r="CT104" s="300"/>
      <c r="CU104" s="301" t="s">
        <v>6</v>
      </c>
      <c r="CV104" s="302"/>
      <c r="CW104" s="301" t="s">
        <v>14</v>
      </c>
      <c r="CX104" s="302"/>
      <c r="CY104" s="303" t="s">
        <v>31</v>
      </c>
      <c r="CZ104" s="299"/>
      <c r="DA104" s="300"/>
      <c r="DB104" s="301" t="s">
        <v>6</v>
      </c>
      <c r="DC104" s="302"/>
      <c r="DD104" s="301" t="s">
        <v>14</v>
      </c>
      <c r="DE104" s="302"/>
      <c r="DF104" s="303" t="s">
        <v>31</v>
      </c>
      <c r="DG104" s="299"/>
      <c r="DH104" s="300"/>
      <c r="DI104" s="301" t="s">
        <v>6</v>
      </c>
      <c r="DJ104" s="302"/>
      <c r="DK104" s="301" t="s">
        <v>14</v>
      </c>
      <c r="DL104" s="302"/>
      <c r="DM104" s="303" t="s">
        <v>31</v>
      </c>
      <c r="DN104" s="299"/>
      <c r="DO104" s="300"/>
      <c r="DP104" s="301" t="s">
        <v>6</v>
      </c>
      <c r="DQ104" s="302"/>
      <c r="DR104" s="301" t="s">
        <v>14</v>
      </c>
      <c r="DS104" s="302"/>
      <c r="DT104" s="303" t="s">
        <v>31</v>
      </c>
      <c r="DU104" s="299"/>
      <c r="DV104" s="300"/>
      <c r="DW104" s="301" t="s">
        <v>6</v>
      </c>
      <c r="DX104" s="302"/>
      <c r="DY104" s="301" t="s">
        <v>14</v>
      </c>
      <c r="DZ104" s="302"/>
      <c r="EA104" s="303" t="s">
        <v>31</v>
      </c>
      <c r="EB104" s="299"/>
      <c r="EC104" s="300"/>
      <c r="ED104" s="301" t="s">
        <v>6</v>
      </c>
      <c r="EE104" s="302"/>
      <c r="EF104" s="301" t="s">
        <v>14</v>
      </c>
      <c r="EG104" s="302"/>
      <c r="EH104" s="303" t="s">
        <v>31</v>
      </c>
      <c r="EI104" s="299"/>
      <c r="EJ104" s="300"/>
      <c r="EK104" s="301" t="s">
        <v>6</v>
      </c>
      <c r="EL104" s="302"/>
      <c r="EM104" s="301" t="s">
        <v>14</v>
      </c>
      <c r="EN104" s="302"/>
      <c r="EO104" s="303" t="s">
        <v>31</v>
      </c>
      <c r="EP104" s="299"/>
      <c r="EQ104" s="300"/>
      <c r="ER104" s="301" t="s">
        <v>6</v>
      </c>
      <c r="ES104" s="302"/>
      <c r="ET104" s="301" t="s">
        <v>14</v>
      </c>
      <c r="EU104" s="302"/>
      <c r="EV104" s="303" t="s">
        <v>31</v>
      </c>
      <c r="EW104" s="299"/>
      <c r="EX104" s="300"/>
      <c r="EY104" s="301" t="s">
        <v>6</v>
      </c>
      <c r="EZ104" s="302"/>
      <c r="FA104" s="301" t="s">
        <v>14</v>
      </c>
      <c r="FB104" s="302"/>
      <c r="FC104" s="303" t="s">
        <v>31</v>
      </c>
      <c r="FD104" s="299"/>
      <c r="FE104" s="300"/>
      <c r="FF104" s="301" t="s">
        <v>6</v>
      </c>
      <c r="FG104" s="302"/>
      <c r="FH104" s="301" t="s">
        <v>14</v>
      </c>
      <c r="FI104" s="302"/>
      <c r="FJ104" s="303" t="s">
        <v>31</v>
      </c>
      <c r="FK104" s="299"/>
      <c r="FL104" s="300"/>
      <c r="FM104" s="301" t="s">
        <v>6</v>
      </c>
      <c r="FN104" s="302"/>
      <c r="FO104" s="301" t="s">
        <v>14</v>
      </c>
      <c r="FP104" s="302"/>
      <c r="FQ104" s="303" t="s">
        <v>31</v>
      </c>
      <c r="FR104" s="299"/>
      <c r="FS104" s="300"/>
      <c r="FT104" s="301" t="s">
        <v>6</v>
      </c>
      <c r="FU104" s="302"/>
      <c r="FV104" s="301" t="s">
        <v>14</v>
      </c>
      <c r="FW104" s="302"/>
      <c r="FX104" s="303" t="s">
        <v>31</v>
      </c>
      <c r="FY104" s="299"/>
      <c r="FZ104" s="300"/>
      <c r="GA104" s="301" t="s">
        <v>6</v>
      </c>
      <c r="GB104" s="302"/>
      <c r="GC104" s="301" t="s">
        <v>14</v>
      </c>
      <c r="GD104" s="302"/>
      <c r="GE104" s="303" t="s">
        <v>31</v>
      </c>
      <c r="GF104" s="299"/>
      <c r="GG104" s="300"/>
      <c r="GH104" s="301" t="s">
        <v>6</v>
      </c>
      <c r="GI104" s="302"/>
      <c r="GJ104" s="301" t="s">
        <v>14</v>
      </c>
      <c r="GK104" s="302"/>
      <c r="GL104" s="303" t="s">
        <v>31</v>
      </c>
      <c r="GM104" s="299"/>
      <c r="GN104" s="300"/>
      <c r="GO104" s="301" t="s">
        <v>6</v>
      </c>
      <c r="GP104" s="302"/>
      <c r="GQ104" s="301" t="s">
        <v>14</v>
      </c>
      <c r="GR104" s="302"/>
      <c r="GS104" s="303" t="s">
        <v>31</v>
      </c>
      <c r="GT104" s="299"/>
      <c r="GU104" s="300"/>
      <c r="GV104" s="301" t="s">
        <v>6</v>
      </c>
      <c r="GW104" s="302"/>
      <c r="GX104" s="301" t="s">
        <v>14</v>
      </c>
      <c r="GY104" s="302"/>
      <c r="GZ104" s="303" t="s">
        <v>31</v>
      </c>
      <c r="HA104" s="299"/>
      <c r="HB104" s="300"/>
      <c r="HC104" s="301" t="s">
        <v>6</v>
      </c>
      <c r="HD104" s="302"/>
      <c r="HE104" s="301" t="s">
        <v>14</v>
      </c>
      <c r="HF104" s="302"/>
      <c r="HG104" s="303" t="s">
        <v>31</v>
      </c>
    </row>
    <row r="105" spans="2:215" s="7" customFormat="1" ht="15.75" customHeight="1">
      <c r="B105" s="647"/>
      <c r="C105" s="537"/>
      <c r="D105" s="657"/>
      <c r="E105" s="52" t="s">
        <v>176</v>
      </c>
      <c r="F105" s="513"/>
      <c r="G105" s="514"/>
      <c r="H105" s="514"/>
      <c r="I105" s="514"/>
      <c r="J105" s="514"/>
      <c r="K105" s="514"/>
      <c r="L105" s="515"/>
      <c r="M105" s="513" t="s">
        <v>263</v>
      </c>
      <c r="N105" s="514"/>
      <c r="O105" s="514"/>
      <c r="P105" s="514"/>
      <c r="Q105" s="514"/>
      <c r="R105" s="514"/>
      <c r="S105" s="515"/>
      <c r="T105" s="513" t="s">
        <v>263</v>
      </c>
      <c r="U105" s="514"/>
      <c r="V105" s="514"/>
      <c r="W105" s="514"/>
      <c r="X105" s="514"/>
      <c r="Y105" s="514"/>
      <c r="Z105" s="515"/>
      <c r="AA105" s="513" t="s">
        <v>263</v>
      </c>
      <c r="AB105" s="514"/>
      <c r="AC105" s="514"/>
      <c r="AD105" s="514"/>
      <c r="AE105" s="514"/>
      <c r="AF105" s="514"/>
      <c r="AG105" s="515"/>
      <c r="AH105" s="513" t="s">
        <v>263</v>
      </c>
      <c r="AI105" s="514"/>
      <c r="AJ105" s="514"/>
      <c r="AK105" s="514"/>
      <c r="AL105" s="514"/>
      <c r="AM105" s="514"/>
      <c r="AN105" s="515"/>
      <c r="AO105" s="513" t="s">
        <v>263</v>
      </c>
      <c r="AP105" s="514"/>
      <c r="AQ105" s="514"/>
      <c r="AR105" s="514"/>
      <c r="AS105" s="514"/>
      <c r="AT105" s="514"/>
      <c r="AU105" s="515"/>
      <c r="AV105" s="513" t="s">
        <v>263</v>
      </c>
      <c r="AW105" s="514"/>
      <c r="AX105" s="514"/>
      <c r="AY105" s="514"/>
      <c r="AZ105" s="514"/>
      <c r="BA105" s="514"/>
      <c r="BB105" s="515"/>
      <c r="BC105" s="513" t="s">
        <v>263</v>
      </c>
      <c r="BD105" s="514"/>
      <c r="BE105" s="514"/>
      <c r="BF105" s="514"/>
      <c r="BG105" s="514"/>
      <c r="BH105" s="514"/>
      <c r="BI105" s="515"/>
      <c r="BJ105" s="513" t="s">
        <v>263</v>
      </c>
      <c r="BK105" s="514"/>
      <c r="BL105" s="514"/>
      <c r="BM105" s="514"/>
      <c r="BN105" s="514"/>
      <c r="BO105" s="514"/>
      <c r="BP105" s="515"/>
      <c r="BQ105" s="513" t="s">
        <v>263</v>
      </c>
      <c r="BR105" s="514"/>
      <c r="BS105" s="514"/>
      <c r="BT105" s="514"/>
      <c r="BU105" s="514"/>
      <c r="BV105" s="514"/>
      <c r="BW105" s="515"/>
      <c r="BX105" s="513" t="s">
        <v>263</v>
      </c>
      <c r="BY105" s="514"/>
      <c r="BZ105" s="514"/>
      <c r="CA105" s="514"/>
      <c r="CB105" s="514"/>
      <c r="CC105" s="514"/>
      <c r="CD105" s="515"/>
      <c r="CE105" s="513" t="s">
        <v>263</v>
      </c>
      <c r="CF105" s="514"/>
      <c r="CG105" s="514"/>
      <c r="CH105" s="514"/>
      <c r="CI105" s="514"/>
      <c r="CJ105" s="514"/>
      <c r="CK105" s="515"/>
      <c r="CL105" s="513" t="s">
        <v>263</v>
      </c>
      <c r="CM105" s="514"/>
      <c r="CN105" s="514"/>
      <c r="CO105" s="514"/>
      <c r="CP105" s="514"/>
      <c r="CQ105" s="514"/>
      <c r="CR105" s="515"/>
      <c r="CS105" s="513" t="s">
        <v>263</v>
      </c>
      <c r="CT105" s="514"/>
      <c r="CU105" s="514"/>
      <c r="CV105" s="514"/>
      <c r="CW105" s="514"/>
      <c r="CX105" s="514"/>
      <c r="CY105" s="515"/>
      <c r="CZ105" s="513" t="s">
        <v>263</v>
      </c>
      <c r="DA105" s="514"/>
      <c r="DB105" s="514"/>
      <c r="DC105" s="514"/>
      <c r="DD105" s="514"/>
      <c r="DE105" s="514"/>
      <c r="DF105" s="515"/>
      <c r="DG105" s="513" t="s">
        <v>263</v>
      </c>
      <c r="DH105" s="514"/>
      <c r="DI105" s="514"/>
      <c r="DJ105" s="514"/>
      <c r="DK105" s="514"/>
      <c r="DL105" s="514"/>
      <c r="DM105" s="515"/>
      <c r="DN105" s="513" t="s">
        <v>263</v>
      </c>
      <c r="DO105" s="514"/>
      <c r="DP105" s="514"/>
      <c r="DQ105" s="514"/>
      <c r="DR105" s="514"/>
      <c r="DS105" s="514"/>
      <c r="DT105" s="515"/>
      <c r="DU105" s="513" t="s">
        <v>263</v>
      </c>
      <c r="DV105" s="514"/>
      <c r="DW105" s="514"/>
      <c r="DX105" s="514"/>
      <c r="DY105" s="514"/>
      <c r="DZ105" s="514"/>
      <c r="EA105" s="515"/>
      <c r="EB105" s="513" t="s">
        <v>263</v>
      </c>
      <c r="EC105" s="514"/>
      <c r="ED105" s="514"/>
      <c r="EE105" s="514"/>
      <c r="EF105" s="514"/>
      <c r="EG105" s="514"/>
      <c r="EH105" s="515"/>
      <c r="EI105" s="513" t="s">
        <v>263</v>
      </c>
      <c r="EJ105" s="514"/>
      <c r="EK105" s="514"/>
      <c r="EL105" s="514"/>
      <c r="EM105" s="514"/>
      <c r="EN105" s="514"/>
      <c r="EO105" s="515"/>
      <c r="EP105" s="513" t="s">
        <v>263</v>
      </c>
      <c r="EQ105" s="514"/>
      <c r="ER105" s="514"/>
      <c r="ES105" s="514"/>
      <c r="ET105" s="514"/>
      <c r="EU105" s="514"/>
      <c r="EV105" s="515"/>
      <c r="EW105" s="513" t="s">
        <v>263</v>
      </c>
      <c r="EX105" s="514"/>
      <c r="EY105" s="514"/>
      <c r="EZ105" s="514"/>
      <c r="FA105" s="514"/>
      <c r="FB105" s="514"/>
      <c r="FC105" s="515"/>
      <c r="FD105" s="513" t="s">
        <v>263</v>
      </c>
      <c r="FE105" s="514"/>
      <c r="FF105" s="514"/>
      <c r="FG105" s="514"/>
      <c r="FH105" s="514"/>
      <c r="FI105" s="514"/>
      <c r="FJ105" s="515"/>
      <c r="FK105" s="513" t="s">
        <v>263</v>
      </c>
      <c r="FL105" s="514"/>
      <c r="FM105" s="514"/>
      <c r="FN105" s="514"/>
      <c r="FO105" s="514"/>
      <c r="FP105" s="514"/>
      <c r="FQ105" s="515"/>
      <c r="FR105" s="513" t="s">
        <v>263</v>
      </c>
      <c r="FS105" s="514"/>
      <c r="FT105" s="514"/>
      <c r="FU105" s="514"/>
      <c r="FV105" s="514"/>
      <c r="FW105" s="514"/>
      <c r="FX105" s="515"/>
      <c r="FY105" s="513" t="s">
        <v>263</v>
      </c>
      <c r="FZ105" s="514"/>
      <c r="GA105" s="514"/>
      <c r="GB105" s="514"/>
      <c r="GC105" s="514"/>
      <c r="GD105" s="514"/>
      <c r="GE105" s="515"/>
      <c r="GF105" s="513" t="s">
        <v>263</v>
      </c>
      <c r="GG105" s="514"/>
      <c r="GH105" s="514"/>
      <c r="GI105" s="514"/>
      <c r="GJ105" s="514"/>
      <c r="GK105" s="514"/>
      <c r="GL105" s="515"/>
      <c r="GM105" s="513" t="s">
        <v>263</v>
      </c>
      <c r="GN105" s="514"/>
      <c r="GO105" s="514"/>
      <c r="GP105" s="514"/>
      <c r="GQ105" s="514"/>
      <c r="GR105" s="514"/>
      <c r="GS105" s="515"/>
      <c r="GT105" s="513" t="s">
        <v>263</v>
      </c>
      <c r="GU105" s="514"/>
      <c r="GV105" s="514"/>
      <c r="GW105" s="514"/>
      <c r="GX105" s="514"/>
      <c r="GY105" s="514"/>
      <c r="GZ105" s="515"/>
      <c r="HA105" s="513" t="s">
        <v>263</v>
      </c>
      <c r="HB105" s="514"/>
      <c r="HC105" s="514"/>
      <c r="HD105" s="514"/>
      <c r="HE105" s="514"/>
      <c r="HF105" s="514"/>
      <c r="HG105" s="515"/>
    </row>
    <row r="106" spans="2:215" s="7" customFormat="1" ht="15.75" customHeight="1">
      <c r="B106" s="647"/>
      <c r="C106" s="537"/>
      <c r="D106" s="658"/>
      <c r="E106" s="64" t="s">
        <v>177</v>
      </c>
      <c r="F106" s="559"/>
      <c r="G106" s="560"/>
      <c r="H106" s="560"/>
      <c r="I106" s="560"/>
      <c r="J106" s="560"/>
      <c r="K106" s="560"/>
      <c r="L106" s="561"/>
      <c r="M106" s="559"/>
      <c r="N106" s="560"/>
      <c r="O106" s="560"/>
      <c r="P106" s="560"/>
      <c r="Q106" s="560"/>
      <c r="R106" s="560"/>
      <c r="S106" s="561"/>
      <c r="T106" s="559"/>
      <c r="U106" s="560"/>
      <c r="V106" s="560"/>
      <c r="W106" s="560"/>
      <c r="X106" s="560"/>
      <c r="Y106" s="560"/>
      <c r="Z106" s="561"/>
      <c r="AA106" s="559"/>
      <c r="AB106" s="560"/>
      <c r="AC106" s="560"/>
      <c r="AD106" s="560"/>
      <c r="AE106" s="560"/>
      <c r="AF106" s="560"/>
      <c r="AG106" s="561"/>
      <c r="AH106" s="559"/>
      <c r="AI106" s="560"/>
      <c r="AJ106" s="560"/>
      <c r="AK106" s="560"/>
      <c r="AL106" s="560"/>
      <c r="AM106" s="560"/>
      <c r="AN106" s="561"/>
      <c r="AO106" s="559"/>
      <c r="AP106" s="560"/>
      <c r="AQ106" s="560"/>
      <c r="AR106" s="560"/>
      <c r="AS106" s="560"/>
      <c r="AT106" s="560"/>
      <c r="AU106" s="561"/>
      <c r="AV106" s="559"/>
      <c r="AW106" s="560"/>
      <c r="AX106" s="560"/>
      <c r="AY106" s="560"/>
      <c r="AZ106" s="560"/>
      <c r="BA106" s="560"/>
      <c r="BB106" s="561"/>
      <c r="BC106" s="559"/>
      <c r="BD106" s="560"/>
      <c r="BE106" s="560"/>
      <c r="BF106" s="560"/>
      <c r="BG106" s="560"/>
      <c r="BH106" s="560"/>
      <c r="BI106" s="561"/>
      <c r="BJ106" s="559"/>
      <c r="BK106" s="560"/>
      <c r="BL106" s="560"/>
      <c r="BM106" s="560"/>
      <c r="BN106" s="560"/>
      <c r="BO106" s="560"/>
      <c r="BP106" s="561"/>
      <c r="BQ106" s="559"/>
      <c r="BR106" s="560"/>
      <c r="BS106" s="560"/>
      <c r="BT106" s="560"/>
      <c r="BU106" s="560"/>
      <c r="BV106" s="560"/>
      <c r="BW106" s="561"/>
      <c r="BX106" s="559"/>
      <c r="BY106" s="560"/>
      <c r="BZ106" s="560"/>
      <c r="CA106" s="560"/>
      <c r="CB106" s="560"/>
      <c r="CC106" s="560"/>
      <c r="CD106" s="561"/>
      <c r="CE106" s="559"/>
      <c r="CF106" s="560"/>
      <c r="CG106" s="560"/>
      <c r="CH106" s="560"/>
      <c r="CI106" s="560"/>
      <c r="CJ106" s="560"/>
      <c r="CK106" s="561"/>
      <c r="CL106" s="559"/>
      <c r="CM106" s="560"/>
      <c r="CN106" s="560"/>
      <c r="CO106" s="560"/>
      <c r="CP106" s="560"/>
      <c r="CQ106" s="560"/>
      <c r="CR106" s="561"/>
      <c r="CS106" s="559"/>
      <c r="CT106" s="560"/>
      <c r="CU106" s="560"/>
      <c r="CV106" s="560"/>
      <c r="CW106" s="560"/>
      <c r="CX106" s="560"/>
      <c r="CY106" s="561"/>
      <c r="CZ106" s="559"/>
      <c r="DA106" s="560"/>
      <c r="DB106" s="560"/>
      <c r="DC106" s="560"/>
      <c r="DD106" s="560"/>
      <c r="DE106" s="560"/>
      <c r="DF106" s="561"/>
      <c r="DG106" s="559"/>
      <c r="DH106" s="560"/>
      <c r="DI106" s="560"/>
      <c r="DJ106" s="560"/>
      <c r="DK106" s="560"/>
      <c r="DL106" s="560"/>
      <c r="DM106" s="561"/>
      <c r="DN106" s="559"/>
      <c r="DO106" s="560"/>
      <c r="DP106" s="560"/>
      <c r="DQ106" s="560"/>
      <c r="DR106" s="560"/>
      <c r="DS106" s="560"/>
      <c r="DT106" s="561"/>
      <c r="DU106" s="559"/>
      <c r="DV106" s="560"/>
      <c r="DW106" s="560"/>
      <c r="DX106" s="560"/>
      <c r="DY106" s="560"/>
      <c r="DZ106" s="560"/>
      <c r="EA106" s="561"/>
      <c r="EB106" s="559"/>
      <c r="EC106" s="560"/>
      <c r="ED106" s="560"/>
      <c r="EE106" s="560"/>
      <c r="EF106" s="560"/>
      <c r="EG106" s="560"/>
      <c r="EH106" s="561"/>
      <c r="EI106" s="559"/>
      <c r="EJ106" s="560"/>
      <c r="EK106" s="560"/>
      <c r="EL106" s="560"/>
      <c r="EM106" s="560"/>
      <c r="EN106" s="560"/>
      <c r="EO106" s="561"/>
      <c r="EP106" s="559"/>
      <c r="EQ106" s="560"/>
      <c r="ER106" s="560"/>
      <c r="ES106" s="560"/>
      <c r="ET106" s="560"/>
      <c r="EU106" s="560"/>
      <c r="EV106" s="561"/>
      <c r="EW106" s="559"/>
      <c r="EX106" s="560"/>
      <c r="EY106" s="560"/>
      <c r="EZ106" s="560"/>
      <c r="FA106" s="560"/>
      <c r="FB106" s="560"/>
      <c r="FC106" s="561"/>
      <c r="FD106" s="559"/>
      <c r="FE106" s="560"/>
      <c r="FF106" s="560"/>
      <c r="FG106" s="560"/>
      <c r="FH106" s="560"/>
      <c r="FI106" s="560"/>
      <c r="FJ106" s="561"/>
      <c r="FK106" s="559"/>
      <c r="FL106" s="560"/>
      <c r="FM106" s="560"/>
      <c r="FN106" s="560"/>
      <c r="FO106" s="560"/>
      <c r="FP106" s="560"/>
      <c r="FQ106" s="561"/>
      <c r="FR106" s="559"/>
      <c r="FS106" s="560"/>
      <c r="FT106" s="560"/>
      <c r="FU106" s="560"/>
      <c r="FV106" s="560"/>
      <c r="FW106" s="560"/>
      <c r="FX106" s="561"/>
      <c r="FY106" s="559"/>
      <c r="FZ106" s="560"/>
      <c r="GA106" s="560"/>
      <c r="GB106" s="560"/>
      <c r="GC106" s="560"/>
      <c r="GD106" s="560"/>
      <c r="GE106" s="561"/>
      <c r="GF106" s="559"/>
      <c r="GG106" s="560"/>
      <c r="GH106" s="560"/>
      <c r="GI106" s="560"/>
      <c r="GJ106" s="560"/>
      <c r="GK106" s="560"/>
      <c r="GL106" s="561"/>
      <c r="GM106" s="559"/>
      <c r="GN106" s="560"/>
      <c r="GO106" s="560"/>
      <c r="GP106" s="560"/>
      <c r="GQ106" s="560"/>
      <c r="GR106" s="560"/>
      <c r="GS106" s="561"/>
      <c r="GT106" s="559"/>
      <c r="GU106" s="560"/>
      <c r="GV106" s="560"/>
      <c r="GW106" s="560"/>
      <c r="GX106" s="560"/>
      <c r="GY106" s="560"/>
      <c r="GZ106" s="561"/>
      <c r="HA106" s="559"/>
      <c r="HB106" s="560"/>
      <c r="HC106" s="560"/>
      <c r="HD106" s="560"/>
      <c r="HE106" s="560"/>
      <c r="HF106" s="560"/>
      <c r="HG106" s="561"/>
    </row>
    <row r="107" spans="2:215" s="7" customFormat="1" ht="15.75" hidden="1" customHeight="1">
      <c r="B107" s="647"/>
      <c r="C107" s="537"/>
      <c r="D107" s="611" t="s">
        <v>101</v>
      </c>
      <c r="E107" s="37" t="s">
        <v>6</v>
      </c>
      <c r="F107" s="465" t="str">
        <f>IF(G104&lt;&gt;"",G104,"")</f>
        <v/>
      </c>
      <c r="G107" s="466"/>
      <c r="H107" s="466"/>
      <c r="I107" s="466"/>
      <c r="J107" s="466"/>
      <c r="K107" s="466"/>
      <c r="L107" s="467"/>
      <c r="M107" s="465" t="str">
        <f>IF(N104&lt;&gt;"",N104,"")</f>
        <v/>
      </c>
      <c r="N107" s="466"/>
      <c r="O107" s="466"/>
      <c r="P107" s="466"/>
      <c r="Q107" s="466"/>
      <c r="R107" s="466"/>
      <c r="S107" s="467"/>
      <c r="T107" s="465" t="str">
        <f>IF(U104&lt;&gt;"",U104,"")</f>
        <v/>
      </c>
      <c r="U107" s="466"/>
      <c r="V107" s="466"/>
      <c r="W107" s="466"/>
      <c r="X107" s="466"/>
      <c r="Y107" s="466"/>
      <c r="Z107" s="467"/>
      <c r="AA107" s="465" t="str">
        <f>IF(AB104&lt;&gt;"",AB104,"")</f>
        <v/>
      </c>
      <c r="AB107" s="466"/>
      <c r="AC107" s="466"/>
      <c r="AD107" s="466"/>
      <c r="AE107" s="466"/>
      <c r="AF107" s="466"/>
      <c r="AG107" s="467"/>
      <c r="AH107" s="465" t="str">
        <f>IF(AI104&lt;&gt;"",AI104,"")</f>
        <v/>
      </c>
      <c r="AI107" s="466"/>
      <c r="AJ107" s="466"/>
      <c r="AK107" s="466"/>
      <c r="AL107" s="466"/>
      <c r="AM107" s="466"/>
      <c r="AN107" s="467"/>
      <c r="AO107" s="465" t="str">
        <f>IF(AP104&lt;&gt;"",AP104,"")</f>
        <v/>
      </c>
      <c r="AP107" s="466"/>
      <c r="AQ107" s="466"/>
      <c r="AR107" s="466"/>
      <c r="AS107" s="466"/>
      <c r="AT107" s="466"/>
      <c r="AU107" s="467"/>
      <c r="AV107" s="465" t="str">
        <f>IF(AW104&lt;&gt;"",AW104,"")</f>
        <v/>
      </c>
      <c r="AW107" s="466"/>
      <c r="AX107" s="466"/>
      <c r="AY107" s="466"/>
      <c r="AZ107" s="466"/>
      <c r="BA107" s="466"/>
      <c r="BB107" s="467"/>
      <c r="BC107" s="465" t="str">
        <f>IF(BD104&lt;&gt;"",BD104,"")</f>
        <v/>
      </c>
      <c r="BD107" s="466"/>
      <c r="BE107" s="466"/>
      <c r="BF107" s="466"/>
      <c r="BG107" s="466"/>
      <c r="BH107" s="466"/>
      <c r="BI107" s="467"/>
      <c r="BJ107" s="465" t="str">
        <f>IF(BK104&lt;&gt;"",BK104,"")</f>
        <v/>
      </c>
      <c r="BK107" s="466"/>
      <c r="BL107" s="466"/>
      <c r="BM107" s="466"/>
      <c r="BN107" s="466"/>
      <c r="BO107" s="466"/>
      <c r="BP107" s="467"/>
      <c r="BQ107" s="465" t="str">
        <f>IF(BR104&lt;&gt;"",BR104,"")</f>
        <v/>
      </c>
      <c r="BR107" s="466"/>
      <c r="BS107" s="466"/>
      <c r="BT107" s="466"/>
      <c r="BU107" s="466"/>
      <c r="BV107" s="466"/>
      <c r="BW107" s="467"/>
      <c r="BX107" s="465" t="str">
        <f>IF(BY104&lt;&gt;"",BY104,"")</f>
        <v/>
      </c>
      <c r="BY107" s="466"/>
      <c r="BZ107" s="466"/>
      <c r="CA107" s="466"/>
      <c r="CB107" s="466"/>
      <c r="CC107" s="466"/>
      <c r="CD107" s="467"/>
      <c r="CE107" s="465" t="str">
        <f>IF(CF104&lt;&gt;"",CF104,"")</f>
        <v/>
      </c>
      <c r="CF107" s="466"/>
      <c r="CG107" s="466"/>
      <c r="CH107" s="466"/>
      <c r="CI107" s="466"/>
      <c r="CJ107" s="466"/>
      <c r="CK107" s="467"/>
      <c r="CL107" s="465" t="str">
        <f>IF(CM104&lt;&gt;"",CM104,"")</f>
        <v/>
      </c>
      <c r="CM107" s="466"/>
      <c r="CN107" s="466"/>
      <c r="CO107" s="466"/>
      <c r="CP107" s="466"/>
      <c r="CQ107" s="466"/>
      <c r="CR107" s="467"/>
      <c r="CS107" s="465" t="str">
        <f>IF(CT104&lt;&gt;"",CT104,"")</f>
        <v/>
      </c>
      <c r="CT107" s="466"/>
      <c r="CU107" s="466"/>
      <c r="CV107" s="466"/>
      <c r="CW107" s="466"/>
      <c r="CX107" s="466"/>
      <c r="CY107" s="467"/>
      <c r="CZ107" s="465" t="str">
        <f>IF(DA104&lt;&gt;"",DA104,"")</f>
        <v/>
      </c>
      <c r="DA107" s="466"/>
      <c r="DB107" s="466"/>
      <c r="DC107" s="466"/>
      <c r="DD107" s="466"/>
      <c r="DE107" s="466"/>
      <c r="DF107" s="467"/>
      <c r="DG107" s="465" t="str">
        <f>IF(DH104&lt;&gt;"",DH104,"")</f>
        <v/>
      </c>
      <c r="DH107" s="466"/>
      <c r="DI107" s="466"/>
      <c r="DJ107" s="466"/>
      <c r="DK107" s="466"/>
      <c r="DL107" s="466"/>
      <c r="DM107" s="467"/>
      <c r="DN107" s="465" t="str">
        <f>IF(DO104&lt;&gt;"",DO104,"")</f>
        <v/>
      </c>
      <c r="DO107" s="466"/>
      <c r="DP107" s="466"/>
      <c r="DQ107" s="466"/>
      <c r="DR107" s="466"/>
      <c r="DS107" s="466"/>
      <c r="DT107" s="467"/>
      <c r="DU107" s="465" t="str">
        <f>IF(DV104&lt;&gt;"",DV104,"")</f>
        <v/>
      </c>
      <c r="DV107" s="466"/>
      <c r="DW107" s="466"/>
      <c r="DX107" s="466"/>
      <c r="DY107" s="466"/>
      <c r="DZ107" s="466"/>
      <c r="EA107" s="467"/>
      <c r="EB107" s="465" t="str">
        <f>IF(EC104&lt;&gt;"",EC104,"")</f>
        <v/>
      </c>
      <c r="EC107" s="466"/>
      <c r="ED107" s="466"/>
      <c r="EE107" s="466"/>
      <c r="EF107" s="466"/>
      <c r="EG107" s="466"/>
      <c r="EH107" s="467"/>
      <c r="EI107" s="465" t="str">
        <f>IF(EJ104&lt;&gt;"",EJ104,"")</f>
        <v/>
      </c>
      <c r="EJ107" s="466"/>
      <c r="EK107" s="466"/>
      <c r="EL107" s="466"/>
      <c r="EM107" s="466"/>
      <c r="EN107" s="466"/>
      <c r="EO107" s="467"/>
      <c r="EP107" s="465" t="str">
        <f>IF(EQ104&lt;&gt;"",EQ104,"")</f>
        <v/>
      </c>
      <c r="EQ107" s="466"/>
      <c r="ER107" s="466"/>
      <c r="ES107" s="466"/>
      <c r="ET107" s="466"/>
      <c r="EU107" s="466"/>
      <c r="EV107" s="467"/>
      <c r="EW107" s="465" t="str">
        <f>IF(EX104&lt;&gt;"",EX104,"")</f>
        <v/>
      </c>
      <c r="EX107" s="466"/>
      <c r="EY107" s="466"/>
      <c r="EZ107" s="466"/>
      <c r="FA107" s="466"/>
      <c r="FB107" s="466"/>
      <c r="FC107" s="467"/>
      <c r="FD107" s="465" t="str">
        <f>IF(FE104&lt;&gt;"",FE104,"")</f>
        <v/>
      </c>
      <c r="FE107" s="466"/>
      <c r="FF107" s="466"/>
      <c r="FG107" s="466"/>
      <c r="FH107" s="466"/>
      <c r="FI107" s="466"/>
      <c r="FJ107" s="467"/>
      <c r="FK107" s="465" t="str">
        <f>IF(FL104&lt;&gt;"",FL104,"")</f>
        <v/>
      </c>
      <c r="FL107" s="466"/>
      <c r="FM107" s="466"/>
      <c r="FN107" s="466"/>
      <c r="FO107" s="466"/>
      <c r="FP107" s="466"/>
      <c r="FQ107" s="467"/>
      <c r="FR107" s="465" t="str">
        <f>IF(FS104&lt;&gt;"",FS104,"")</f>
        <v/>
      </c>
      <c r="FS107" s="466"/>
      <c r="FT107" s="466"/>
      <c r="FU107" s="466"/>
      <c r="FV107" s="466"/>
      <c r="FW107" s="466"/>
      <c r="FX107" s="467"/>
      <c r="FY107" s="465" t="str">
        <f>IF(FZ104&lt;&gt;"",FZ104,"")</f>
        <v/>
      </c>
      <c r="FZ107" s="466"/>
      <c r="GA107" s="466"/>
      <c r="GB107" s="466"/>
      <c r="GC107" s="466"/>
      <c r="GD107" s="466"/>
      <c r="GE107" s="467"/>
      <c r="GF107" s="465" t="str">
        <f>IF(GG104&lt;&gt;"",GG104,"")</f>
        <v/>
      </c>
      <c r="GG107" s="466"/>
      <c r="GH107" s="466"/>
      <c r="GI107" s="466"/>
      <c r="GJ107" s="466"/>
      <c r="GK107" s="466"/>
      <c r="GL107" s="467"/>
      <c r="GM107" s="465" t="str">
        <f>IF(GN104&lt;&gt;"",GN104,"")</f>
        <v/>
      </c>
      <c r="GN107" s="466"/>
      <c r="GO107" s="466"/>
      <c r="GP107" s="466"/>
      <c r="GQ107" s="466"/>
      <c r="GR107" s="466"/>
      <c r="GS107" s="467"/>
      <c r="GT107" s="465" t="str">
        <f>IF(GU104&lt;&gt;"",GU104,"")</f>
        <v/>
      </c>
      <c r="GU107" s="466"/>
      <c r="GV107" s="466"/>
      <c r="GW107" s="466"/>
      <c r="GX107" s="466"/>
      <c r="GY107" s="466"/>
      <c r="GZ107" s="467"/>
      <c r="HA107" s="465" t="str">
        <f>IF(HB104&lt;&gt;"",HB104,"")</f>
        <v/>
      </c>
      <c r="HB107" s="466"/>
      <c r="HC107" s="466"/>
      <c r="HD107" s="466"/>
      <c r="HE107" s="466"/>
      <c r="HF107" s="466"/>
      <c r="HG107" s="467"/>
    </row>
    <row r="108" spans="2:215" s="7" customFormat="1" ht="15.75" hidden="1" customHeight="1">
      <c r="B108" s="647"/>
      <c r="C108" s="537"/>
      <c r="D108" s="612"/>
      <c r="E108" s="37" t="s">
        <v>9</v>
      </c>
      <c r="F108" s="465" t="str">
        <f>IF(I104&lt;&gt;"",I104,"")</f>
        <v/>
      </c>
      <c r="G108" s="466"/>
      <c r="H108" s="466"/>
      <c r="I108" s="466"/>
      <c r="J108" s="466"/>
      <c r="K108" s="466"/>
      <c r="L108" s="467"/>
      <c r="M108" s="465" t="str">
        <f>IF(P104&lt;&gt;"",P104,"")</f>
        <v/>
      </c>
      <c r="N108" s="466"/>
      <c r="O108" s="466"/>
      <c r="P108" s="466"/>
      <c r="Q108" s="466"/>
      <c r="R108" s="466"/>
      <c r="S108" s="467"/>
      <c r="T108" s="465" t="str">
        <f>IF(W104&lt;&gt;"",W104,"")</f>
        <v/>
      </c>
      <c r="U108" s="466"/>
      <c r="V108" s="466"/>
      <c r="W108" s="466"/>
      <c r="X108" s="466"/>
      <c r="Y108" s="466"/>
      <c r="Z108" s="467"/>
      <c r="AA108" s="465" t="str">
        <f>IF(AD104&lt;&gt;"",AD104,"")</f>
        <v/>
      </c>
      <c r="AB108" s="466"/>
      <c r="AC108" s="466"/>
      <c r="AD108" s="466"/>
      <c r="AE108" s="466"/>
      <c r="AF108" s="466"/>
      <c r="AG108" s="467"/>
      <c r="AH108" s="465" t="str">
        <f>IF(AK104&lt;&gt;"",AK104,"")</f>
        <v/>
      </c>
      <c r="AI108" s="466"/>
      <c r="AJ108" s="466"/>
      <c r="AK108" s="466"/>
      <c r="AL108" s="466"/>
      <c r="AM108" s="466"/>
      <c r="AN108" s="467"/>
      <c r="AO108" s="465" t="str">
        <f>IF(AR104&lt;&gt;"",AR104,"")</f>
        <v/>
      </c>
      <c r="AP108" s="466"/>
      <c r="AQ108" s="466"/>
      <c r="AR108" s="466"/>
      <c r="AS108" s="466"/>
      <c r="AT108" s="466"/>
      <c r="AU108" s="467"/>
      <c r="AV108" s="465" t="str">
        <f>IF(AY104&lt;&gt;"",AY104,"")</f>
        <v/>
      </c>
      <c r="AW108" s="466"/>
      <c r="AX108" s="466"/>
      <c r="AY108" s="466"/>
      <c r="AZ108" s="466"/>
      <c r="BA108" s="466"/>
      <c r="BB108" s="467"/>
      <c r="BC108" s="465" t="str">
        <f>IF(BF104&lt;&gt;"",BF104,"")</f>
        <v/>
      </c>
      <c r="BD108" s="466"/>
      <c r="BE108" s="466"/>
      <c r="BF108" s="466"/>
      <c r="BG108" s="466"/>
      <c r="BH108" s="466"/>
      <c r="BI108" s="467"/>
      <c r="BJ108" s="465" t="str">
        <f>IF(BM104&lt;&gt;"",BM104,"")</f>
        <v/>
      </c>
      <c r="BK108" s="466"/>
      <c r="BL108" s="466"/>
      <c r="BM108" s="466"/>
      <c r="BN108" s="466"/>
      <c r="BO108" s="466"/>
      <c r="BP108" s="467"/>
      <c r="BQ108" s="465" t="str">
        <f>IF(BT104&lt;&gt;"",BT104,"")</f>
        <v/>
      </c>
      <c r="BR108" s="466"/>
      <c r="BS108" s="466"/>
      <c r="BT108" s="466"/>
      <c r="BU108" s="466"/>
      <c r="BV108" s="466"/>
      <c r="BW108" s="467"/>
      <c r="BX108" s="465" t="str">
        <f>IF(CA104&lt;&gt;"",CA104,"")</f>
        <v/>
      </c>
      <c r="BY108" s="466"/>
      <c r="BZ108" s="466"/>
      <c r="CA108" s="466"/>
      <c r="CB108" s="466"/>
      <c r="CC108" s="466"/>
      <c r="CD108" s="467"/>
      <c r="CE108" s="465" t="str">
        <f>IF(CH104&lt;&gt;"",CH104,"")</f>
        <v/>
      </c>
      <c r="CF108" s="466"/>
      <c r="CG108" s="466"/>
      <c r="CH108" s="466"/>
      <c r="CI108" s="466"/>
      <c r="CJ108" s="466"/>
      <c r="CK108" s="467"/>
      <c r="CL108" s="465" t="str">
        <f>IF(CO104&lt;&gt;"",CO104,"")</f>
        <v/>
      </c>
      <c r="CM108" s="466"/>
      <c r="CN108" s="466"/>
      <c r="CO108" s="466"/>
      <c r="CP108" s="466"/>
      <c r="CQ108" s="466"/>
      <c r="CR108" s="467"/>
      <c r="CS108" s="465" t="str">
        <f>IF(CV104&lt;&gt;"",CV104,"")</f>
        <v/>
      </c>
      <c r="CT108" s="466"/>
      <c r="CU108" s="466"/>
      <c r="CV108" s="466"/>
      <c r="CW108" s="466"/>
      <c r="CX108" s="466"/>
      <c r="CY108" s="467"/>
      <c r="CZ108" s="465" t="str">
        <f>IF(DC104&lt;&gt;"",DC104,"")</f>
        <v/>
      </c>
      <c r="DA108" s="466"/>
      <c r="DB108" s="466"/>
      <c r="DC108" s="466"/>
      <c r="DD108" s="466"/>
      <c r="DE108" s="466"/>
      <c r="DF108" s="467"/>
      <c r="DG108" s="465" t="str">
        <f>IF(DJ104&lt;&gt;"",DJ104,"")</f>
        <v/>
      </c>
      <c r="DH108" s="466"/>
      <c r="DI108" s="466"/>
      <c r="DJ108" s="466"/>
      <c r="DK108" s="466"/>
      <c r="DL108" s="466"/>
      <c r="DM108" s="467"/>
      <c r="DN108" s="465" t="str">
        <f>IF(DQ104&lt;&gt;"",DQ104,"")</f>
        <v/>
      </c>
      <c r="DO108" s="466"/>
      <c r="DP108" s="466"/>
      <c r="DQ108" s="466"/>
      <c r="DR108" s="466"/>
      <c r="DS108" s="466"/>
      <c r="DT108" s="467"/>
      <c r="DU108" s="465" t="str">
        <f>IF(DX104&lt;&gt;"",DX104,"")</f>
        <v/>
      </c>
      <c r="DV108" s="466"/>
      <c r="DW108" s="466"/>
      <c r="DX108" s="466"/>
      <c r="DY108" s="466"/>
      <c r="DZ108" s="466"/>
      <c r="EA108" s="467"/>
      <c r="EB108" s="465" t="str">
        <f>IF(EE104&lt;&gt;"",EE104,"")</f>
        <v/>
      </c>
      <c r="EC108" s="466"/>
      <c r="ED108" s="466"/>
      <c r="EE108" s="466"/>
      <c r="EF108" s="466"/>
      <c r="EG108" s="466"/>
      <c r="EH108" s="467"/>
      <c r="EI108" s="465" t="str">
        <f>IF(EL104&lt;&gt;"",EL104,"")</f>
        <v/>
      </c>
      <c r="EJ108" s="466"/>
      <c r="EK108" s="466"/>
      <c r="EL108" s="466"/>
      <c r="EM108" s="466"/>
      <c r="EN108" s="466"/>
      <c r="EO108" s="467"/>
      <c r="EP108" s="465" t="str">
        <f>IF(ES104&lt;&gt;"",ES104,"")</f>
        <v/>
      </c>
      <c r="EQ108" s="466"/>
      <c r="ER108" s="466"/>
      <c r="ES108" s="466"/>
      <c r="ET108" s="466"/>
      <c r="EU108" s="466"/>
      <c r="EV108" s="467"/>
      <c r="EW108" s="465" t="str">
        <f>IF(EZ104&lt;&gt;"",EZ104,"")</f>
        <v/>
      </c>
      <c r="EX108" s="466"/>
      <c r="EY108" s="466"/>
      <c r="EZ108" s="466"/>
      <c r="FA108" s="466"/>
      <c r="FB108" s="466"/>
      <c r="FC108" s="467"/>
      <c r="FD108" s="465" t="str">
        <f>IF(FG104&lt;&gt;"",FG104,"")</f>
        <v/>
      </c>
      <c r="FE108" s="466"/>
      <c r="FF108" s="466"/>
      <c r="FG108" s="466"/>
      <c r="FH108" s="466"/>
      <c r="FI108" s="466"/>
      <c r="FJ108" s="467"/>
      <c r="FK108" s="465" t="str">
        <f>IF(FN104&lt;&gt;"",FN104,"")</f>
        <v/>
      </c>
      <c r="FL108" s="466"/>
      <c r="FM108" s="466"/>
      <c r="FN108" s="466"/>
      <c r="FO108" s="466"/>
      <c r="FP108" s="466"/>
      <c r="FQ108" s="467"/>
      <c r="FR108" s="465" t="str">
        <f>IF(FU104&lt;&gt;"",FU104,"")</f>
        <v/>
      </c>
      <c r="FS108" s="466"/>
      <c r="FT108" s="466"/>
      <c r="FU108" s="466"/>
      <c r="FV108" s="466"/>
      <c r="FW108" s="466"/>
      <c r="FX108" s="467"/>
      <c r="FY108" s="465" t="str">
        <f>IF(GB104&lt;&gt;"",GB104,"")</f>
        <v/>
      </c>
      <c r="FZ108" s="466"/>
      <c r="GA108" s="466"/>
      <c r="GB108" s="466"/>
      <c r="GC108" s="466"/>
      <c r="GD108" s="466"/>
      <c r="GE108" s="467"/>
      <c r="GF108" s="465" t="str">
        <f>IF(GI104&lt;&gt;"",GI104,"")</f>
        <v/>
      </c>
      <c r="GG108" s="466"/>
      <c r="GH108" s="466"/>
      <c r="GI108" s="466"/>
      <c r="GJ108" s="466"/>
      <c r="GK108" s="466"/>
      <c r="GL108" s="467"/>
      <c r="GM108" s="465" t="str">
        <f>IF(GP104&lt;&gt;"",GP104,"")</f>
        <v/>
      </c>
      <c r="GN108" s="466"/>
      <c r="GO108" s="466"/>
      <c r="GP108" s="466"/>
      <c r="GQ108" s="466"/>
      <c r="GR108" s="466"/>
      <c r="GS108" s="467"/>
      <c r="GT108" s="465" t="str">
        <f>IF(GW104&lt;&gt;"",GW104,"")</f>
        <v/>
      </c>
      <c r="GU108" s="466"/>
      <c r="GV108" s="466"/>
      <c r="GW108" s="466"/>
      <c r="GX108" s="466"/>
      <c r="GY108" s="466"/>
      <c r="GZ108" s="467"/>
      <c r="HA108" s="465" t="str">
        <f>IF(HD104&lt;&gt;"",HD104,"")</f>
        <v/>
      </c>
      <c r="HB108" s="466"/>
      <c r="HC108" s="466"/>
      <c r="HD108" s="466"/>
      <c r="HE108" s="466"/>
      <c r="HF108" s="466"/>
      <c r="HG108" s="467"/>
    </row>
    <row r="109" spans="2:215" s="7" customFormat="1" ht="15.75" hidden="1" customHeight="1">
      <c r="B109" s="647"/>
      <c r="C109" s="537"/>
      <c r="D109" s="612"/>
      <c r="E109" s="37" t="s">
        <v>31</v>
      </c>
      <c r="F109" s="465" t="str">
        <f>IF(K104&lt;&gt;"",K104,"")</f>
        <v/>
      </c>
      <c r="G109" s="466"/>
      <c r="H109" s="466"/>
      <c r="I109" s="466"/>
      <c r="J109" s="466"/>
      <c r="K109" s="466"/>
      <c r="L109" s="467"/>
      <c r="M109" s="465" t="str">
        <f>IF(R104&lt;&gt;"",R104,"")</f>
        <v/>
      </c>
      <c r="N109" s="466"/>
      <c r="O109" s="466"/>
      <c r="P109" s="466"/>
      <c r="Q109" s="466"/>
      <c r="R109" s="466"/>
      <c r="S109" s="467"/>
      <c r="T109" s="465" t="str">
        <f>IF(Y104&lt;&gt;"",Y104,"")</f>
        <v/>
      </c>
      <c r="U109" s="466"/>
      <c r="V109" s="466"/>
      <c r="W109" s="466"/>
      <c r="X109" s="466"/>
      <c r="Y109" s="466"/>
      <c r="Z109" s="467"/>
      <c r="AA109" s="465" t="str">
        <f>IF(AF104&lt;&gt;"",AF104,"")</f>
        <v/>
      </c>
      <c r="AB109" s="466"/>
      <c r="AC109" s="466"/>
      <c r="AD109" s="466"/>
      <c r="AE109" s="466"/>
      <c r="AF109" s="466"/>
      <c r="AG109" s="467"/>
      <c r="AH109" s="465" t="str">
        <f>IF(AM104&lt;&gt;"",AM104,"")</f>
        <v/>
      </c>
      <c r="AI109" s="466"/>
      <c r="AJ109" s="466"/>
      <c r="AK109" s="466"/>
      <c r="AL109" s="466"/>
      <c r="AM109" s="466"/>
      <c r="AN109" s="467"/>
      <c r="AO109" s="465" t="str">
        <f>IF(AT104&lt;&gt;"",AT104,"")</f>
        <v/>
      </c>
      <c r="AP109" s="466"/>
      <c r="AQ109" s="466"/>
      <c r="AR109" s="466"/>
      <c r="AS109" s="466"/>
      <c r="AT109" s="466"/>
      <c r="AU109" s="467"/>
      <c r="AV109" s="465" t="str">
        <f>IF(BA104&lt;&gt;"",BA104,"")</f>
        <v/>
      </c>
      <c r="AW109" s="466"/>
      <c r="AX109" s="466"/>
      <c r="AY109" s="466"/>
      <c r="AZ109" s="466"/>
      <c r="BA109" s="466"/>
      <c r="BB109" s="467"/>
      <c r="BC109" s="465" t="str">
        <f>IF(BH104&lt;&gt;"",BH104,"")</f>
        <v/>
      </c>
      <c r="BD109" s="466"/>
      <c r="BE109" s="466"/>
      <c r="BF109" s="466"/>
      <c r="BG109" s="466"/>
      <c r="BH109" s="466"/>
      <c r="BI109" s="467"/>
      <c r="BJ109" s="465" t="str">
        <f>IF(BO104&lt;&gt;"",BO104,"")</f>
        <v/>
      </c>
      <c r="BK109" s="466"/>
      <c r="BL109" s="466"/>
      <c r="BM109" s="466"/>
      <c r="BN109" s="466"/>
      <c r="BO109" s="466"/>
      <c r="BP109" s="467"/>
      <c r="BQ109" s="465" t="str">
        <f>IF(BV104&lt;&gt;"",BV104,"")</f>
        <v/>
      </c>
      <c r="BR109" s="466"/>
      <c r="BS109" s="466"/>
      <c r="BT109" s="466"/>
      <c r="BU109" s="466"/>
      <c r="BV109" s="466"/>
      <c r="BW109" s="467"/>
      <c r="BX109" s="465" t="str">
        <f>IF(CC104&lt;&gt;"",CC104,"")</f>
        <v/>
      </c>
      <c r="BY109" s="466"/>
      <c r="BZ109" s="466"/>
      <c r="CA109" s="466"/>
      <c r="CB109" s="466"/>
      <c r="CC109" s="466"/>
      <c r="CD109" s="467"/>
      <c r="CE109" s="465" t="str">
        <f>IF(CJ104&lt;&gt;"",CJ104,"")</f>
        <v/>
      </c>
      <c r="CF109" s="466"/>
      <c r="CG109" s="466"/>
      <c r="CH109" s="466"/>
      <c r="CI109" s="466"/>
      <c r="CJ109" s="466"/>
      <c r="CK109" s="467"/>
      <c r="CL109" s="465" t="str">
        <f>IF(CQ104&lt;&gt;"",CQ104,"")</f>
        <v/>
      </c>
      <c r="CM109" s="466"/>
      <c r="CN109" s="466"/>
      <c r="CO109" s="466"/>
      <c r="CP109" s="466"/>
      <c r="CQ109" s="466"/>
      <c r="CR109" s="467"/>
      <c r="CS109" s="465" t="str">
        <f>IF(CX104&lt;&gt;"",CX104,"")</f>
        <v/>
      </c>
      <c r="CT109" s="466"/>
      <c r="CU109" s="466"/>
      <c r="CV109" s="466"/>
      <c r="CW109" s="466"/>
      <c r="CX109" s="466"/>
      <c r="CY109" s="467"/>
      <c r="CZ109" s="465" t="str">
        <f>IF(DE104&lt;&gt;"",DE104,"")</f>
        <v/>
      </c>
      <c r="DA109" s="466"/>
      <c r="DB109" s="466"/>
      <c r="DC109" s="466"/>
      <c r="DD109" s="466"/>
      <c r="DE109" s="466"/>
      <c r="DF109" s="467"/>
      <c r="DG109" s="465" t="str">
        <f>IF(DL104&lt;&gt;"",DL104,"")</f>
        <v/>
      </c>
      <c r="DH109" s="466"/>
      <c r="DI109" s="466"/>
      <c r="DJ109" s="466"/>
      <c r="DK109" s="466"/>
      <c r="DL109" s="466"/>
      <c r="DM109" s="467"/>
      <c r="DN109" s="465" t="str">
        <f>IF(DS104&lt;&gt;"",DS104,"")</f>
        <v/>
      </c>
      <c r="DO109" s="466"/>
      <c r="DP109" s="466"/>
      <c r="DQ109" s="466"/>
      <c r="DR109" s="466"/>
      <c r="DS109" s="466"/>
      <c r="DT109" s="467"/>
      <c r="DU109" s="465" t="str">
        <f>IF(DZ104&lt;&gt;"",DZ104,"")</f>
        <v/>
      </c>
      <c r="DV109" s="466"/>
      <c r="DW109" s="466"/>
      <c r="DX109" s="466"/>
      <c r="DY109" s="466"/>
      <c r="DZ109" s="466"/>
      <c r="EA109" s="467"/>
      <c r="EB109" s="465" t="str">
        <f>IF(EG104&lt;&gt;"",EG104,"")</f>
        <v/>
      </c>
      <c r="EC109" s="466"/>
      <c r="ED109" s="466"/>
      <c r="EE109" s="466"/>
      <c r="EF109" s="466"/>
      <c r="EG109" s="466"/>
      <c r="EH109" s="467"/>
      <c r="EI109" s="465" t="str">
        <f>IF(EN104&lt;&gt;"",EN104,"")</f>
        <v/>
      </c>
      <c r="EJ109" s="466"/>
      <c r="EK109" s="466"/>
      <c r="EL109" s="466"/>
      <c r="EM109" s="466"/>
      <c r="EN109" s="466"/>
      <c r="EO109" s="467"/>
      <c r="EP109" s="465" t="str">
        <f>IF(EU104&lt;&gt;"",EU104,"")</f>
        <v/>
      </c>
      <c r="EQ109" s="466"/>
      <c r="ER109" s="466"/>
      <c r="ES109" s="466"/>
      <c r="ET109" s="466"/>
      <c r="EU109" s="466"/>
      <c r="EV109" s="467"/>
      <c r="EW109" s="465" t="str">
        <f>IF(FB104&lt;&gt;"",FB104,"")</f>
        <v/>
      </c>
      <c r="EX109" s="466"/>
      <c r="EY109" s="466"/>
      <c r="EZ109" s="466"/>
      <c r="FA109" s="466"/>
      <c r="FB109" s="466"/>
      <c r="FC109" s="467"/>
      <c r="FD109" s="465" t="str">
        <f>IF(FI104&lt;&gt;"",FI104,"")</f>
        <v/>
      </c>
      <c r="FE109" s="466"/>
      <c r="FF109" s="466"/>
      <c r="FG109" s="466"/>
      <c r="FH109" s="466"/>
      <c r="FI109" s="466"/>
      <c r="FJ109" s="467"/>
      <c r="FK109" s="465" t="str">
        <f>IF(FP104&lt;&gt;"",FP104,"")</f>
        <v/>
      </c>
      <c r="FL109" s="466"/>
      <c r="FM109" s="466"/>
      <c r="FN109" s="466"/>
      <c r="FO109" s="466"/>
      <c r="FP109" s="466"/>
      <c r="FQ109" s="467"/>
      <c r="FR109" s="465" t="str">
        <f>IF(FW104&lt;&gt;"",FW104,"")</f>
        <v/>
      </c>
      <c r="FS109" s="466"/>
      <c r="FT109" s="466"/>
      <c r="FU109" s="466"/>
      <c r="FV109" s="466"/>
      <c r="FW109" s="466"/>
      <c r="FX109" s="467"/>
      <c r="FY109" s="465" t="str">
        <f>IF(GD104&lt;&gt;"",GD104,"")</f>
        <v/>
      </c>
      <c r="FZ109" s="466"/>
      <c r="GA109" s="466"/>
      <c r="GB109" s="466"/>
      <c r="GC109" s="466"/>
      <c r="GD109" s="466"/>
      <c r="GE109" s="467"/>
      <c r="GF109" s="465" t="str">
        <f>IF(GK104&lt;&gt;"",GK104,"")</f>
        <v/>
      </c>
      <c r="GG109" s="466"/>
      <c r="GH109" s="466"/>
      <c r="GI109" s="466"/>
      <c r="GJ109" s="466"/>
      <c r="GK109" s="466"/>
      <c r="GL109" s="467"/>
      <c r="GM109" s="465" t="str">
        <f>IF(GR104&lt;&gt;"",GR104,"")</f>
        <v/>
      </c>
      <c r="GN109" s="466"/>
      <c r="GO109" s="466"/>
      <c r="GP109" s="466"/>
      <c r="GQ109" s="466"/>
      <c r="GR109" s="466"/>
      <c r="GS109" s="467"/>
      <c r="GT109" s="465" t="str">
        <f>IF(GY104&lt;&gt;"",GY104,"")</f>
        <v/>
      </c>
      <c r="GU109" s="466"/>
      <c r="GV109" s="466"/>
      <c r="GW109" s="466"/>
      <c r="GX109" s="466"/>
      <c r="GY109" s="466"/>
      <c r="GZ109" s="467"/>
      <c r="HA109" s="465" t="str">
        <f>IF(HF104&lt;&gt;"",HF104,"")</f>
        <v/>
      </c>
      <c r="HB109" s="466"/>
      <c r="HC109" s="466"/>
      <c r="HD109" s="466"/>
      <c r="HE109" s="466"/>
      <c r="HF109" s="466"/>
      <c r="HG109" s="467"/>
    </row>
    <row r="110" spans="2:215" s="7" customFormat="1" ht="15.75" customHeight="1">
      <c r="B110" s="647"/>
      <c r="C110" s="537"/>
      <c r="D110" s="659" t="s">
        <v>179</v>
      </c>
      <c r="E110" s="48" t="s">
        <v>16</v>
      </c>
      <c r="F110" s="304"/>
      <c r="G110" s="305"/>
      <c r="H110" s="306" t="s">
        <v>6</v>
      </c>
      <c r="I110" s="305"/>
      <c r="J110" s="306" t="s">
        <v>14</v>
      </c>
      <c r="K110" s="305"/>
      <c r="L110" s="307" t="s">
        <v>31</v>
      </c>
      <c r="M110" s="304"/>
      <c r="N110" s="305"/>
      <c r="O110" s="306" t="s">
        <v>6</v>
      </c>
      <c r="P110" s="305"/>
      <c r="Q110" s="306" t="s">
        <v>14</v>
      </c>
      <c r="R110" s="305"/>
      <c r="S110" s="307" t="s">
        <v>31</v>
      </c>
      <c r="T110" s="304"/>
      <c r="U110" s="305"/>
      <c r="V110" s="306" t="s">
        <v>6</v>
      </c>
      <c r="W110" s="305"/>
      <c r="X110" s="306" t="s">
        <v>14</v>
      </c>
      <c r="Y110" s="305"/>
      <c r="Z110" s="307" t="s">
        <v>31</v>
      </c>
      <c r="AA110" s="304"/>
      <c r="AB110" s="305"/>
      <c r="AC110" s="306" t="s">
        <v>6</v>
      </c>
      <c r="AD110" s="305"/>
      <c r="AE110" s="306" t="s">
        <v>14</v>
      </c>
      <c r="AF110" s="305"/>
      <c r="AG110" s="307" t="s">
        <v>31</v>
      </c>
      <c r="AH110" s="304"/>
      <c r="AI110" s="305"/>
      <c r="AJ110" s="306" t="s">
        <v>6</v>
      </c>
      <c r="AK110" s="305"/>
      <c r="AL110" s="306" t="s">
        <v>14</v>
      </c>
      <c r="AM110" s="305"/>
      <c r="AN110" s="307" t="s">
        <v>31</v>
      </c>
      <c r="AO110" s="304"/>
      <c r="AP110" s="305"/>
      <c r="AQ110" s="306" t="s">
        <v>6</v>
      </c>
      <c r="AR110" s="305"/>
      <c r="AS110" s="306" t="s">
        <v>14</v>
      </c>
      <c r="AT110" s="305"/>
      <c r="AU110" s="307" t="s">
        <v>31</v>
      </c>
      <c r="AV110" s="304"/>
      <c r="AW110" s="305"/>
      <c r="AX110" s="306" t="s">
        <v>6</v>
      </c>
      <c r="AY110" s="305"/>
      <c r="AZ110" s="306" t="s">
        <v>14</v>
      </c>
      <c r="BA110" s="305"/>
      <c r="BB110" s="307" t="s">
        <v>31</v>
      </c>
      <c r="BC110" s="304"/>
      <c r="BD110" s="305"/>
      <c r="BE110" s="306" t="s">
        <v>6</v>
      </c>
      <c r="BF110" s="305"/>
      <c r="BG110" s="306" t="s">
        <v>14</v>
      </c>
      <c r="BH110" s="305"/>
      <c r="BI110" s="307" t="s">
        <v>31</v>
      </c>
      <c r="BJ110" s="304"/>
      <c r="BK110" s="305"/>
      <c r="BL110" s="306" t="s">
        <v>6</v>
      </c>
      <c r="BM110" s="305"/>
      <c r="BN110" s="306" t="s">
        <v>14</v>
      </c>
      <c r="BO110" s="305"/>
      <c r="BP110" s="307" t="s">
        <v>31</v>
      </c>
      <c r="BQ110" s="304"/>
      <c r="BR110" s="305"/>
      <c r="BS110" s="306" t="s">
        <v>6</v>
      </c>
      <c r="BT110" s="305"/>
      <c r="BU110" s="306" t="s">
        <v>14</v>
      </c>
      <c r="BV110" s="305"/>
      <c r="BW110" s="307" t="s">
        <v>31</v>
      </c>
      <c r="BX110" s="304"/>
      <c r="BY110" s="305"/>
      <c r="BZ110" s="306" t="s">
        <v>6</v>
      </c>
      <c r="CA110" s="305"/>
      <c r="CB110" s="306" t="s">
        <v>14</v>
      </c>
      <c r="CC110" s="305"/>
      <c r="CD110" s="307" t="s">
        <v>31</v>
      </c>
      <c r="CE110" s="304"/>
      <c r="CF110" s="305"/>
      <c r="CG110" s="306" t="s">
        <v>6</v>
      </c>
      <c r="CH110" s="305"/>
      <c r="CI110" s="306" t="s">
        <v>14</v>
      </c>
      <c r="CJ110" s="305"/>
      <c r="CK110" s="307" t="s">
        <v>31</v>
      </c>
      <c r="CL110" s="304"/>
      <c r="CM110" s="305"/>
      <c r="CN110" s="306" t="s">
        <v>6</v>
      </c>
      <c r="CO110" s="305"/>
      <c r="CP110" s="306" t="s">
        <v>14</v>
      </c>
      <c r="CQ110" s="305"/>
      <c r="CR110" s="307" t="s">
        <v>31</v>
      </c>
      <c r="CS110" s="304"/>
      <c r="CT110" s="305"/>
      <c r="CU110" s="306" t="s">
        <v>6</v>
      </c>
      <c r="CV110" s="305"/>
      <c r="CW110" s="306" t="s">
        <v>14</v>
      </c>
      <c r="CX110" s="305"/>
      <c r="CY110" s="307" t="s">
        <v>31</v>
      </c>
      <c r="CZ110" s="304"/>
      <c r="DA110" s="305"/>
      <c r="DB110" s="306" t="s">
        <v>6</v>
      </c>
      <c r="DC110" s="305"/>
      <c r="DD110" s="306" t="s">
        <v>14</v>
      </c>
      <c r="DE110" s="305"/>
      <c r="DF110" s="307" t="s">
        <v>31</v>
      </c>
      <c r="DG110" s="304"/>
      <c r="DH110" s="305"/>
      <c r="DI110" s="306" t="s">
        <v>6</v>
      </c>
      <c r="DJ110" s="305"/>
      <c r="DK110" s="306" t="s">
        <v>14</v>
      </c>
      <c r="DL110" s="305"/>
      <c r="DM110" s="307" t="s">
        <v>31</v>
      </c>
      <c r="DN110" s="304"/>
      <c r="DO110" s="305"/>
      <c r="DP110" s="306" t="s">
        <v>6</v>
      </c>
      <c r="DQ110" s="305"/>
      <c r="DR110" s="306" t="s">
        <v>14</v>
      </c>
      <c r="DS110" s="305"/>
      <c r="DT110" s="307" t="s">
        <v>31</v>
      </c>
      <c r="DU110" s="304"/>
      <c r="DV110" s="305"/>
      <c r="DW110" s="306" t="s">
        <v>6</v>
      </c>
      <c r="DX110" s="305"/>
      <c r="DY110" s="306" t="s">
        <v>14</v>
      </c>
      <c r="DZ110" s="305"/>
      <c r="EA110" s="307" t="s">
        <v>31</v>
      </c>
      <c r="EB110" s="304"/>
      <c r="EC110" s="305"/>
      <c r="ED110" s="306" t="s">
        <v>6</v>
      </c>
      <c r="EE110" s="305"/>
      <c r="EF110" s="306" t="s">
        <v>14</v>
      </c>
      <c r="EG110" s="305"/>
      <c r="EH110" s="307" t="s">
        <v>31</v>
      </c>
      <c r="EI110" s="304"/>
      <c r="EJ110" s="305"/>
      <c r="EK110" s="306" t="s">
        <v>6</v>
      </c>
      <c r="EL110" s="305"/>
      <c r="EM110" s="306" t="s">
        <v>14</v>
      </c>
      <c r="EN110" s="305"/>
      <c r="EO110" s="307" t="s">
        <v>31</v>
      </c>
      <c r="EP110" s="304"/>
      <c r="EQ110" s="305"/>
      <c r="ER110" s="306" t="s">
        <v>6</v>
      </c>
      <c r="ES110" s="305"/>
      <c r="ET110" s="306" t="s">
        <v>14</v>
      </c>
      <c r="EU110" s="305"/>
      <c r="EV110" s="307" t="s">
        <v>31</v>
      </c>
      <c r="EW110" s="304"/>
      <c r="EX110" s="305"/>
      <c r="EY110" s="306" t="s">
        <v>6</v>
      </c>
      <c r="EZ110" s="305"/>
      <c r="FA110" s="306" t="s">
        <v>14</v>
      </c>
      <c r="FB110" s="305"/>
      <c r="FC110" s="307" t="s">
        <v>31</v>
      </c>
      <c r="FD110" s="304"/>
      <c r="FE110" s="305"/>
      <c r="FF110" s="306" t="s">
        <v>6</v>
      </c>
      <c r="FG110" s="305"/>
      <c r="FH110" s="306" t="s">
        <v>14</v>
      </c>
      <c r="FI110" s="305"/>
      <c r="FJ110" s="307" t="s">
        <v>31</v>
      </c>
      <c r="FK110" s="304"/>
      <c r="FL110" s="305"/>
      <c r="FM110" s="306" t="s">
        <v>6</v>
      </c>
      <c r="FN110" s="305"/>
      <c r="FO110" s="306" t="s">
        <v>14</v>
      </c>
      <c r="FP110" s="305"/>
      <c r="FQ110" s="307" t="s">
        <v>31</v>
      </c>
      <c r="FR110" s="304"/>
      <c r="FS110" s="305"/>
      <c r="FT110" s="306" t="s">
        <v>6</v>
      </c>
      <c r="FU110" s="305"/>
      <c r="FV110" s="306" t="s">
        <v>14</v>
      </c>
      <c r="FW110" s="305"/>
      <c r="FX110" s="307" t="s">
        <v>31</v>
      </c>
      <c r="FY110" s="304"/>
      <c r="FZ110" s="305"/>
      <c r="GA110" s="306" t="s">
        <v>6</v>
      </c>
      <c r="GB110" s="305"/>
      <c r="GC110" s="306" t="s">
        <v>14</v>
      </c>
      <c r="GD110" s="305"/>
      <c r="GE110" s="307" t="s">
        <v>31</v>
      </c>
      <c r="GF110" s="304"/>
      <c r="GG110" s="305"/>
      <c r="GH110" s="306" t="s">
        <v>6</v>
      </c>
      <c r="GI110" s="305"/>
      <c r="GJ110" s="306" t="s">
        <v>14</v>
      </c>
      <c r="GK110" s="305"/>
      <c r="GL110" s="307" t="s">
        <v>31</v>
      </c>
      <c r="GM110" s="304"/>
      <c r="GN110" s="305"/>
      <c r="GO110" s="306" t="s">
        <v>6</v>
      </c>
      <c r="GP110" s="305"/>
      <c r="GQ110" s="306" t="s">
        <v>14</v>
      </c>
      <c r="GR110" s="305"/>
      <c r="GS110" s="307" t="s">
        <v>31</v>
      </c>
      <c r="GT110" s="304"/>
      <c r="GU110" s="305"/>
      <c r="GV110" s="306" t="s">
        <v>6</v>
      </c>
      <c r="GW110" s="305"/>
      <c r="GX110" s="306" t="s">
        <v>14</v>
      </c>
      <c r="GY110" s="305"/>
      <c r="GZ110" s="307" t="s">
        <v>31</v>
      </c>
      <c r="HA110" s="304"/>
      <c r="HB110" s="305"/>
      <c r="HC110" s="306" t="s">
        <v>6</v>
      </c>
      <c r="HD110" s="305"/>
      <c r="HE110" s="306" t="s">
        <v>14</v>
      </c>
      <c r="HF110" s="305"/>
      <c r="HG110" s="307" t="s">
        <v>31</v>
      </c>
    </row>
    <row r="111" spans="2:215" s="7" customFormat="1" ht="15.75" customHeight="1">
      <c r="B111" s="647"/>
      <c r="C111" s="537"/>
      <c r="D111" s="735"/>
      <c r="E111" s="34" t="s">
        <v>176</v>
      </c>
      <c r="F111" s="513"/>
      <c r="G111" s="514"/>
      <c r="H111" s="514"/>
      <c r="I111" s="514"/>
      <c r="J111" s="514"/>
      <c r="K111" s="514"/>
      <c r="L111" s="515"/>
      <c r="M111" s="513"/>
      <c r="N111" s="514"/>
      <c r="O111" s="514"/>
      <c r="P111" s="514"/>
      <c r="Q111" s="514"/>
      <c r="R111" s="514"/>
      <c r="S111" s="515"/>
      <c r="T111" s="513"/>
      <c r="U111" s="514"/>
      <c r="V111" s="514"/>
      <c r="W111" s="514"/>
      <c r="X111" s="514"/>
      <c r="Y111" s="514"/>
      <c r="Z111" s="515"/>
      <c r="AA111" s="513"/>
      <c r="AB111" s="514"/>
      <c r="AC111" s="514"/>
      <c r="AD111" s="514"/>
      <c r="AE111" s="514"/>
      <c r="AF111" s="514"/>
      <c r="AG111" s="515"/>
      <c r="AH111" s="513"/>
      <c r="AI111" s="514"/>
      <c r="AJ111" s="514"/>
      <c r="AK111" s="514"/>
      <c r="AL111" s="514"/>
      <c r="AM111" s="514"/>
      <c r="AN111" s="515"/>
      <c r="AO111" s="513"/>
      <c r="AP111" s="514"/>
      <c r="AQ111" s="514"/>
      <c r="AR111" s="514"/>
      <c r="AS111" s="514"/>
      <c r="AT111" s="514"/>
      <c r="AU111" s="515"/>
      <c r="AV111" s="513"/>
      <c r="AW111" s="514"/>
      <c r="AX111" s="514"/>
      <c r="AY111" s="514"/>
      <c r="AZ111" s="514"/>
      <c r="BA111" s="514"/>
      <c r="BB111" s="515"/>
      <c r="BC111" s="513"/>
      <c r="BD111" s="514"/>
      <c r="BE111" s="514"/>
      <c r="BF111" s="514"/>
      <c r="BG111" s="514"/>
      <c r="BH111" s="514"/>
      <c r="BI111" s="515"/>
      <c r="BJ111" s="513"/>
      <c r="BK111" s="514"/>
      <c r="BL111" s="514"/>
      <c r="BM111" s="514"/>
      <c r="BN111" s="514"/>
      <c r="BO111" s="514"/>
      <c r="BP111" s="515"/>
      <c r="BQ111" s="513"/>
      <c r="BR111" s="514"/>
      <c r="BS111" s="514"/>
      <c r="BT111" s="514"/>
      <c r="BU111" s="514"/>
      <c r="BV111" s="514"/>
      <c r="BW111" s="515"/>
      <c r="BX111" s="513"/>
      <c r="BY111" s="514"/>
      <c r="BZ111" s="514"/>
      <c r="CA111" s="514"/>
      <c r="CB111" s="514"/>
      <c r="CC111" s="514"/>
      <c r="CD111" s="515"/>
      <c r="CE111" s="513"/>
      <c r="CF111" s="514"/>
      <c r="CG111" s="514"/>
      <c r="CH111" s="514"/>
      <c r="CI111" s="514"/>
      <c r="CJ111" s="514"/>
      <c r="CK111" s="515"/>
      <c r="CL111" s="513"/>
      <c r="CM111" s="514"/>
      <c r="CN111" s="514"/>
      <c r="CO111" s="514"/>
      <c r="CP111" s="514"/>
      <c r="CQ111" s="514"/>
      <c r="CR111" s="515"/>
      <c r="CS111" s="513"/>
      <c r="CT111" s="514"/>
      <c r="CU111" s="514"/>
      <c r="CV111" s="514"/>
      <c r="CW111" s="514"/>
      <c r="CX111" s="514"/>
      <c r="CY111" s="515"/>
      <c r="CZ111" s="513"/>
      <c r="DA111" s="514"/>
      <c r="DB111" s="514"/>
      <c r="DC111" s="514"/>
      <c r="DD111" s="514"/>
      <c r="DE111" s="514"/>
      <c r="DF111" s="515"/>
      <c r="DG111" s="513"/>
      <c r="DH111" s="514"/>
      <c r="DI111" s="514"/>
      <c r="DJ111" s="514"/>
      <c r="DK111" s="514"/>
      <c r="DL111" s="514"/>
      <c r="DM111" s="515"/>
      <c r="DN111" s="513"/>
      <c r="DO111" s="514"/>
      <c r="DP111" s="514"/>
      <c r="DQ111" s="514"/>
      <c r="DR111" s="514"/>
      <c r="DS111" s="514"/>
      <c r="DT111" s="515"/>
      <c r="DU111" s="513"/>
      <c r="DV111" s="514"/>
      <c r="DW111" s="514"/>
      <c r="DX111" s="514"/>
      <c r="DY111" s="514"/>
      <c r="DZ111" s="514"/>
      <c r="EA111" s="515"/>
      <c r="EB111" s="513"/>
      <c r="EC111" s="514"/>
      <c r="ED111" s="514"/>
      <c r="EE111" s="514"/>
      <c r="EF111" s="514"/>
      <c r="EG111" s="514"/>
      <c r="EH111" s="515"/>
      <c r="EI111" s="513"/>
      <c r="EJ111" s="514"/>
      <c r="EK111" s="514"/>
      <c r="EL111" s="514"/>
      <c r="EM111" s="514"/>
      <c r="EN111" s="514"/>
      <c r="EO111" s="515"/>
      <c r="EP111" s="513"/>
      <c r="EQ111" s="514"/>
      <c r="ER111" s="514"/>
      <c r="ES111" s="514"/>
      <c r="ET111" s="514"/>
      <c r="EU111" s="514"/>
      <c r="EV111" s="515"/>
      <c r="EW111" s="513"/>
      <c r="EX111" s="514"/>
      <c r="EY111" s="514"/>
      <c r="EZ111" s="514"/>
      <c r="FA111" s="514"/>
      <c r="FB111" s="514"/>
      <c r="FC111" s="515"/>
      <c r="FD111" s="513"/>
      <c r="FE111" s="514"/>
      <c r="FF111" s="514"/>
      <c r="FG111" s="514"/>
      <c r="FH111" s="514"/>
      <c r="FI111" s="514"/>
      <c r="FJ111" s="515"/>
      <c r="FK111" s="513"/>
      <c r="FL111" s="514"/>
      <c r="FM111" s="514"/>
      <c r="FN111" s="514"/>
      <c r="FO111" s="514"/>
      <c r="FP111" s="514"/>
      <c r="FQ111" s="515"/>
      <c r="FR111" s="513"/>
      <c r="FS111" s="514"/>
      <c r="FT111" s="514"/>
      <c r="FU111" s="514"/>
      <c r="FV111" s="514"/>
      <c r="FW111" s="514"/>
      <c r="FX111" s="515"/>
      <c r="FY111" s="513"/>
      <c r="FZ111" s="514"/>
      <c r="GA111" s="514"/>
      <c r="GB111" s="514"/>
      <c r="GC111" s="514"/>
      <c r="GD111" s="514"/>
      <c r="GE111" s="515"/>
      <c r="GF111" s="513"/>
      <c r="GG111" s="514"/>
      <c r="GH111" s="514"/>
      <c r="GI111" s="514"/>
      <c r="GJ111" s="514"/>
      <c r="GK111" s="514"/>
      <c r="GL111" s="515"/>
      <c r="GM111" s="513"/>
      <c r="GN111" s="514"/>
      <c r="GO111" s="514"/>
      <c r="GP111" s="514"/>
      <c r="GQ111" s="514"/>
      <c r="GR111" s="514"/>
      <c r="GS111" s="515"/>
      <c r="GT111" s="513"/>
      <c r="GU111" s="514"/>
      <c r="GV111" s="514"/>
      <c r="GW111" s="514"/>
      <c r="GX111" s="514"/>
      <c r="GY111" s="514"/>
      <c r="GZ111" s="515"/>
      <c r="HA111" s="513"/>
      <c r="HB111" s="514"/>
      <c r="HC111" s="514"/>
      <c r="HD111" s="514"/>
      <c r="HE111" s="514"/>
      <c r="HF111" s="514"/>
      <c r="HG111" s="515"/>
    </row>
    <row r="112" spans="2:215" s="7" customFormat="1" ht="15.75" customHeight="1">
      <c r="B112" s="647"/>
      <c r="C112" s="537"/>
      <c r="D112" s="736"/>
      <c r="E112" s="47" t="s">
        <v>177</v>
      </c>
      <c r="F112" s="562"/>
      <c r="G112" s="563"/>
      <c r="H112" s="563"/>
      <c r="I112" s="563"/>
      <c r="J112" s="563"/>
      <c r="K112" s="563"/>
      <c r="L112" s="564"/>
      <c r="M112" s="562"/>
      <c r="N112" s="563"/>
      <c r="O112" s="563"/>
      <c r="P112" s="563"/>
      <c r="Q112" s="563"/>
      <c r="R112" s="563"/>
      <c r="S112" s="564"/>
      <c r="T112" s="562"/>
      <c r="U112" s="563"/>
      <c r="V112" s="563"/>
      <c r="W112" s="563"/>
      <c r="X112" s="563"/>
      <c r="Y112" s="563"/>
      <c r="Z112" s="564"/>
      <c r="AA112" s="562"/>
      <c r="AB112" s="563"/>
      <c r="AC112" s="563"/>
      <c r="AD112" s="563"/>
      <c r="AE112" s="563"/>
      <c r="AF112" s="563"/>
      <c r="AG112" s="564"/>
      <c r="AH112" s="562"/>
      <c r="AI112" s="563"/>
      <c r="AJ112" s="563"/>
      <c r="AK112" s="563"/>
      <c r="AL112" s="563"/>
      <c r="AM112" s="563"/>
      <c r="AN112" s="564"/>
      <c r="AO112" s="562"/>
      <c r="AP112" s="563"/>
      <c r="AQ112" s="563"/>
      <c r="AR112" s="563"/>
      <c r="AS112" s="563"/>
      <c r="AT112" s="563"/>
      <c r="AU112" s="564"/>
      <c r="AV112" s="562"/>
      <c r="AW112" s="563"/>
      <c r="AX112" s="563"/>
      <c r="AY112" s="563"/>
      <c r="AZ112" s="563"/>
      <c r="BA112" s="563"/>
      <c r="BB112" s="564"/>
      <c r="BC112" s="562"/>
      <c r="BD112" s="563"/>
      <c r="BE112" s="563"/>
      <c r="BF112" s="563"/>
      <c r="BG112" s="563"/>
      <c r="BH112" s="563"/>
      <c r="BI112" s="564"/>
      <c r="BJ112" s="562"/>
      <c r="BK112" s="563"/>
      <c r="BL112" s="563"/>
      <c r="BM112" s="563"/>
      <c r="BN112" s="563"/>
      <c r="BO112" s="563"/>
      <c r="BP112" s="564"/>
      <c r="BQ112" s="562"/>
      <c r="BR112" s="563"/>
      <c r="BS112" s="563"/>
      <c r="BT112" s="563"/>
      <c r="BU112" s="563"/>
      <c r="BV112" s="563"/>
      <c r="BW112" s="564"/>
      <c r="BX112" s="562"/>
      <c r="BY112" s="563"/>
      <c r="BZ112" s="563"/>
      <c r="CA112" s="563"/>
      <c r="CB112" s="563"/>
      <c r="CC112" s="563"/>
      <c r="CD112" s="564"/>
      <c r="CE112" s="562"/>
      <c r="CF112" s="563"/>
      <c r="CG112" s="563"/>
      <c r="CH112" s="563"/>
      <c r="CI112" s="563"/>
      <c r="CJ112" s="563"/>
      <c r="CK112" s="564"/>
      <c r="CL112" s="562"/>
      <c r="CM112" s="563"/>
      <c r="CN112" s="563"/>
      <c r="CO112" s="563"/>
      <c r="CP112" s="563"/>
      <c r="CQ112" s="563"/>
      <c r="CR112" s="564"/>
      <c r="CS112" s="562"/>
      <c r="CT112" s="563"/>
      <c r="CU112" s="563"/>
      <c r="CV112" s="563"/>
      <c r="CW112" s="563"/>
      <c r="CX112" s="563"/>
      <c r="CY112" s="564"/>
      <c r="CZ112" s="562"/>
      <c r="DA112" s="563"/>
      <c r="DB112" s="563"/>
      <c r="DC112" s="563"/>
      <c r="DD112" s="563"/>
      <c r="DE112" s="563"/>
      <c r="DF112" s="564"/>
      <c r="DG112" s="562"/>
      <c r="DH112" s="563"/>
      <c r="DI112" s="563"/>
      <c r="DJ112" s="563"/>
      <c r="DK112" s="563"/>
      <c r="DL112" s="563"/>
      <c r="DM112" s="564"/>
      <c r="DN112" s="562"/>
      <c r="DO112" s="563"/>
      <c r="DP112" s="563"/>
      <c r="DQ112" s="563"/>
      <c r="DR112" s="563"/>
      <c r="DS112" s="563"/>
      <c r="DT112" s="564"/>
      <c r="DU112" s="562"/>
      <c r="DV112" s="563"/>
      <c r="DW112" s="563"/>
      <c r="DX112" s="563"/>
      <c r="DY112" s="563"/>
      <c r="DZ112" s="563"/>
      <c r="EA112" s="564"/>
      <c r="EB112" s="562"/>
      <c r="EC112" s="563"/>
      <c r="ED112" s="563"/>
      <c r="EE112" s="563"/>
      <c r="EF112" s="563"/>
      <c r="EG112" s="563"/>
      <c r="EH112" s="564"/>
      <c r="EI112" s="562"/>
      <c r="EJ112" s="563"/>
      <c r="EK112" s="563"/>
      <c r="EL112" s="563"/>
      <c r="EM112" s="563"/>
      <c r="EN112" s="563"/>
      <c r="EO112" s="564"/>
      <c r="EP112" s="562"/>
      <c r="EQ112" s="563"/>
      <c r="ER112" s="563"/>
      <c r="ES112" s="563"/>
      <c r="ET112" s="563"/>
      <c r="EU112" s="563"/>
      <c r="EV112" s="564"/>
      <c r="EW112" s="562"/>
      <c r="EX112" s="563"/>
      <c r="EY112" s="563"/>
      <c r="EZ112" s="563"/>
      <c r="FA112" s="563"/>
      <c r="FB112" s="563"/>
      <c r="FC112" s="564"/>
      <c r="FD112" s="562"/>
      <c r="FE112" s="563"/>
      <c r="FF112" s="563"/>
      <c r="FG112" s="563"/>
      <c r="FH112" s="563"/>
      <c r="FI112" s="563"/>
      <c r="FJ112" s="564"/>
      <c r="FK112" s="562"/>
      <c r="FL112" s="563"/>
      <c r="FM112" s="563"/>
      <c r="FN112" s="563"/>
      <c r="FO112" s="563"/>
      <c r="FP112" s="563"/>
      <c r="FQ112" s="564"/>
      <c r="FR112" s="562"/>
      <c r="FS112" s="563"/>
      <c r="FT112" s="563"/>
      <c r="FU112" s="563"/>
      <c r="FV112" s="563"/>
      <c r="FW112" s="563"/>
      <c r="FX112" s="564"/>
      <c r="FY112" s="562"/>
      <c r="FZ112" s="563"/>
      <c r="GA112" s="563"/>
      <c r="GB112" s="563"/>
      <c r="GC112" s="563"/>
      <c r="GD112" s="563"/>
      <c r="GE112" s="564"/>
      <c r="GF112" s="562"/>
      <c r="GG112" s="563"/>
      <c r="GH112" s="563"/>
      <c r="GI112" s="563"/>
      <c r="GJ112" s="563"/>
      <c r="GK112" s="563"/>
      <c r="GL112" s="564"/>
      <c r="GM112" s="562"/>
      <c r="GN112" s="563"/>
      <c r="GO112" s="563"/>
      <c r="GP112" s="563"/>
      <c r="GQ112" s="563"/>
      <c r="GR112" s="563"/>
      <c r="GS112" s="564"/>
      <c r="GT112" s="562"/>
      <c r="GU112" s="563"/>
      <c r="GV112" s="563"/>
      <c r="GW112" s="563"/>
      <c r="GX112" s="563"/>
      <c r="GY112" s="563"/>
      <c r="GZ112" s="564"/>
      <c r="HA112" s="562"/>
      <c r="HB112" s="563"/>
      <c r="HC112" s="563"/>
      <c r="HD112" s="563"/>
      <c r="HE112" s="563"/>
      <c r="HF112" s="563"/>
      <c r="HG112" s="564"/>
    </row>
    <row r="113" spans="2:215" s="7" customFormat="1" ht="15.75" hidden="1" customHeight="1">
      <c r="B113" s="647"/>
      <c r="C113" s="537"/>
      <c r="D113" s="611" t="s">
        <v>101</v>
      </c>
      <c r="E113" s="37" t="s">
        <v>6</v>
      </c>
      <c r="F113" s="465" t="str">
        <f>IF(G110&lt;&gt;"",G110,"")</f>
        <v/>
      </c>
      <c r="G113" s="466"/>
      <c r="H113" s="466"/>
      <c r="I113" s="466"/>
      <c r="J113" s="466"/>
      <c r="K113" s="466"/>
      <c r="L113" s="467"/>
      <c r="M113" s="465" t="str">
        <f>IF(N110&lt;&gt;"",N110,"")</f>
        <v/>
      </c>
      <c r="N113" s="466"/>
      <c r="O113" s="466"/>
      <c r="P113" s="466"/>
      <c r="Q113" s="466"/>
      <c r="R113" s="466"/>
      <c r="S113" s="467"/>
      <c r="T113" s="465" t="str">
        <f>IF(U110&lt;&gt;"",U110,"")</f>
        <v/>
      </c>
      <c r="U113" s="466"/>
      <c r="V113" s="466"/>
      <c r="W113" s="466"/>
      <c r="X113" s="466"/>
      <c r="Y113" s="466"/>
      <c r="Z113" s="467"/>
      <c r="AA113" s="465" t="str">
        <f>IF(AB110&lt;&gt;"",AB110,"")</f>
        <v/>
      </c>
      <c r="AB113" s="466"/>
      <c r="AC113" s="466"/>
      <c r="AD113" s="466"/>
      <c r="AE113" s="466"/>
      <c r="AF113" s="466"/>
      <c r="AG113" s="467"/>
      <c r="AH113" s="465" t="str">
        <f>IF(AI110&lt;&gt;"",AI110,"")</f>
        <v/>
      </c>
      <c r="AI113" s="466"/>
      <c r="AJ113" s="466"/>
      <c r="AK113" s="466"/>
      <c r="AL113" s="466"/>
      <c r="AM113" s="466"/>
      <c r="AN113" s="467"/>
      <c r="AO113" s="465" t="str">
        <f>IF(AP110&lt;&gt;"",AP110,"")</f>
        <v/>
      </c>
      <c r="AP113" s="466"/>
      <c r="AQ113" s="466"/>
      <c r="AR113" s="466"/>
      <c r="AS113" s="466"/>
      <c r="AT113" s="466"/>
      <c r="AU113" s="467"/>
      <c r="AV113" s="465" t="str">
        <f>IF(AW110&lt;&gt;"",AW110,"")</f>
        <v/>
      </c>
      <c r="AW113" s="466"/>
      <c r="AX113" s="466"/>
      <c r="AY113" s="466"/>
      <c r="AZ113" s="466"/>
      <c r="BA113" s="466"/>
      <c r="BB113" s="467"/>
      <c r="BC113" s="465" t="str">
        <f>IF(BD110&lt;&gt;"",BD110,"")</f>
        <v/>
      </c>
      <c r="BD113" s="466"/>
      <c r="BE113" s="466"/>
      <c r="BF113" s="466"/>
      <c r="BG113" s="466"/>
      <c r="BH113" s="466"/>
      <c r="BI113" s="467"/>
      <c r="BJ113" s="465" t="str">
        <f>IF(BK110&lt;&gt;"",BK110,"")</f>
        <v/>
      </c>
      <c r="BK113" s="466"/>
      <c r="BL113" s="466"/>
      <c r="BM113" s="466"/>
      <c r="BN113" s="466"/>
      <c r="BO113" s="466"/>
      <c r="BP113" s="467"/>
      <c r="BQ113" s="465" t="str">
        <f>IF(BR110&lt;&gt;"",BR110,"")</f>
        <v/>
      </c>
      <c r="BR113" s="466"/>
      <c r="BS113" s="466"/>
      <c r="BT113" s="466"/>
      <c r="BU113" s="466"/>
      <c r="BV113" s="466"/>
      <c r="BW113" s="467"/>
      <c r="BX113" s="465" t="str">
        <f>IF(BY110&lt;&gt;"",BY110,"")</f>
        <v/>
      </c>
      <c r="BY113" s="466"/>
      <c r="BZ113" s="466"/>
      <c r="CA113" s="466"/>
      <c r="CB113" s="466"/>
      <c r="CC113" s="466"/>
      <c r="CD113" s="467"/>
      <c r="CE113" s="465" t="str">
        <f>IF(CF110&lt;&gt;"",CF110,"")</f>
        <v/>
      </c>
      <c r="CF113" s="466"/>
      <c r="CG113" s="466"/>
      <c r="CH113" s="466"/>
      <c r="CI113" s="466"/>
      <c r="CJ113" s="466"/>
      <c r="CK113" s="467"/>
      <c r="CL113" s="465" t="str">
        <f>IF(CM110&lt;&gt;"",CM110,"")</f>
        <v/>
      </c>
      <c r="CM113" s="466"/>
      <c r="CN113" s="466"/>
      <c r="CO113" s="466"/>
      <c r="CP113" s="466"/>
      <c r="CQ113" s="466"/>
      <c r="CR113" s="467"/>
      <c r="CS113" s="465" t="str">
        <f>IF(CT110&lt;&gt;"",CT110,"")</f>
        <v/>
      </c>
      <c r="CT113" s="466"/>
      <c r="CU113" s="466"/>
      <c r="CV113" s="466"/>
      <c r="CW113" s="466"/>
      <c r="CX113" s="466"/>
      <c r="CY113" s="467"/>
      <c r="CZ113" s="465" t="str">
        <f>IF(DA110&lt;&gt;"",DA110,"")</f>
        <v/>
      </c>
      <c r="DA113" s="466"/>
      <c r="DB113" s="466"/>
      <c r="DC113" s="466"/>
      <c r="DD113" s="466"/>
      <c r="DE113" s="466"/>
      <c r="DF113" s="467"/>
      <c r="DG113" s="465" t="str">
        <f>IF(DH110&lt;&gt;"",DH110,"")</f>
        <v/>
      </c>
      <c r="DH113" s="466"/>
      <c r="DI113" s="466"/>
      <c r="DJ113" s="466"/>
      <c r="DK113" s="466"/>
      <c r="DL113" s="466"/>
      <c r="DM113" s="467"/>
      <c r="DN113" s="465" t="str">
        <f>IF(DO110&lt;&gt;"",DO110,"")</f>
        <v/>
      </c>
      <c r="DO113" s="466"/>
      <c r="DP113" s="466"/>
      <c r="DQ113" s="466"/>
      <c r="DR113" s="466"/>
      <c r="DS113" s="466"/>
      <c r="DT113" s="467"/>
      <c r="DU113" s="465" t="str">
        <f>IF(DV110&lt;&gt;"",DV110,"")</f>
        <v/>
      </c>
      <c r="DV113" s="466"/>
      <c r="DW113" s="466"/>
      <c r="DX113" s="466"/>
      <c r="DY113" s="466"/>
      <c r="DZ113" s="466"/>
      <c r="EA113" s="467"/>
      <c r="EB113" s="465" t="str">
        <f>IF(EC110&lt;&gt;"",EC110,"")</f>
        <v/>
      </c>
      <c r="EC113" s="466"/>
      <c r="ED113" s="466"/>
      <c r="EE113" s="466"/>
      <c r="EF113" s="466"/>
      <c r="EG113" s="466"/>
      <c r="EH113" s="467"/>
      <c r="EI113" s="465" t="str">
        <f>IF(EJ110&lt;&gt;"",EJ110,"")</f>
        <v/>
      </c>
      <c r="EJ113" s="466"/>
      <c r="EK113" s="466"/>
      <c r="EL113" s="466"/>
      <c r="EM113" s="466"/>
      <c r="EN113" s="466"/>
      <c r="EO113" s="467"/>
      <c r="EP113" s="465" t="str">
        <f>IF(EQ110&lt;&gt;"",EQ110,"")</f>
        <v/>
      </c>
      <c r="EQ113" s="466"/>
      <c r="ER113" s="466"/>
      <c r="ES113" s="466"/>
      <c r="ET113" s="466"/>
      <c r="EU113" s="466"/>
      <c r="EV113" s="467"/>
      <c r="EW113" s="465" t="str">
        <f>IF(EX110&lt;&gt;"",EX110,"")</f>
        <v/>
      </c>
      <c r="EX113" s="466"/>
      <c r="EY113" s="466"/>
      <c r="EZ113" s="466"/>
      <c r="FA113" s="466"/>
      <c r="FB113" s="466"/>
      <c r="FC113" s="467"/>
      <c r="FD113" s="465" t="str">
        <f>IF(FE110&lt;&gt;"",FE110,"")</f>
        <v/>
      </c>
      <c r="FE113" s="466"/>
      <c r="FF113" s="466"/>
      <c r="FG113" s="466"/>
      <c r="FH113" s="466"/>
      <c r="FI113" s="466"/>
      <c r="FJ113" s="467"/>
      <c r="FK113" s="465" t="str">
        <f>IF(FL110&lt;&gt;"",FL110,"")</f>
        <v/>
      </c>
      <c r="FL113" s="466"/>
      <c r="FM113" s="466"/>
      <c r="FN113" s="466"/>
      <c r="FO113" s="466"/>
      <c r="FP113" s="466"/>
      <c r="FQ113" s="467"/>
      <c r="FR113" s="465" t="str">
        <f>IF(FS110&lt;&gt;"",FS110,"")</f>
        <v/>
      </c>
      <c r="FS113" s="466"/>
      <c r="FT113" s="466"/>
      <c r="FU113" s="466"/>
      <c r="FV113" s="466"/>
      <c r="FW113" s="466"/>
      <c r="FX113" s="467"/>
      <c r="FY113" s="465" t="str">
        <f>IF(FZ110&lt;&gt;"",FZ110,"")</f>
        <v/>
      </c>
      <c r="FZ113" s="466"/>
      <c r="GA113" s="466"/>
      <c r="GB113" s="466"/>
      <c r="GC113" s="466"/>
      <c r="GD113" s="466"/>
      <c r="GE113" s="467"/>
      <c r="GF113" s="465" t="str">
        <f>IF(GG110&lt;&gt;"",GG110,"")</f>
        <v/>
      </c>
      <c r="GG113" s="466"/>
      <c r="GH113" s="466"/>
      <c r="GI113" s="466"/>
      <c r="GJ113" s="466"/>
      <c r="GK113" s="466"/>
      <c r="GL113" s="467"/>
      <c r="GM113" s="465" t="str">
        <f>IF(GN110&lt;&gt;"",GN110,"")</f>
        <v/>
      </c>
      <c r="GN113" s="466"/>
      <c r="GO113" s="466"/>
      <c r="GP113" s="466"/>
      <c r="GQ113" s="466"/>
      <c r="GR113" s="466"/>
      <c r="GS113" s="467"/>
      <c r="GT113" s="465" t="str">
        <f>IF(GU110&lt;&gt;"",GU110,"")</f>
        <v/>
      </c>
      <c r="GU113" s="466"/>
      <c r="GV113" s="466"/>
      <c r="GW113" s="466"/>
      <c r="GX113" s="466"/>
      <c r="GY113" s="466"/>
      <c r="GZ113" s="467"/>
      <c r="HA113" s="465" t="str">
        <f>IF(HB110&lt;&gt;"",HB110,"")</f>
        <v/>
      </c>
      <c r="HB113" s="466"/>
      <c r="HC113" s="466"/>
      <c r="HD113" s="466"/>
      <c r="HE113" s="466"/>
      <c r="HF113" s="466"/>
      <c r="HG113" s="467"/>
    </row>
    <row r="114" spans="2:215" s="7" customFormat="1" ht="15.75" hidden="1" customHeight="1">
      <c r="B114" s="647"/>
      <c r="C114" s="537"/>
      <c r="D114" s="612"/>
      <c r="E114" s="37" t="s">
        <v>9</v>
      </c>
      <c r="F114" s="465" t="str">
        <f>IF(I110&lt;&gt;"",I110,"")</f>
        <v/>
      </c>
      <c r="G114" s="466"/>
      <c r="H114" s="466"/>
      <c r="I114" s="466"/>
      <c r="J114" s="466"/>
      <c r="K114" s="466"/>
      <c r="L114" s="467"/>
      <c r="M114" s="465" t="str">
        <f>IF(P110&lt;&gt;"",P110,"")</f>
        <v/>
      </c>
      <c r="N114" s="466"/>
      <c r="O114" s="466"/>
      <c r="P114" s="466"/>
      <c r="Q114" s="466"/>
      <c r="R114" s="466"/>
      <c r="S114" s="467"/>
      <c r="T114" s="465" t="str">
        <f>IF(W110&lt;&gt;"",W110,"")</f>
        <v/>
      </c>
      <c r="U114" s="466"/>
      <c r="V114" s="466"/>
      <c r="W114" s="466"/>
      <c r="X114" s="466"/>
      <c r="Y114" s="466"/>
      <c r="Z114" s="467"/>
      <c r="AA114" s="465" t="str">
        <f>IF(AD110&lt;&gt;"",AD110,"")</f>
        <v/>
      </c>
      <c r="AB114" s="466"/>
      <c r="AC114" s="466"/>
      <c r="AD114" s="466"/>
      <c r="AE114" s="466"/>
      <c r="AF114" s="466"/>
      <c r="AG114" s="467"/>
      <c r="AH114" s="465" t="str">
        <f>IF(AK110&lt;&gt;"",AK110,"")</f>
        <v/>
      </c>
      <c r="AI114" s="466"/>
      <c r="AJ114" s="466"/>
      <c r="AK114" s="466"/>
      <c r="AL114" s="466"/>
      <c r="AM114" s="466"/>
      <c r="AN114" s="467"/>
      <c r="AO114" s="465" t="str">
        <f>IF(AR110&lt;&gt;"",AR110,"")</f>
        <v/>
      </c>
      <c r="AP114" s="466"/>
      <c r="AQ114" s="466"/>
      <c r="AR114" s="466"/>
      <c r="AS114" s="466"/>
      <c r="AT114" s="466"/>
      <c r="AU114" s="467"/>
      <c r="AV114" s="465" t="str">
        <f>IF(AY110&lt;&gt;"",AY110,"")</f>
        <v/>
      </c>
      <c r="AW114" s="466"/>
      <c r="AX114" s="466"/>
      <c r="AY114" s="466"/>
      <c r="AZ114" s="466"/>
      <c r="BA114" s="466"/>
      <c r="BB114" s="467"/>
      <c r="BC114" s="465" t="str">
        <f>IF(BF110&lt;&gt;"",BF110,"")</f>
        <v/>
      </c>
      <c r="BD114" s="466"/>
      <c r="BE114" s="466"/>
      <c r="BF114" s="466"/>
      <c r="BG114" s="466"/>
      <c r="BH114" s="466"/>
      <c r="BI114" s="467"/>
      <c r="BJ114" s="465" t="str">
        <f>IF(BM110&lt;&gt;"",BM110,"")</f>
        <v/>
      </c>
      <c r="BK114" s="466"/>
      <c r="BL114" s="466"/>
      <c r="BM114" s="466"/>
      <c r="BN114" s="466"/>
      <c r="BO114" s="466"/>
      <c r="BP114" s="467"/>
      <c r="BQ114" s="465" t="str">
        <f>IF(BT110&lt;&gt;"",BT110,"")</f>
        <v/>
      </c>
      <c r="BR114" s="466"/>
      <c r="BS114" s="466"/>
      <c r="BT114" s="466"/>
      <c r="BU114" s="466"/>
      <c r="BV114" s="466"/>
      <c r="BW114" s="467"/>
      <c r="BX114" s="465" t="str">
        <f>IF(CA110&lt;&gt;"",CA110,"")</f>
        <v/>
      </c>
      <c r="BY114" s="466"/>
      <c r="BZ114" s="466"/>
      <c r="CA114" s="466"/>
      <c r="CB114" s="466"/>
      <c r="CC114" s="466"/>
      <c r="CD114" s="467"/>
      <c r="CE114" s="465" t="str">
        <f>IF(CH110&lt;&gt;"",CH110,"")</f>
        <v/>
      </c>
      <c r="CF114" s="466"/>
      <c r="CG114" s="466"/>
      <c r="CH114" s="466"/>
      <c r="CI114" s="466"/>
      <c r="CJ114" s="466"/>
      <c r="CK114" s="467"/>
      <c r="CL114" s="465" t="str">
        <f>IF(CO110&lt;&gt;"",CO110,"")</f>
        <v/>
      </c>
      <c r="CM114" s="466"/>
      <c r="CN114" s="466"/>
      <c r="CO114" s="466"/>
      <c r="CP114" s="466"/>
      <c r="CQ114" s="466"/>
      <c r="CR114" s="467"/>
      <c r="CS114" s="465" t="str">
        <f>IF(CV110&lt;&gt;"",CV110,"")</f>
        <v/>
      </c>
      <c r="CT114" s="466"/>
      <c r="CU114" s="466"/>
      <c r="CV114" s="466"/>
      <c r="CW114" s="466"/>
      <c r="CX114" s="466"/>
      <c r="CY114" s="467"/>
      <c r="CZ114" s="465" t="str">
        <f>IF(DC110&lt;&gt;"",DC110,"")</f>
        <v/>
      </c>
      <c r="DA114" s="466"/>
      <c r="DB114" s="466"/>
      <c r="DC114" s="466"/>
      <c r="DD114" s="466"/>
      <c r="DE114" s="466"/>
      <c r="DF114" s="467"/>
      <c r="DG114" s="465" t="str">
        <f>IF(DJ110&lt;&gt;"",DJ110,"")</f>
        <v/>
      </c>
      <c r="DH114" s="466"/>
      <c r="DI114" s="466"/>
      <c r="DJ114" s="466"/>
      <c r="DK114" s="466"/>
      <c r="DL114" s="466"/>
      <c r="DM114" s="467"/>
      <c r="DN114" s="465" t="str">
        <f>IF(DQ110&lt;&gt;"",DQ110,"")</f>
        <v/>
      </c>
      <c r="DO114" s="466"/>
      <c r="DP114" s="466"/>
      <c r="DQ114" s="466"/>
      <c r="DR114" s="466"/>
      <c r="DS114" s="466"/>
      <c r="DT114" s="467"/>
      <c r="DU114" s="465" t="str">
        <f>IF(DX110&lt;&gt;"",DX110,"")</f>
        <v/>
      </c>
      <c r="DV114" s="466"/>
      <c r="DW114" s="466"/>
      <c r="DX114" s="466"/>
      <c r="DY114" s="466"/>
      <c r="DZ114" s="466"/>
      <c r="EA114" s="467"/>
      <c r="EB114" s="465" t="str">
        <f>IF(EE110&lt;&gt;"",EE110,"")</f>
        <v/>
      </c>
      <c r="EC114" s="466"/>
      <c r="ED114" s="466"/>
      <c r="EE114" s="466"/>
      <c r="EF114" s="466"/>
      <c r="EG114" s="466"/>
      <c r="EH114" s="467"/>
      <c r="EI114" s="465" t="str">
        <f>IF(EL110&lt;&gt;"",EL110,"")</f>
        <v/>
      </c>
      <c r="EJ114" s="466"/>
      <c r="EK114" s="466"/>
      <c r="EL114" s="466"/>
      <c r="EM114" s="466"/>
      <c r="EN114" s="466"/>
      <c r="EO114" s="467"/>
      <c r="EP114" s="465" t="str">
        <f>IF(ES110&lt;&gt;"",ES110,"")</f>
        <v/>
      </c>
      <c r="EQ114" s="466"/>
      <c r="ER114" s="466"/>
      <c r="ES114" s="466"/>
      <c r="ET114" s="466"/>
      <c r="EU114" s="466"/>
      <c r="EV114" s="467"/>
      <c r="EW114" s="465" t="str">
        <f>IF(EZ110&lt;&gt;"",EZ110,"")</f>
        <v/>
      </c>
      <c r="EX114" s="466"/>
      <c r="EY114" s="466"/>
      <c r="EZ114" s="466"/>
      <c r="FA114" s="466"/>
      <c r="FB114" s="466"/>
      <c r="FC114" s="467"/>
      <c r="FD114" s="465" t="str">
        <f>IF(FG110&lt;&gt;"",FG110,"")</f>
        <v/>
      </c>
      <c r="FE114" s="466"/>
      <c r="FF114" s="466"/>
      <c r="FG114" s="466"/>
      <c r="FH114" s="466"/>
      <c r="FI114" s="466"/>
      <c r="FJ114" s="467"/>
      <c r="FK114" s="465" t="str">
        <f>IF(FN110&lt;&gt;"",FN110,"")</f>
        <v/>
      </c>
      <c r="FL114" s="466"/>
      <c r="FM114" s="466"/>
      <c r="FN114" s="466"/>
      <c r="FO114" s="466"/>
      <c r="FP114" s="466"/>
      <c r="FQ114" s="467"/>
      <c r="FR114" s="465" t="str">
        <f>IF(FU110&lt;&gt;"",FU110,"")</f>
        <v/>
      </c>
      <c r="FS114" s="466"/>
      <c r="FT114" s="466"/>
      <c r="FU114" s="466"/>
      <c r="FV114" s="466"/>
      <c r="FW114" s="466"/>
      <c r="FX114" s="467"/>
      <c r="FY114" s="465" t="str">
        <f>IF(GB110&lt;&gt;"",GB110,"")</f>
        <v/>
      </c>
      <c r="FZ114" s="466"/>
      <c r="GA114" s="466"/>
      <c r="GB114" s="466"/>
      <c r="GC114" s="466"/>
      <c r="GD114" s="466"/>
      <c r="GE114" s="467"/>
      <c r="GF114" s="465" t="str">
        <f>IF(GI110&lt;&gt;"",GI110,"")</f>
        <v/>
      </c>
      <c r="GG114" s="466"/>
      <c r="GH114" s="466"/>
      <c r="GI114" s="466"/>
      <c r="GJ114" s="466"/>
      <c r="GK114" s="466"/>
      <c r="GL114" s="467"/>
      <c r="GM114" s="465" t="str">
        <f>IF(GP110&lt;&gt;"",GP110,"")</f>
        <v/>
      </c>
      <c r="GN114" s="466"/>
      <c r="GO114" s="466"/>
      <c r="GP114" s="466"/>
      <c r="GQ114" s="466"/>
      <c r="GR114" s="466"/>
      <c r="GS114" s="467"/>
      <c r="GT114" s="465" t="str">
        <f>IF(GW110&lt;&gt;"",GW110,"")</f>
        <v/>
      </c>
      <c r="GU114" s="466"/>
      <c r="GV114" s="466"/>
      <c r="GW114" s="466"/>
      <c r="GX114" s="466"/>
      <c r="GY114" s="466"/>
      <c r="GZ114" s="467"/>
      <c r="HA114" s="465" t="str">
        <f>IF(HD110&lt;&gt;"",HD110,"")</f>
        <v/>
      </c>
      <c r="HB114" s="466"/>
      <c r="HC114" s="466"/>
      <c r="HD114" s="466"/>
      <c r="HE114" s="466"/>
      <c r="HF114" s="466"/>
      <c r="HG114" s="467"/>
    </row>
    <row r="115" spans="2:215" s="7" customFormat="1" ht="15.75" hidden="1" customHeight="1">
      <c r="B115" s="647"/>
      <c r="C115" s="537"/>
      <c r="D115" s="613"/>
      <c r="E115" s="61" t="s">
        <v>31</v>
      </c>
      <c r="F115" s="477" t="str">
        <f>IF(K110&lt;&gt;"",K110,"")</f>
        <v/>
      </c>
      <c r="G115" s="478"/>
      <c r="H115" s="478"/>
      <c r="I115" s="478"/>
      <c r="J115" s="478"/>
      <c r="K115" s="478"/>
      <c r="L115" s="479"/>
      <c r="M115" s="477" t="str">
        <f>IF(R110&lt;&gt;"",R110,"")</f>
        <v/>
      </c>
      <c r="N115" s="478"/>
      <c r="O115" s="478"/>
      <c r="P115" s="478"/>
      <c r="Q115" s="478"/>
      <c r="R115" s="478"/>
      <c r="S115" s="479"/>
      <c r="T115" s="477" t="str">
        <f>IF(Y110&lt;&gt;"",Y110,"")</f>
        <v/>
      </c>
      <c r="U115" s="478"/>
      <c r="V115" s="478"/>
      <c r="W115" s="478"/>
      <c r="X115" s="478"/>
      <c r="Y115" s="478"/>
      <c r="Z115" s="479"/>
      <c r="AA115" s="477" t="str">
        <f>IF(AF110&lt;&gt;"",AF110,"")</f>
        <v/>
      </c>
      <c r="AB115" s="478"/>
      <c r="AC115" s="478"/>
      <c r="AD115" s="478"/>
      <c r="AE115" s="478"/>
      <c r="AF115" s="478"/>
      <c r="AG115" s="479"/>
      <c r="AH115" s="477" t="str">
        <f>IF(AM110&lt;&gt;"",AM110,"")</f>
        <v/>
      </c>
      <c r="AI115" s="478"/>
      <c r="AJ115" s="478"/>
      <c r="AK115" s="478"/>
      <c r="AL115" s="478"/>
      <c r="AM115" s="478"/>
      <c r="AN115" s="479"/>
      <c r="AO115" s="477" t="str">
        <f>IF(AT110&lt;&gt;"",AT110,"")</f>
        <v/>
      </c>
      <c r="AP115" s="478"/>
      <c r="AQ115" s="478"/>
      <c r="AR115" s="478"/>
      <c r="AS115" s="478"/>
      <c r="AT115" s="478"/>
      <c r="AU115" s="479"/>
      <c r="AV115" s="477" t="str">
        <f>IF(BA110&lt;&gt;"",BA110,"")</f>
        <v/>
      </c>
      <c r="AW115" s="478"/>
      <c r="AX115" s="478"/>
      <c r="AY115" s="478"/>
      <c r="AZ115" s="478"/>
      <c r="BA115" s="478"/>
      <c r="BB115" s="479"/>
      <c r="BC115" s="477" t="str">
        <f>IF(BH110&lt;&gt;"",BH110,"")</f>
        <v/>
      </c>
      <c r="BD115" s="478"/>
      <c r="BE115" s="478"/>
      <c r="BF115" s="478"/>
      <c r="BG115" s="478"/>
      <c r="BH115" s="478"/>
      <c r="BI115" s="479"/>
      <c r="BJ115" s="477" t="str">
        <f>IF(BO110&lt;&gt;"",BO110,"")</f>
        <v/>
      </c>
      <c r="BK115" s="478"/>
      <c r="BL115" s="478"/>
      <c r="BM115" s="478"/>
      <c r="BN115" s="478"/>
      <c r="BO115" s="478"/>
      <c r="BP115" s="479"/>
      <c r="BQ115" s="477" t="str">
        <f>IF(BV110&lt;&gt;"",BV110,"")</f>
        <v/>
      </c>
      <c r="BR115" s="478"/>
      <c r="BS115" s="478"/>
      <c r="BT115" s="478"/>
      <c r="BU115" s="478"/>
      <c r="BV115" s="478"/>
      <c r="BW115" s="479"/>
      <c r="BX115" s="477" t="str">
        <f>IF(CC110&lt;&gt;"",CC110,"")</f>
        <v/>
      </c>
      <c r="BY115" s="478"/>
      <c r="BZ115" s="478"/>
      <c r="CA115" s="478"/>
      <c r="CB115" s="478"/>
      <c r="CC115" s="478"/>
      <c r="CD115" s="479"/>
      <c r="CE115" s="477" t="str">
        <f>IF(CJ110&lt;&gt;"",CJ110,"")</f>
        <v/>
      </c>
      <c r="CF115" s="478"/>
      <c r="CG115" s="478"/>
      <c r="CH115" s="478"/>
      <c r="CI115" s="478"/>
      <c r="CJ115" s="478"/>
      <c r="CK115" s="479"/>
      <c r="CL115" s="477" t="str">
        <f>IF(CQ110&lt;&gt;"",CQ110,"")</f>
        <v/>
      </c>
      <c r="CM115" s="478"/>
      <c r="CN115" s="478"/>
      <c r="CO115" s="478"/>
      <c r="CP115" s="478"/>
      <c r="CQ115" s="478"/>
      <c r="CR115" s="479"/>
      <c r="CS115" s="477" t="str">
        <f>IF(CX110&lt;&gt;"",CX110,"")</f>
        <v/>
      </c>
      <c r="CT115" s="478"/>
      <c r="CU115" s="478"/>
      <c r="CV115" s="478"/>
      <c r="CW115" s="478"/>
      <c r="CX115" s="478"/>
      <c r="CY115" s="479"/>
      <c r="CZ115" s="477" t="str">
        <f>IF(DE110&lt;&gt;"",DE110,"")</f>
        <v/>
      </c>
      <c r="DA115" s="478"/>
      <c r="DB115" s="478"/>
      <c r="DC115" s="478"/>
      <c r="DD115" s="478"/>
      <c r="DE115" s="478"/>
      <c r="DF115" s="479"/>
      <c r="DG115" s="477" t="str">
        <f>IF(DL110&lt;&gt;"",DL110,"")</f>
        <v/>
      </c>
      <c r="DH115" s="478"/>
      <c r="DI115" s="478"/>
      <c r="DJ115" s="478"/>
      <c r="DK115" s="478"/>
      <c r="DL115" s="478"/>
      <c r="DM115" s="479"/>
      <c r="DN115" s="477" t="str">
        <f>IF(DS110&lt;&gt;"",DS110,"")</f>
        <v/>
      </c>
      <c r="DO115" s="478"/>
      <c r="DP115" s="478"/>
      <c r="DQ115" s="478"/>
      <c r="DR115" s="478"/>
      <c r="DS115" s="478"/>
      <c r="DT115" s="479"/>
      <c r="DU115" s="477" t="str">
        <f>IF(DZ110&lt;&gt;"",DZ110,"")</f>
        <v/>
      </c>
      <c r="DV115" s="478"/>
      <c r="DW115" s="478"/>
      <c r="DX115" s="478"/>
      <c r="DY115" s="478"/>
      <c r="DZ115" s="478"/>
      <c r="EA115" s="479"/>
      <c r="EB115" s="477" t="str">
        <f>IF(EG110&lt;&gt;"",EG110,"")</f>
        <v/>
      </c>
      <c r="EC115" s="478"/>
      <c r="ED115" s="478"/>
      <c r="EE115" s="478"/>
      <c r="EF115" s="478"/>
      <c r="EG115" s="478"/>
      <c r="EH115" s="479"/>
      <c r="EI115" s="477" t="str">
        <f>IF(EN110&lt;&gt;"",EN110,"")</f>
        <v/>
      </c>
      <c r="EJ115" s="478"/>
      <c r="EK115" s="478"/>
      <c r="EL115" s="478"/>
      <c r="EM115" s="478"/>
      <c r="EN115" s="478"/>
      <c r="EO115" s="479"/>
      <c r="EP115" s="477" t="str">
        <f>IF(EU110&lt;&gt;"",EU110,"")</f>
        <v/>
      </c>
      <c r="EQ115" s="478"/>
      <c r="ER115" s="478"/>
      <c r="ES115" s="478"/>
      <c r="ET115" s="478"/>
      <c r="EU115" s="478"/>
      <c r="EV115" s="479"/>
      <c r="EW115" s="477" t="str">
        <f>IF(FB110&lt;&gt;"",FB110,"")</f>
        <v/>
      </c>
      <c r="EX115" s="478"/>
      <c r="EY115" s="478"/>
      <c r="EZ115" s="478"/>
      <c r="FA115" s="478"/>
      <c r="FB115" s="478"/>
      <c r="FC115" s="479"/>
      <c r="FD115" s="477" t="str">
        <f>IF(FI110&lt;&gt;"",FI110,"")</f>
        <v/>
      </c>
      <c r="FE115" s="478"/>
      <c r="FF115" s="478"/>
      <c r="FG115" s="478"/>
      <c r="FH115" s="478"/>
      <c r="FI115" s="478"/>
      <c r="FJ115" s="479"/>
      <c r="FK115" s="477" t="str">
        <f>IF(FP110&lt;&gt;"",FP110,"")</f>
        <v/>
      </c>
      <c r="FL115" s="478"/>
      <c r="FM115" s="478"/>
      <c r="FN115" s="478"/>
      <c r="FO115" s="478"/>
      <c r="FP115" s="478"/>
      <c r="FQ115" s="479"/>
      <c r="FR115" s="477" t="str">
        <f>IF(FW110&lt;&gt;"",FW110,"")</f>
        <v/>
      </c>
      <c r="FS115" s="478"/>
      <c r="FT115" s="478"/>
      <c r="FU115" s="478"/>
      <c r="FV115" s="478"/>
      <c r="FW115" s="478"/>
      <c r="FX115" s="479"/>
      <c r="FY115" s="477" t="str">
        <f>IF(GD110&lt;&gt;"",GD110,"")</f>
        <v/>
      </c>
      <c r="FZ115" s="478"/>
      <c r="GA115" s="478"/>
      <c r="GB115" s="478"/>
      <c r="GC115" s="478"/>
      <c r="GD115" s="478"/>
      <c r="GE115" s="479"/>
      <c r="GF115" s="477" t="str">
        <f>IF(GK110&lt;&gt;"",GK110,"")</f>
        <v/>
      </c>
      <c r="GG115" s="478"/>
      <c r="GH115" s="478"/>
      <c r="GI115" s="478"/>
      <c r="GJ115" s="478"/>
      <c r="GK115" s="478"/>
      <c r="GL115" s="479"/>
      <c r="GM115" s="477" t="str">
        <f>IF(GR110&lt;&gt;"",GR110,"")</f>
        <v/>
      </c>
      <c r="GN115" s="478"/>
      <c r="GO115" s="478"/>
      <c r="GP115" s="478"/>
      <c r="GQ115" s="478"/>
      <c r="GR115" s="478"/>
      <c r="GS115" s="479"/>
      <c r="GT115" s="477" t="str">
        <f>IF(GY110&lt;&gt;"",GY110,"")</f>
        <v/>
      </c>
      <c r="GU115" s="478"/>
      <c r="GV115" s="478"/>
      <c r="GW115" s="478"/>
      <c r="GX115" s="478"/>
      <c r="GY115" s="478"/>
      <c r="GZ115" s="479"/>
      <c r="HA115" s="477" t="str">
        <f>IF(HF110&lt;&gt;"",HF110,"")</f>
        <v/>
      </c>
      <c r="HB115" s="478"/>
      <c r="HC115" s="478"/>
      <c r="HD115" s="478"/>
      <c r="HE115" s="478"/>
      <c r="HF115" s="478"/>
      <c r="HG115" s="479"/>
    </row>
    <row r="116" spans="2:215" s="7" customFormat="1" ht="15.75" customHeight="1">
      <c r="B116" s="648"/>
      <c r="C116" s="538"/>
      <c r="D116" s="649" t="s">
        <v>193</v>
      </c>
      <c r="E116" s="650"/>
      <c r="F116" s="490" t="s">
        <v>221</v>
      </c>
      <c r="G116" s="491"/>
      <c r="H116" s="491"/>
      <c r="I116" s="491"/>
      <c r="J116" s="491"/>
      <c r="K116" s="491"/>
      <c r="L116" s="492"/>
      <c r="M116" s="490" t="s">
        <v>221</v>
      </c>
      <c r="N116" s="491"/>
      <c r="O116" s="491"/>
      <c r="P116" s="491"/>
      <c r="Q116" s="491"/>
      <c r="R116" s="491"/>
      <c r="S116" s="492"/>
      <c r="T116" s="490" t="s">
        <v>221</v>
      </c>
      <c r="U116" s="491"/>
      <c r="V116" s="491"/>
      <c r="W116" s="491"/>
      <c r="X116" s="491"/>
      <c r="Y116" s="491"/>
      <c r="Z116" s="492"/>
      <c r="AA116" s="490" t="s">
        <v>221</v>
      </c>
      <c r="AB116" s="491"/>
      <c r="AC116" s="491"/>
      <c r="AD116" s="491"/>
      <c r="AE116" s="491"/>
      <c r="AF116" s="491"/>
      <c r="AG116" s="492"/>
      <c r="AH116" s="490" t="s">
        <v>221</v>
      </c>
      <c r="AI116" s="491"/>
      <c r="AJ116" s="491"/>
      <c r="AK116" s="491"/>
      <c r="AL116" s="491"/>
      <c r="AM116" s="491"/>
      <c r="AN116" s="492"/>
      <c r="AO116" s="490" t="s">
        <v>221</v>
      </c>
      <c r="AP116" s="491"/>
      <c r="AQ116" s="491"/>
      <c r="AR116" s="491"/>
      <c r="AS116" s="491"/>
      <c r="AT116" s="491"/>
      <c r="AU116" s="492"/>
      <c r="AV116" s="490" t="s">
        <v>221</v>
      </c>
      <c r="AW116" s="491"/>
      <c r="AX116" s="491"/>
      <c r="AY116" s="491"/>
      <c r="AZ116" s="491"/>
      <c r="BA116" s="491"/>
      <c r="BB116" s="492"/>
      <c r="BC116" s="490" t="s">
        <v>221</v>
      </c>
      <c r="BD116" s="491"/>
      <c r="BE116" s="491"/>
      <c r="BF116" s="491"/>
      <c r="BG116" s="491"/>
      <c r="BH116" s="491"/>
      <c r="BI116" s="492"/>
      <c r="BJ116" s="490" t="s">
        <v>221</v>
      </c>
      <c r="BK116" s="491"/>
      <c r="BL116" s="491"/>
      <c r="BM116" s="491"/>
      <c r="BN116" s="491"/>
      <c r="BO116" s="491"/>
      <c r="BP116" s="492"/>
      <c r="BQ116" s="490" t="s">
        <v>221</v>
      </c>
      <c r="BR116" s="491"/>
      <c r="BS116" s="491"/>
      <c r="BT116" s="491"/>
      <c r="BU116" s="491"/>
      <c r="BV116" s="491"/>
      <c r="BW116" s="492"/>
      <c r="BX116" s="490" t="s">
        <v>221</v>
      </c>
      <c r="BY116" s="491"/>
      <c r="BZ116" s="491"/>
      <c r="CA116" s="491"/>
      <c r="CB116" s="491"/>
      <c r="CC116" s="491"/>
      <c r="CD116" s="492"/>
      <c r="CE116" s="490" t="s">
        <v>221</v>
      </c>
      <c r="CF116" s="491"/>
      <c r="CG116" s="491"/>
      <c r="CH116" s="491"/>
      <c r="CI116" s="491"/>
      <c r="CJ116" s="491"/>
      <c r="CK116" s="492"/>
      <c r="CL116" s="490" t="s">
        <v>221</v>
      </c>
      <c r="CM116" s="491"/>
      <c r="CN116" s="491"/>
      <c r="CO116" s="491"/>
      <c r="CP116" s="491"/>
      <c r="CQ116" s="491"/>
      <c r="CR116" s="492"/>
      <c r="CS116" s="490" t="s">
        <v>221</v>
      </c>
      <c r="CT116" s="491"/>
      <c r="CU116" s="491"/>
      <c r="CV116" s="491"/>
      <c r="CW116" s="491"/>
      <c r="CX116" s="491"/>
      <c r="CY116" s="492"/>
      <c r="CZ116" s="490" t="s">
        <v>221</v>
      </c>
      <c r="DA116" s="491"/>
      <c r="DB116" s="491"/>
      <c r="DC116" s="491"/>
      <c r="DD116" s="491"/>
      <c r="DE116" s="491"/>
      <c r="DF116" s="492"/>
      <c r="DG116" s="490" t="s">
        <v>221</v>
      </c>
      <c r="DH116" s="491"/>
      <c r="DI116" s="491"/>
      <c r="DJ116" s="491"/>
      <c r="DK116" s="491"/>
      <c r="DL116" s="491"/>
      <c r="DM116" s="492"/>
      <c r="DN116" s="490" t="s">
        <v>221</v>
      </c>
      <c r="DO116" s="491"/>
      <c r="DP116" s="491"/>
      <c r="DQ116" s="491"/>
      <c r="DR116" s="491"/>
      <c r="DS116" s="491"/>
      <c r="DT116" s="492"/>
      <c r="DU116" s="490" t="s">
        <v>221</v>
      </c>
      <c r="DV116" s="491"/>
      <c r="DW116" s="491"/>
      <c r="DX116" s="491"/>
      <c r="DY116" s="491"/>
      <c r="DZ116" s="491"/>
      <c r="EA116" s="492"/>
      <c r="EB116" s="490" t="s">
        <v>221</v>
      </c>
      <c r="EC116" s="491"/>
      <c r="ED116" s="491"/>
      <c r="EE116" s="491"/>
      <c r="EF116" s="491"/>
      <c r="EG116" s="491"/>
      <c r="EH116" s="492"/>
      <c r="EI116" s="490" t="s">
        <v>221</v>
      </c>
      <c r="EJ116" s="491"/>
      <c r="EK116" s="491"/>
      <c r="EL116" s="491"/>
      <c r="EM116" s="491"/>
      <c r="EN116" s="491"/>
      <c r="EO116" s="492"/>
      <c r="EP116" s="490" t="s">
        <v>221</v>
      </c>
      <c r="EQ116" s="491"/>
      <c r="ER116" s="491"/>
      <c r="ES116" s="491"/>
      <c r="ET116" s="491"/>
      <c r="EU116" s="491"/>
      <c r="EV116" s="492"/>
      <c r="EW116" s="490" t="s">
        <v>221</v>
      </c>
      <c r="EX116" s="491"/>
      <c r="EY116" s="491"/>
      <c r="EZ116" s="491"/>
      <c r="FA116" s="491"/>
      <c r="FB116" s="491"/>
      <c r="FC116" s="492"/>
      <c r="FD116" s="490" t="s">
        <v>221</v>
      </c>
      <c r="FE116" s="491"/>
      <c r="FF116" s="491"/>
      <c r="FG116" s="491"/>
      <c r="FH116" s="491"/>
      <c r="FI116" s="491"/>
      <c r="FJ116" s="492"/>
      <c r="FK116" s="490" t="s">
        <v>221</v>
      </c>
      <c r="FL116" s="491"/>
      <c r="FM116" s="491"/>
      <c r="FN116" s="491"/>
      <c r="FO116" s="491"/>
      <c r="FP116" s="491"/>
      <c r="FQ116" s="492"/>
      <c r="FR116" s="490" t="s">
        <v>221</v>
      </c>
      <c r="FS116" s="491"/>
      <c r="FT116" s="491"/>
      <c r="FU116" s="491"/>
      <c r="FV116" s="491"/>
      <c r="FW116" s="491"/>
      <c r="FX116" s="492"/>
      <c r="FY116" s="490" t="s">
        <v>221</v>
      </c>
      <c r="FZ116" s="491"/>
      <c r="GA116" s="491"/>
      <c r="GB116" s="491"/>
      <c r="GC116" s="491"/>
      <c r="GD116" s="491"/>
      <c r="GE116" s="492"/>
      <c r="GF116" s="490" t="s">
        <v>221</v>
      </c>
      <c r="GG116" s="491"/>
      <c r="GH116" s="491"/>
      <c r="GI116" s="491"/>
      <c r="GJ116" s="491"/>
      <c r="GK116" s="491"/>
      <c r="GL116" s="492"/>
      <c r="GM116" s="490" t="s">
        <v>221</v>
      </c>
      <c r="GN116" s="491"/>
      <c r="GO116" s="491"/>
      <c r="GP116" s="491"/>
      <c r="GQ116" s="491"/>
      <c r="GR116" s="491"/>
      <c r="GS116" s="492"/>
      <c r="GT116" s="490" t="s">
        <v>221</v>
      </c>
      <c r="GU116" s="491"/>
      <c r="GV116" s="491"/>
      <c r="GW116" s="491"/>
      <c r="GX116" s="491"/>
      <c r="GY116" s="491"/>
      <c r="GZ116" s="492"/>
      <c r="HA116" s="490" t="s">
        <v>221</v>
      </c>
      <c r="HB116" s="491"/>
      <c r="HC116" s="491"/>
      <c r="HD116" s="491"/>
      <c r="HE116" s="491"/>
      <c r="HF116" s="491"/>
      <c r="HG116" s="492"/>
    </row>
    <row r="117" spans="2:215" s="7" customFormat="1" ht="15.75" customHeight="1">
      <c r="B117" s="390" t="s">
        <v>194</v>
      </c>
      <c r="C117" s="604"/>
      <c r="D117" s="604"/>
      <c r="E117" s="604"/>
      <c r="F117" s="480"/>
      <c r="G117" s="433"/>
      <c r="H117" s="433"/>
      <c r="I117" s="433"/>
      <c r="J117" s="433"/>
      <c r="K117" s="433"/>
      <c r="L117" s="438"/>
      <c r="M117" s="480"/>
      <c r="N117" s="433"/>
      <c r="O117" s="433"/>
      <c r="P117" s="433"/>
      <c r="Q117" s="433"/>
      <c r="R117" s="433"/>
      <c r="S117" s="438"/>
      <c r="T117" s="480"/>
      <c r="U117" s="433"/>
      <c r="V117" s="433"/>
      <c r="W117" s="433"/>
      <c r="X117" s="433"/>
      <c r="Y117" s="433"/>
      <c r="Z117" s="438"/>
      <c r="AA117" s="480"/>
      <c r="AB117" s="433"/>
      <c r="AC117" s="433"/>
      <c r="AD117" s="433"/>
      <c r="AE117" s="433"/>
      <c r="AF117" s="433"/>
      <c r="AG117" s="438"/>
      <c r="AH117" s="480"/>
      <c r="AI117" s="433"/>
      <c r="AJ117" s="433"/>
      <c r="AK117" s="433"/>
      <c r="AL117" s="433"/>
      <c r="AM117" s="433"/>
      <c r="AN117" s="438"/>
      <c r="AO117" s="480"/>
      <c r="AP117" s="433"/>
      <c r="AQ117" s="433"/>
      <c r="AR117" s="433"/>
      <c r="AS117" s="433"/>
      <c r="AT117" s="433"/>
      <c r="AU117" s="438"/>
      <c r="AV117" s="480"/>
      <c r="AW117" s="433"/>
      <c r="AX117" s="433"/>
      <c r="AY117" s="433"/>
      <c r="AZ117" s="433"/>
      <c r="BA117" s="433"/>
      <c r="BB117" s="438"/>
      <c r="BC117" s="480"/>
      <c r="BD117" s="433"/>
      <c r="BE117" s="433"/>
      <c r="BF117" s="433"/>
      <c r="BG117" s="433"/>
      <c r="BH117" s="433"/>
      <c r="BI117" s="438"/>
      <c r="BJ117" s="480"/>
      <c r="BK117" s="433"/>
      <c r="BL117" s="433"/>
      <c r="BM117" s="433"/>
      <c r="BN117" s="433"/>
      <c r="BO117" s="433"/>
      <c r="BP117" s="438"/>
      <c r="BQ117" s="480"/>
      <c r="BR117" s="433"/>
      <c r="BS117" s="433"/>
      <c r="BT117" s="433"/>
      <c r="BU117" s="433"/>
      <c r="BV117" s="433"/>
      <c r="BW117" s="438"/>
      <c r="BX117" s="480"/>
      <c r="BY117" s="433"/>
      <c r="BZ117" s="433"/>
      <c r="CA117" s="433"/>
      <c r="CB117" s="433"/>
      <c r="CC117" s="433"/>
      <c r="CD117" s="438"/>
      <c r="CE117" s="480"/>
      <c r="CF117" s="433"/>
      <c r="CG117" s="433"/>
      <c r="CH117" s="433"/>
      <c r="CI117" s="433"/>
      <c r="CJ117" s="433"/>
      <c r="CK117" s="438"/>
      <c r="CL117" s="480"/>
      <c r="CM117" s="433"/>
      <c r="CN117" s="433"/>
      <c r="CO117" s="433"/>
      <c r="CP117" s="433"/>
      <c r="CQ117" s="433"/>
      <c r="CR117" s="438"/>
      <c r="CS117" s="480"/>
      <c r="CT117" s="433"/>
      <c r="CU117" s="433"/>
      <c r="CV117" s="433"/>
      <c r="CW117" s="433"/>
      <c r="CX117" s="433"/>
      <c r="CY117" s="438"/>
      <c r="CZ117" s="480"/>
      <c r="DA117" s="433"/>
      <c r="DB117" s="433"/>
      <c r="DC117" s="433"/>
      <c r="DD117" s="433"/>
      <c r="DE117" s="433"/>
      <c r="DF117" s="438"/>
      <c r="DG117" s="480"/>
      <c r="DH117" s="433"/>
      <c r="DI117" s="433"/>
      <c r="DJ117" s="433"/>
      <c r="DK117" s="433"/>
      <c r="DL117" s="433"/>
      <c r="DM117" s="438"/>
      <c r="DN117" s="480"/>
      <c r="DO117" s="433"/>
      <c r="DP117" s="433"/>
      <c r="DQ117" s="433"/>
      <c r="DR117" s="433"/>
      <c r="DS117" s="433"/>
      <c r="DT117" s="438"/>
      <c r="DU117" s="480"/>
      <c r="DV117" s="433"/>
      <c r="DW117" s="433"/>
      <c r="DX117" s="433"/>
      <c r="DY117" s="433"/>
      <c r="DZ117" s="433"/>
      <c r="EA117" s="438"/>
      <c r="EB117" s="480"/>
      <c r="EC117" s="433"/>
      <c r="ED117" s="433"/>
      <c r="EE117" s="433"/>
      <c r="EF117" s="433"/>
      <c r="EG117" s="433"/>
      <c r="EH117" s="438"/>
      <c r="EI117" s="480"/>
      <c r="EJ117" s="433"/>
      <c r="EK117" s="433"/>
      <c r="EL117" s="433"/>
      <c r="EM117" s="433"/>
      <c r="EN117" s="433"/>
      <c r="EO117" s="438"/>
      <c r="EP117" s="480"/>
      <c r="EQ117" s="433"/>
      <c r="ER117" s="433"/>
      <c r="ES117" s="433"/>
      <c r="ET117" s="433"/>
      <c r="EU117" s="433"/>
      <c r="EV117" s="438"/>
      <c r="EW117" s="480"/>
      <c r="EX117" s="433"/>
      <c r="EY117" s="433"/>
      <c r="EZ117" s="433"/>
      <c r="FA117" s="433"/>
      <c r="FB117" s="433"/>
      <c r="FC117" s="438"/>
      <c r="FD117" s="480"/>
      <c r="FE117" s="433"/>
      <c r="FF117" s="433"/>
      <c r="FG117" s="433"/>
      <c r="FH117" s="433"/>
      <c r="FI117" s="433"/>
      <c r="FJ117" s="438"/>
      <c r="FK117" s="480"/>
      <c r="FL117" s="433"/>
      <c r="FM117" s="433"/>
      <c r="FN117" s="433"/>
      <c r="FO117" s="433"/>
      <c r="FP117" s="433"/>
      <c r="FQ117" s="438"/>
      <c r="FR117" s="480"/>
      <c r="FS117" s="433"/>
      <c r="FT117" s="433"/>
      <c r="FU117" s="433"/>
      <c r="FV117" s="433"/>
      <c r="FW117" s="433"/>
      <c r="FX117" s="438"/>
      <c r="FY117" s="480"/>
      <c r="FZ117" s="433"/>
      <c r="GA117" s="433"/>
      <c r="GB117" s="433"/>
      <c r="GC117" s="433"/>
      <c r="GD117" s="433"/>
      <c r="GE117" s="438"/>
      <c r="GF117" s="480"/>
      <c r="GG117" s="433"/>
      <c r="GH117" s="433"/>
      <c r="GI117" s="433"/>
      <c r="GJ117" s="433"/>
      <c r="GK117" s="433"/>
      <c r="GL117" s="438"/>
      <c r="GM117" s="480"/>
      <c r="GN117" s="433"/>
      <c r="GO117" s="433"/>
      <c r="GP117" s="433"/>
      <c r="GQ117" s="433"/>
      <c r="GR117" s="433"/>
      <c r="GS117" s="438"/>
      <c r="GT117" s="480"/>
      <c r="GU117" s="433"/>
      <c r="GV117" s="433"/>
      <c r="GW117" s="433"/>
      <c r="GX117" s="433"/>
      <c r="GY117" s="433"/>
      <c r="GZ117" s="438"/>
      <c r="HA117" s="480"/>
      <c r="HB117" s="433"/>
      <c r="HC117" s="433"/>
      <c r="HD117" s="433"/>
      <c r="HE117" s="433"/>
      <c r="HF117" s="433"/>
      <c r="HG117" s="438"/>
    </row>
    <row r="118" spans="2:215" s="7" customFormat="1" ht="15.75" customHeight="1">
      <c r="B118" s="400"/>
      <c r="C118" s="644" t="s">
        <v>28</v>
      </c>
      <c r="D118" s="645"/>
      <c r="E118" s="646"/>
      <c r="F118" s="670"/>
      <c r="G118" s="671"/>
      <c r="H118" s="671"/>
      <c r="I118" s="671"/>
      <c r="J118" s="671"/>
      <c r="K118" s="671"/>
      <c r="L118" s="672"/>
      <c r="M118" s="670"/>
      <c r="N118" s="671"/>
      <c r="O118" s="671"/>
      <c r="P118" s="671"/>
      <c r="Q118" s="671"/>
      <c r="R118" s="671"/>
      <c r="S118" s="672"/>
      <c r="T118" s="670"/>
      <c r="U118" s="671"/>
      <c r="V118" s="671"/>
      <c r="W118" s="671"/>
      <c r="X118" s="671"/>
      <c r="Y118" s="671"/>
      <c r="Z118" s="672"/>
      <c r="AA118" s="670"/>
      <c r="AB118" s="671"/>
      <c r="AC118" s="671"/>
      <c r="AD118" s="671"/>
      <c r="AE118" s="671"/>
      <c r="AF118" s="671"/>
      <c r="AG118" s="672"/>
      <c r="AH118" s="670"/>
      <c r="AI118" s="671"/>
      <c r="AJ118" s="671"/>
      <c r="AK118" s="671"/>
      <c r="AL118" s="671"/>
      <c r="AM118" s="671"/>
      <c r="AN118" s="672"/>
      <c r="AO118" s="670"/>
      <c r="AP118" s="671"/>
      <c r="AQ118" s="671"/>
      <c r="AR118" s="671"/>
      <c r="AS118" s="671"/>
      <c r="AT118" s="671"/>
      <c r="AU118" s="672"/>
      <c r="AV118" s="670"/>
      <c r="AW118" s="671"/>
      <c r="AX118" s="671"/>
      <c r="AY118" s="671"/>
      <c r="AZ118" s="671"/>
      <c r="BA118" s="671"/>
      <c r="BB118" s="672"/>
      <c r="BC118" s="670"/>
      <c r="BD118" s="671"/>
      <c r="BE118" s="671"/>
      <c r="BF118" s="671"/>
      <c r="BG118" s="671"/>
      <c r="BH118" s="671"/>
      <c r="BI118" s="672"/>
      <c r="BJ118" s="670"/>
      <c r="BK118" s="671"/>
      <c r="BL118" s="671"/>
      <c r="BM118" s="671"/>
      <c r="BN118" s="671"/>
      <c r="BO118" s="671"/>
      <c r="BP118" s="672"/>
      <c r="BQ118" s="670"/>
      <c r="BR118" s="671"/>
      <c r="BS118" s="671"/>
      <c r="BT118" s="671"/>
      <c r="BU118" s="671"/>
      <c r="BV118" s="671"/>
      <c r="BW118" s="672"/>
      <c r="BX118" s="670"/>
      <c r="BY118" s="671"/>
      <c r="BZ118" s="671"/>
      <c r="CA118" s="671"/>
      <c r="CB118" s="671"/>
      <c r="CC118" s="671"/>
      <c r="CD118" s="672"/>
      <c r="CE118" s="670"/>
      <c r="CF118" s="671"/>
      <c r="CG118" s="671"/>
      <c r="CH118" s="671"/>
      <c r="CI118" s="671"/>
      <c r="CJ118" s="671"/>
      <c r="CK118" s="672"/>
      <c r="CL118" s="670"/>
      <c r="CM118" s="671"/>
      <c r="CN118" s="671"/>
      <c r="CO118" s="671"/>
      <c r="CP118" s="671"/>
      <c r="CQ118" s="671"/>
      <c r="CR118" s="672"/>
      <c r="CS118" s="670"/>
      <c r="CT118" s="671"/>
      <c r="CU118" s="671"/>
      <c r="CV118" s="671"/>
      <c r="CW118" s="671"/>
      <c r="CX118" s="671"/>
      <c r="CY118" s="672"/>
      <c r="CZ118" s="670"/>
      <c r="DA118" s="671"/>
      <c r="DB118" s="671"/>
      <c r="DC118" s="671"/>
      <c r="DD118" s="671"/>
      <c r="DE118" s="671"/>
      <c r="DF118" s="672"/>
      <c r="DG118" s="670"/>
      <c r="DH118" s="671"/>
      <c r="DI118" s="671"/>
      <c r="DJ118" s="671"/>
      <c r="DK118" s="671"/>
      <c r="DL118" s="671"/>
      <c r="DM118" s="672"/>
      <c r="DN118" s="670"/>
      <c r="DO118" s="671"/>
      <c r="DP118" s="671"/>
      <c r="DQ118" s="671"/>
      <c r="DR118" s="671"/>
      <c r="DS118" s="671"/>
      <c r="DT118" s="672"/>
      <c r="DU118" s="670"/>
      <c r="DV118" s="671"/>
      <c r="DW118" s="671"/>
      <c r="DX118" s="671"/>
      <c r="DY118" s="671"/>
      <c r="DZ118" s="671"/>
      <c r="EA118" s="672"/>
      <c r="EB118" s="670"/>
      <c r="EC118" s="671"/>
      <c r="ED118" s="671"/>
      <c r="EE118" s="671"/>
      <c r="EF118" s="671"/>
      <c r="EG118" s="671"/>
      <c r="EH118" s="672"/>
      <c r="EI118" s="670"/>
      <c r="EJ118" s="671"/>
      <c r="EK118" s="671"/>
      <c r="EL118" s="671"/>
      <c r="EM118" s="671"/>
      <c r="EN118" s="671"/>
      <c r="EO118" s="672"/>
      <c r="EP118" s="670"/>
      <c r="EQ118" s="671"/>
      <c r="ER118" s="671"/>
      <c r="ES118" s="671"/>
      <c r="ET118" s="671"/>
      <c r="EU118" s="671"/>
      <c r="EV118" s="672"/>
      <c r="EW118" s="670"/>
      <c r="EX118" s="671"/>
      <c r="EY118" s="671"/>
      <c r="EZ118" s="671"/>
      <c r="FA118" s="671"/>
      <c r="FB118" s="671"/>
      <c r="FC118" s="672"/>
      <c r="FD118" s="670"/>
      <c r="FE118" s="671"/>
      <c r="FF118" s="671"/>
      <c r="FG118" s="671"/>
      <c r="FH118" s="671"/>
      <c r="FI118" s="671"/>
      <c r="FJ118" s="672"/>
      <c r="FK118" s="670"/>
      <c r="FL118" s="671"/>
      <c r="FM118" s="671"/>
      <c r="FN118" s="671"/>
      <c r="FO118" s="671"/>
      <c r="FP118" s="671"/>
      <c r="FQ118" s="672"/>
      <c r="FR118" s="670"/>
      <c r="FS118" s="671"/>
      <c r="FT118" s="671"/>
      <c r="FU118" s="671"/>
      <c r="FV118" s="671"/>
      <c r="FW118" s="671"/>
      <c r="FX118" s="672"/>
      <c r="FY118" s="670"/>
      <c r="FZ118" s="671"/>
      <c r="GA118" s="671"/>
      <c r="GB118" s="671"/>
      <c r="GC118" s="671"/>
      <c r="GD118" s="671"/>
      <c r="GE118" s="672"/>
      <c r="GF118" s="670"/>
      <c r="GG118" s="671"/>
      <c r="GH118" s="671"/>
      <c r="GI118" s="671"/>
      <c r="GJ118" s="671"/>
      <c r="GK118" s="671"/>
      <c r="GL118" s="672"/>
      <c r="GM118" s="670"/>
      <c r="GN118" s="671"/>
      <c r="GO118" s="671"/>
      <c r="GP118" s="671"/>
      <c r="GQ118" s="671"/>
      <c r="GR118" s="671"/>
      <c r="GS118" s="672"/>
      <c r="GT118" s="670"/>
      <c r="GU118" s="671"/>
      <c r="GV118" s="671"/>
      <c r="GW118" s="671"/>
      <c r="GX118" s="671"/>
      <c r="GY118" s="671"/>
      <c r="GZ118" s="672"/>
      <c r="HA118" s="670"/>
      <c r="HB118" s="671"/>
      <c r="HC118" s="671"/>
      <c r="HD118" s="671"/>
      <c r="HE118" s="671"/>
      <c r="HF118" s="671"/>
      <c r="HG118" s="672"/>
    </row>
    <row r="119" spans="2:215" s="7" customFormat="1" ht="15.75" customHeight="1">
      <c r="B119" s="400"/>
      <c r="C119" s="667" t="s">
        <v>283</v>
      </c>
      <c r="D119" s="668"/>
      <c r="E119" s="669"/>
      <c r="F119" s="653"/>
      <c r="G119" s="654"/>
      <c r="H119" s="654"/>
      <c r="I119" s="654"/>
      <c r="J119" s="654"/>
      <c r="K119" s="654"/>
      <c r="L119" s="655"/>
      <c r="M119" s="653"/>
      <c r="N119" s="654"/>
      <c r="O119" s="654"/>
      <c r="P119" s="654"/>
      <c r="Q119" s="654"/>
      <c r="R119" s="654"/>
      <c r="S119" s="655"/>
      <c r="T119" s="653"/>
      <c r="U119" s="654"/>
      <c r="V119" s="654"/>
      <c r="W119" s="654"/>
      <c r="X119" s="654"/>
      <c r="Y119" s="654"/>
      <c r="Z119" s="655"/>
      <c r="AA119" s="653"/>
      <c r="AB119" s="654"/>
      <c r="AC119" s="654"/>
      <c r="AD119" s="654"/>
      <c r="AE119" s="654"/>
      <c r="AF119" s="654"/>
      <c r="AG119" s="655"/>
      <c r="AH119" s="653"/>
      <c r="AI119" s="654"/>
      <c r="AJ119" s="654"/>
      <c r="AK119" s="654"/>
      <c r="AL119" s="654"/>
      <c r="AM119" s="654"/>
      <c r="AN119" s="655"/>
      <c r="AO119" s="653"/>
      <c r="AP119" s="654"/>
      <c r="AQ119" s="654"/>
      <c r="AR119" s="654"/>
      <c r="AS119" s="654"/>
      <c r="AT119" s="654"/>
      <c r="AU119" s="655"/>
      <c r="AV119" s="653"/>
      <c r="AW119" s="654"/>
      <c r="AX119" s="654"/>
      <c r="AY119" s="654"/>
      <c r="AZ119" s="654"/>
      <c r="BA119" s="654"/>
      <c r="BB119" s="655"/>
      <c r="BC119" s="653"/>
      <c r="BD119" s="654"/>
      <c r="BE119" s="654"/>
      <c r="BF119" s="654"/>
      <c r="BG119" s="654"/>
      <c r="BH119" s="654"/>
      <c r="BI119" s="655"/>
      <c r="BJ119" s="653"/>
      <c r="BK119" s="654"/>
      <c r="BL119" s="654"/>
      <c r="BM119" s="654"/>
      <c r="BN119" s="654"/>
      <c r="BO119" s="654"/>
      <c r="BP119" s="655"/>
      <c r="BQ119" s="653"/>
      <c r="BR119" s="654"/>
      <c r="BS119" s="654"/>
      <c r="BT119" s="654"/>
      <c r="BU119" s="654"/>
      <c r="BV119" s="654"/>
      <c r="BW119" s="655"/>
      <c r="BX119" s="653"/>
      <c r="BY119" s="654"/>
      <c r="BZ119" s="654"/>
      <c r="CA119" s="654"/>
      <c r="CB119" s="654"/>
      <c r="CC119" s="654"/>
      <c r="CD119" s="655"/>
      <c r="CE119" s="653"/>
      <c r="CF119" s="654"/>
      <c r="CG119" s="654"/>
      <c r="CH119" s="654"/>
      <c r="CI119" s="654"/>
      <c r="CJ119" s="654"/>
      <c r="CK119" s="655"/>
      <c r="CL119" s="653"/>
      <c r="CM119" s="654"/>
      <c r="CN119" s="654"/>
      <c r="CO119" s="654"/>
      <c r="CP119" s="654"/>
      <c r="CQ119" s="654"/>
      <c r="CR119" s="655"/>
      <c r="CS119" s="653"/>
      <c r="CT119" s="654"/>
      <c r="CU119" s="654"/>
      <c r="CV119" s="654"/>
      <c r="CW119" s="654"/>
      <c r="CX119" s="654"/>
      <c r="CY119" s="655"/>
      <c r="CZ119" s="653"/>
      <c r="DA119" s="654"/>
      <c r="DB119" s="654"/>
      <c r="DC119" s="654"/>
      <c r="DD119" s="654"/>
      <c r="DE119" s="654"/>
      <c r="DF119" s="655"/>
      <c r="DG119" s="653"/>
      <c r="DH119" s="654"/>
      <c r="DI119" s="654"/>
      <c r="DJ119" s="654"/>
      <c r="DK119" s="654"/>
      <c r="DL119" s="654"/>
      <c r="DM119" s="655"/>
      <c r="DN119" s="653"/>
      <c r="DO119" s="654"/>
      <c r="DP119" s="654"/>
      <c r="DQ119" s="654"/>
      <c r="DR119" s="654"/>
      <c r="DS119" s="654"/>
      <c r="DT119" s="655"/>
      <c r="DU119" s="653"/>
      <c r="DV119" s="654"/>
      <c r="DW119" s="654"/>
      <c r="DX119" s="654"/>
      <c r="DY119" s="654"/>
      <c r="DZ119" s="654"/>
      <c r="EA119" s="655"/>
      <c r="EB119" s="653"/>
      <c r="EC119" s="654"/>
      <c r="ED119" s="654"/>
      <c r="EE119" s="654"/>
      <c r="EF119" s="654"/>
      <c r="EG119" s="654"/>
      <c r="EH119" s="655"/>
      <c r="EI119" s="653"/>
      <c r="EJ119" s="654"/>
      <c r="EK119" s="654"/>
      <c r="EL119" s="654"/>
      <c r="EM119" s="654"/>
      <c r="EN119" s="654"/>
      <c r="EO119" s="655"/>
      <c r="EP119" s="653"/>
      <c r="EQ119" s="654"/>
      <c r="ER119" s="654"/>
      <c r="ES119" s="654"/>
      <c r="ET119" s="654"/>
      <c r="EU119" s="654"/>
      <c r="EV119" s="655"/>
      <c r="EW119" s="653"/>
      <c r="EX119" s="654"/>
      <c r="EY119" s="654"/>
      <c r="EZ119" s="654"/>
      <c r="FA119" s="654"/>
      <c r="FB119" s="654"/>
      <c r="FC119" s="655"/>
      <c r="FD119" s="653"/>
      <c r="FE119" s="654"/>
      <c r="FF119" s="654"/>
      <c r="FG119" s="654"/>
      <c r="FH119" s="654"/>
      <c r="FI119" s="654"/>
      <c r="FJ119" s="655"/>
      <c r="FK119" s="653"/>
      <c r="FL119" s="654"/>
      <c r="FM119" s="654"/>
      <c r="FN119" s="654"/>
      <c r="FO119" s="654"/>
      <c r="FP119" s="654"/>
      <c r="FQ119" s="655"/>
      <c r="FR119" s="653"/>
      <c r="FS119" s="654"/>
      <c r="FT119" s="654"/>
      <c r="FU119" s="654"/>
      <c r="FV119" s="654"/>
      <c r="FW119" s="654"/>
      <c r="FX119" s="655"/>
      <c r="FY119" s="653"/>
      <c r="FZ119" s="654"/>
      <c r="GA119" s="654"/>
      <c r="GB119" s="654"/>
      <c r="GC119" s="654"/>
      <c r="GD119" s="654"/>
      <c r="GE119" s="655"/>
      <c r="GF119" s="653"/>
      <c r="GG119" s="654"/>
      <c r="GH119" s="654"/>
      <c r="GI119" s="654"/>
      <c r="GJ119" s="654"/>
      <c r="GK119" s="654"/>
      <c r="GL119" s="655"/>
      <c r="GM119" s="653"/>
      <c r="GN119" s="654"/>
      <c r="GO119" s="654"/>
      <c r="GP119" s="654"/>
      <c r="GQ119" s="654"/>
      <c r="GR119" s="654"/>
      <c r="GS119" s="655"/>
      <c r="GT119" s="653"/>
      <c r="GU119" s="654"/>
      <c r="GV119" s="654"/>
      <c r="GW119" s="654"/>
      <c r="GX119" s="654"/>
      <c r="GY119" s="654"/>
      <c r="GZ119" s="655"/>
      <c r="HA119" s="653"/>
      <c r="HB119" s="654"/>
      <c r="HC119" s="654"/>
      <c r="HD119" s="654"/>
      <c r="HE119" s="654"/>
      <c r="HF119" s="654"/>
      <c r="HG119" s="655"/>
    </row>
    <row r="120" spans="2:215" s="7" customFormat="1" ht="15.75" customHeight="1">
      <c r="B120" s="400"/>
      <c r="C120" s="757" t="s">
        <v>23</v>
      </c>
      <c r="D120" s="758"/>
      <c r="E120" s="759"/>
      <c r="F120" s="653"/>
      <c r="G120" s="654"/>
      <c r="H120" s="654"/>
      <c r="I120" s="654"/>
      <c r="J120" s="654"/>
      <c r="K120" s="654"/>
      <c r="L120" s="655"/>
      <c r="M120" s="653"/>
      <c r="N120" s="654"/>
      <c r="O120" s="654"/>
      <c r="P120" s="654"/>
      <c r="Q120" s="654"/>
      <c r="R120" s="654"/>
      <c r="S120" s="655"/>
      <c r="T120" s="653"/>
      <c r="U120" s="654"/>
      <c r="V120" s="654"/>
      <c r="W120" s="654"/>
      <c r="X120" s="654"/>
      <c r="Y120" s="654"/>
      <c r="Z120" s="655"/>
      <c r="AA120" s="653"/>
      <c r="AB120" s="654"/>
      <c r="AC120" s="654"/>
      <c r="AD120" s="654"/>
      <c r="AE120" s="654"/>
      <c r="AF120" s="654"/>
      <c r="AG120" s="655"/>
      <c r="AH120" s="653"/>
      <c r="AI120" s="654"/>
      <c r="AJ120" s="654"/>
      <c r="AK120" s="654"/>
      <c r="AL120" s="654"/>
      <c r="AM120" s="654"/>
      <c r="AN120" s="655"/>
      <c r="AO120" s="653"/>
      <c r="AP120" s="654"/>
      <c r="AQ120" s="654"/>
      <c r="AR120" s="654"/>
      <c r="AS120" s="654"/>
      <c r="AT120" s="654"/>
      <c r="AU120" s="655"/>
      <c r="AV120" s="653"/>
      <c r="AW120" s="654"/>
      <c r="AX120" s="654"/>
      <c r="AY120" s="654"/>
      <c r="AZ120" s="654"/>
      <c r="BA120" s="654"/>
      <c r="BB120" s="655"/>
      <c r="BC120" s="653"/>
      <c r="BD120" s="654"/>
      <c r="BE120" s="654"/>
      <c r="BF120" s="654"/>
      <c r="BG120" s="654"/>
      <c r="BH120" s="654"/>
      <c r="BI120" s="655"/>
      <c r="BJ120" s="653"/>
      <c r="BK120" s="654"/>
      <c r="BL120" s="654"/>
      <c r="BM120" s="654"/>
      <c r="BN120" s="654"/>
      <c r="BO120" s="654"/>
      <c r="BP120" s="655"/>
      <c r="BQ120" s="653"/>
      <c r="BR120" s="654"/>
      <c r="BS120" s="654"/>
      <c r="BT120" s="654"/>
      <c r="BU120" s="654"/>
      <c r="BV120" s="654"/>
      <c r="BW120" s="655"/>
      <c r="BX120" s="653"/>
      <c r="BY120" s="654"/>
      <c r="BZ120" s="654"/>
      <c r="CA120" s="654"/>
      <c r="CB120" s="654"/>
      <c r="CC120" s="654"/>
      <c r="CD120" s="655"/>
      <c r="CE120" s="653"/>
      <c r="CF120" s="654"/>
      <c r="CG120" s="654"/>
      <c r="CH120" s="654"/>
      <c r="CI120" s="654"/>
      <c r="CJ120" s="654"/>
      <c r="CK120" s="655"/>
      <c r="CL120" s="653"/>
      <c r="CM120" s="654"/>
      <c r="CN120" s="654"/>
      <c r="CO120" s="654"/>
      <c r="CP120" s="654"/>
      <c r="CQ120" s="654"/>
      <c r="CR120" s="655"/>
      <c r="CS120" s="653"/>
      <c r="CT120" s="654"/>
      <c r="CU120" s="654"/>
      <c r="CV120" s="654"/>
      <c r="CW120" s="654"/>
      <c r="CX120" s="654"/>
      <c r="CY120" s="655"/>
      <c r="CZ120" s="653"/>
      <c r="DA120" s="654"/>
      <c r="DB120" s="654"/>
      <c r="DC120" s="654"/>
      <c r="DD120" s="654"/>
      <c r="DE120" s="654"/>
      <c r="DF120" s="655"/>
      <c r="DG120" s="653"/>
      <c r="DH120" s="654"/>
      <c r="DI120" s="654"/>
      <c r="DJ120" s="654"/>
      <c r="DK120" s="654"/>
      <c r="DL120" s="654"/>
      <c r="DM120" s="655"/>
      <c r="DN120" s="653"/>
      <c r="DO120" s="654"/>
      <c r="DP120" s="654"/>
      <c r="DQ120" s="654"/>
      <c r="DR120" s="654"/>
      <c r="DS120" s="654"/>
      <c r="DT120" s="655"/>
      <c r="DU120" s="653"/>
      <c r="DV120" s="654"/>
      <c r="DW120" s="654"/>
      <c r="DX120" s="654"/>
      <c r="DY120" s="654"/>
      <c r="DZ120" s="654"/>
      <c r="EA120" s="655"/>
      <c r="EB120" s="653"/>
      <c r="EC120" s="654"/>
      <c r="ED120" s="654"/>
      <c r="EE120" s="654"/>
      <c r="EF120" s="654"/>
      <c r="EG120" s="654"/>
      <c r="EH120" s="655"/>
      <c r="EI120" s="653"/>
      <c r="EJ120" s="654"/>
      <c r="EK120" s="654"/>
      <c r="EL120" s="654"/>
      <c r="EM120" s="654"/>
      <c r="EN120" s="654"/>
      <c r="EO120" s="655"/>
      <c r="EP120" s="653"/>
      <c r="EQ120" s="654"/>
      <c r="ER120" s="654"/>
      <c r="ES120" s="654"/>
      <c r="ET120" s="654"/>
      <c r="EU120" s="654"/>
      <c r="EV120" s="655"/>
      <c r="EW120" s="653"/>
      <c r="EX120" s="654"/>
      <c r="EY120" s="654"/>
      <c r="EZ120" s="654"/>
      <c r="FA120" s="654"/>
      <c r="FB120" s="654"/>
      <c r="FC120" s="655"/>
      <c r="FD120" s="653"/>
      <c r="FE120" s="654"/>
      <c r="FF120" s="654"/>
      <c r="FG120" s="654"/>
      <c r="FH120" s="654"/>
      <c r="FI120" s="654"/>
      <c r="FJ120" s="655"/>
      <c r="FK120" s="653"/>
      <c r="FL120" s="654"/>
      <c r="FM120" s="654"/>
      <c r="FN120" s="654"/>
      <c r="FO120" s="654"/>
      <c r="FP120" s="654"/>
      <c r="FQ120" s="655"/>
      <c r="FR120" s="653"/>
      <c r="FS120" s="654"/>
      <c r="FT120" s="654"/>
      <c r="FU120" s="654"/>
      <c r="FV120" s="654"/>
      <c r="FW120" s="654"/>
      <c r="FX120" s="655"/>
      <c r="FY120" s="653"/>
      <c r="FZ120" s="654"/>
      <c r="GA120" s="654"/>
      <c r="GB120" s="654"/>
      <c r="GC120" s="654"/>
      <c r="GD120" s="654"/>
      <c r="GE120" s="655"/>
      <c r="GF120" s="653"/>
      <c r="GG120" s="654"/>
      <c r="GH120" s="654"/>
      <c r="GI120" s="654"/>
      <c r="GJ120" s="654"/>
      <c r="GK120" s="654"/>
      <c r="GL120" s="655"/>
      <c r="GM120" s="653"/>
      <c r="GN120" s="654"/>
      <c r="GO120" s="654"/>
      <c r="GP120" s="654"/>
      <c r="GQ120" s="654"/>
      <c r="GR120" s="654"/>
      <c r="GS120" s="655"/>
      <c r="GT120" s="653"/>
      <c r="GU120" s="654"/>
      <c r="GV120" s="654"/>
      <c r="GW120" s="654"/>
      <c r="GX120" s="654"/>
      <c r="GY120" s="654"/>
      <c r="GZ120" s="655"/>
      <c r="HA120" s="653"/>
      <c r="HB120" s="654"/>
      <c r="HC120" s="654"/>
      <c r="HD120" s="654"/>
      <c r="HE120" s="654"/>
      <c r="HF120" s="654"/>
      <c r="HG120" s="655"/>
    </row>
    <row r="121" spans="2:215" s="7" customFormat="1" ht="15.75" customHeight="1">
      <c r="B121" s="400"/>
      <c r="C121" s="757" t="s">
        <v>278</v>
      </c>
      <c r="D121" s="758"/>
      <c r="E121" s="759"/>
      <c r="F121" s="653"/>
      <c r="G121" s="654"/>
      <c r="H121" s="654"/>
      <c r="I121" s="654"/>
      <c r="J121" s="654"/>
      <c r="K121" s="654"/>
      <c r="L121" s="655"/>
      <c r="M121" s="653"/>
      <c r="N121" s="654"/>
      <c r="O121" s="654"/>
      <c r="P121" s="654"/>
      <c r="Q121" s="654"/>
      <c r="R121" s="654"/>
      <c r="S121" s="655"/>
      <c r="T121" s="653"/>
      <c r="U121" s="654"/>
      <c r="V121" s="654"/>
      <c r="W121" s="654"/>
      <c r="X121" s="654"/>
      <c r="Y121" s="654"/>
      <c r="Z121" s="655"/>
      <c r="AA121" s="653"/>
      <c r="AB121" s="654"/>
      <c r="AC121" s="654"/>
      <c r="AD121" s="654"/>
      <c r="AE121" s="654"/>
      <c r="AF121" s="654"/>
      <c r="AG121" s="655"/>
      <c r="AH121" s="653"/>
      <c r="AI121" s="654"/>
      <c r="AJ121" s="654"/>
      <c r="AK121" s="654"/>
      <c r="AL121" s="654"/>
      <c r="AM121" s="654"/>
      <c r="AN121" s="655"/>
      <c r="AO121" s="653"/>
      <c r="AP121" s="654"/>
      <c r="AQ121" s="654"/>
      <c r="AR121" s="654"/>
      <c r="AS121" s="654"/>
      <c r="AT121" s="654"/>
      <c r="AU121" s="655"/>
      <c r="AV121" s="653"/>
      <c r="AW121" s="654"/>
      <c r="AX121" s="654"/>
      <c r="AY121" s="654"/>
      <c r="AZ121" s="654"/>
      <c r="BA121" s="654"/>
      <c r="BB121" s="655"/>
      <c r="BC121" s="653"/>
      <c r="BD121" s="654"/>
      <c r="BE121" s="654"/>
      <c r="BF121" s="654"/>
      <c r="BG121" s="654"/>
      <c r="BH121" s="654"/>
      <c r="BI121" s="655"/>
      <c r="BJ121" s="653"/>
      <c r="BK121" s="654"/>
      <c r="BL121" s="654"/>
      <c r="BM121" s="654"/>
      <c r="BN121" s="654"/>
      <c r="BO121" s="654"/>
      <c r="BP121" s="655"/>
      <c r="BQ121" s="653"/>
      <c r="BR121" s="654"/>
      <c r="BS121" s="654"/>
      <c r="BT121" s="654"/>
      <c r="BU121" s="654"/>
      <c r="BV121" s="654"/>
      <c r="BW121" s="655"/>
      <c r="BX121" s="653"/>
      <c r="BY121" s="654"/>
      <c r="BZ121" s="654"/>
      <c r="CA121" s="654"/>
      <c r="CB121" s="654"/>
      <c r="CC121" s="654"/>
      <c r="CD121" s="655"/>
      <c r="CE121" s="653" t="s">
        <v>252</v>
      </c>
      <c r="CF121" s="654"/>
      <c r="CG121" s="654"/>
      <c r="CH121" s="654"/>
      <c r="CI121" s="654"/>
      <c r="CJ121" s="654"/>
      <c r="CK121" s="655"/>
      <c r="CL121" s="653"/>
      <c r="CM121" s="654"/>
      <c r="CN121" s="654"/>
      <c r="CO121" s="654"/>
      <c r="CP121" s="654"/>
      <c r="CQ121" s="654"/>
      <c r="CR121" s="655"/>
      <c r="CS121" s="653"/>
      <c r="CT121" s="654"/>
      <c r="CU121" s="654"/>
      <c r="CV121" s="654"/>
      <c r="CW121" s="654"/>
      <c r="CX121" s="654"/>
      <c r="CY121" s="655"/>
      <c r="CZ121" s="653"/>
      <c r="DA121" s="654"/>
      <c r="DB121" s="654"/>
      <c r="DC121" s="654"/>
      <c r="DD121" s="654"/>
      <c r="DE121" s="654"/>
      <c r="DF121" s="655"/>
      <c r="DG121" s="653"/>
      <c r="DH121" s="654"/>
      <c r="DI121" s="654"/>
      <c r="DJ121" s="654"/>
      <c r="DK121" s="654"/>
      <c r="DL121" s="654"/>
      <c r="DM121" s="655"/>
      <c r="DN121" s="653"/>
      <c r="DO121" s="654"/>
      <c r="DP121" s="654"/>
      <c r="DQ121" s="654"/>
      <c r="DR121" s="654"/>
      <c r="DS121" s="654"/>
      <c r="DT121" s="655"/>
      <c r="DU121" s="653"/>
      <c r="DV121" s="654"/>
      <c r="DW121" s="654"/>
      <c r="DX121" s="654"/>
      <c r="DY121" s="654"/>
      <c r="DZ121" s="654"/>
      <c r="EA121" s="655"/>
      <c r="EB121" s="653"/>
      <c r="EC121" s="654"/>
      <c r="ED121" s="654"/>
      <c r="EE121" s="654"/>
      <c r="EF121" s="654"/>
      <c r="EG121" s="654"/>
      <c r="EH121" s="655"/>
      <c r="EI121" s="653"/>
      <c r="EJ121" s="654"/>
      <c r="EK121" s="654"/>
      <c r="EL121" s="654"/>
      <c r="EM121" s="654"/>
      <c r="EN121" s="654"/>
      <c r="EO121" s="655"/>
      <c r="EP121" s="653"/>
      <c r="EQ121" s="654"/>
      <c r="ER121" s="654"/>
      <c r="ES121" s="654"/>
      <c r="ET121" s="654"/>
      <c r="EU121" s="654"/>
      <c r="EV121" s="655"/>
      <c r="EW121" s="653"/>
      <c r="EX121" s="654"/>
      <c r="EY121" s="654"/>
      <c r="EZ121" s="654"/>
      <c r="FA121" s="654"/>
      <c r="FB121" s="654"/>
      <c r="FC121" s="655"/>
      <c r="FD121" s="653"/>
      <c r="FE121" s="654"/>
      <c r="FF121" s="654"/>
      <c r="FG121" s="654"/>
      <c r="FH121" s="654"/>
      <c r="FI121" s="654"/>
      <c r="FJ121" s="655"/>
      <c r="FK121" s="653"/>
      <c r="FL121" s="654"/>
      <c r="FM121" s="654"/>
      <c r="FN121" s="654"/>
      <c r="FO121" s="654"/>
      <c r="FP121" s="654"/>
      <c r="FQ121" s="655"/>
      <c r="FR121" s="653"/>
      <c r="FS121" s="654"/>
      <c r="FT121" s="654"/>
      <c r="FU121" s="654"/>
      <c r="FV121" s="654"/>
      <c r="FW121" s="654"/>
      <c r="FX121" s="655"/>
      <c r="FY121" s="653"/>
      <c r="FZ121" s="654"/>
      <c r="GA121" s="654"/>
      <c r="GB121" s="654"/>
      <c r="GC121" s="654"/>
      <c r="GD121" s="654"/>
      <c r="GE121" s="655"/>
      <c r="GF121" s="653"/>
      <c r="GG121" s="654"/>
      <c r="GH121" s="654"/>
      <c r="GI121" s="654"/>
      <c r="GJ121" s="654"/>
      <c r="GK121" s="654"/>
      <c r="GL121" s="655"/>
      <c r="GM121" s="653"/>
      <c r="GN121" s="654"/>
      <c r="GO121" s="654"/>
      <c r="GP121" s="654"/>
      <c r="GQ121" s="654"/>
      <c r="GR121" s="654"/>
      <c r="GS121" s="655"/>
      <c r="GT121" s="653"/>
      <c r="GU121" s="654"/>
      <c r="GV121" s="654"/>
      <c r="GW121" s="654"/>
      <c r="GX121" s="654"/>
      <c r="GY121" s="654"/>
      <c r="GZ121" s="655"/>
      <c r="HA121" s="653"/>
      <c r="HB121" s="654"/>
      <c r="HC121" s="654"/>
      <c r="HD121" s="654"/>
      <c r="HE121" s="654"/>
      <c r="HF121" s="654"/>
      <c r="HG121" s="655"/>
    </row>
    <row r="122" spans="2:215" s="7" customFormat="1" ht="15.75" customHeight="1">
      <c r="B122" s="400"/>
      <c r="C122" s="732" t="s">
        <v>26</v>
      </c>
      <c r="D122" s="733"/>
      <c r="E122" s="734"/>
      <c r="F122" s="487"/>
      <c r="G122" s="488"/>
      <c r="H122" s="488"/>
      <c r="I122" s="488"/>
      <c r="J122" s="488"/>
      <c r="K122" s="488"/>
      <c r="L122" s="489"/>
      <c r="M122" s="487"/>
      <c r="N122" s="488"/>
      <c r="O122" s="488"/>
      <c r="P122" s="488"/>
      <c r="Q122" s="488"/>
      <c r="R122" s="488"/>
      <c r="S122" s="489"/>
      <c r="T122" s="487"/>
      <c r="U122" s="488"/>
      <c r="V122" s="488"/>
      <c r="W122" s="488"/>
      <c r="X122" s="488"/>
      <c r="Y122" s="488"/>
      <c r="Z122" s="489"/>
      <c r="AA122" s="487"/>
      <c r="AB122" s="488"/>
      <c r="AC122" s="488"/>
      <c r="AD122" s="488"/>
      <c r="AE122" s="488"/>
      <c r="AF122" s="488"/>
      <c r="AG122" s="489"/>
      <c r="AH122" s="487"/>
      <c r="AI122" s="488"/>
      <c r="AJ122" s="488"/>
      <c r="AK122" s="488"/>
      <c r="AL122" s="488"/>
      <c r="AM122" s="488"/>
      <c r="AN122" s="489"/>
      <c r="AO122" s="487"/>
      <c r="AP122" s="488"/>
      <c r="AQ122" s="488"/>
      <c r="AR122" s="488"/>
      <c r="AS122" s="488"/>
      <c r="AT122" s="488"/>
      <c r="AU122" s="489"/>
      <c r="AV122" s="487"/>
      <c r="AW122" s="488"/>
      <c r="AX122" s="488"/>
      <c r="AY122" s="488"/>
      <c r="AZ122" s="488"/>
      <c r="BA122" s="488"/>
      <c r="BB122" s="489"/>
      <c r="BC122" s="487"/>
      <c r="BD122" s="488"/>
      <c r="BE122" s="488"/>
      <c r="BF122" s="488"/>
      <c r="BG122" s="488"/>
      <c r="BH122" s="488"/>
      <c r="BI122" s="489"/>
      <c r="BJ122" s="487"/>
      <c r="BK122" s="488"/>
      <c r="BL122" s="488"/>
      <c r="BM122" s="488"/>
      <c r="BN122" s="488"/>
      <c r="BO122" s="488"/>
      <c r="BP122" s="489"/>
      <c r="BQ122" s="487"/>
      <c r="BR122" s="488"/>
      <c r="BS122" s="488"/>
      <c r="BT122" s="488"/>
      <c r="BU122" s="488"/>
      <c r="BV122" s="488"/>
      <c r="BW122" s="489"/>
      <c r="BX122" s="487"/>
      <c r="BY122" s="488"/>
      <c r="BZ122" s="488"/>
      <c r="CA122" s="488"/>
      <c r="CB122" s="488"/>
      <c r="CC122" s="488"/>
      <c r="CD122" s="489"/>
      <c r="CE122" s="487"/>
      <c r="CF122" s="488"/>
      <c r="CG122" s="488"/>
      <c r="CH122" s="488"/>
      <c r="CI122" s="488"/>
      <c r="CJ122" s="488"/>
      <c r="CK122" s="489"/>
      <c r="CL122" s="487"/>
      <c r="CM122" s="488"/>
      <c r="CN122" s="488"/>
      <c r="CO122" s="488"/>
      <c r="CP122" s="488"/>
      <c r="CQ122" s="488"/>
      <c r="CR122" s="489"/>
      <c r="CS122" s="487"/>
      <c r="CT122" s="488"/>
      <c r="CU122" s="488"/>
      <c r="CV122" s="488"/>
      <c r="CW122" s="488"/>
      <c r="CX122" s="488"/>
      <c r="CY122" s="489"/>
      <c r="CZ122" s="487"/>
      <c r="DA122" s="488"/>
      <c r="DB122" s="488"/>
      <c r="DC122" s="488"/>
      <c r="DD122" s="488"/>
      <c r="DE122" s="488"/>
      <c r="DF122" s="489"/>
      <c r="DG122" s="487"/>
      <c r="DH122" s="488"/>
      <c r="DI122" s="488"/>
      <c r="DJ122" s="488"/>
      <c r="DK122" s="488"/>
      <c r="DL122" s="488"/>
      <c r="DM122" s="489"/>
      <c r="DN122" s="487"/>
      <c r="DO122" s="488"/>
      <c r="DP122" s="488"/>
      <c r="DQ122" s="488"/>
      <c r="DR122" s="488"/>
      <c r="DS122" s="488"/>
      <c r="DT122" s="489"/>
      <c r="DU122" s="487"/>
      <c r="DV122" s="488"/>
      <c r="DW122" s="488"/>
      <c r="DX122" s="488"/>
      <c r="DY122" s="488"/>
      <c r="DZ122" s="488"/>
      <c r="EA122" s="489"/>
      <c r="EB122" s="487"/>
      <c r="EC122" s="488"/>
      <c r="ED122" s="488"/>
      <c r="EE122" s="488"/>
      <c r="EF122" s="488"/>
      <c r="EG122" s="488"/>
      <c r="EH122" s="489"/>
      <c r="EI122" s="487"/>
      <c r="EJ122" s="488"/>
      <c r="EK122" s="488"/>
      <c r="EL122" s="488"/>
      <c r="EM122" s="488"/>
      <c r="EN122" s="488"/>
      <c r="EO122" s="489"/>
      <c r="EP122" s="487"/>
      <c r="EQ122" s="488"/>
      <c r="ER122" s="488"/>
      <c r="ES122" s="488"/>
      <c r="ET122" s="488"/>
      <c r="EU122" s="488"/>
      <c r="EV122" s="489"/>
      <c r="EW122" s="487"/>
      <c r="EX122" s="488"/>
      <c r="EY122" s="488"/>
      <c r="EZ122" s="488"/>
      <c r="FA122" s="488"/>
      <c r="FB122" s="488"/>
      <c r="FC122" s="489"/>
      <c r="FD122" s="487"/>
      <c r="FE122" s="488"/>
      <c r="FF122" s="488"/>
      <c r="FG122" s="488"/>
      <c r="FH122" s="488"/>
      <c r="FI122" s="488"/>
      <c r="FJ122" s="489"/>
      <c r="FK122" s="487"/>
      <c r="FL122" s="488"/>
      <c r="FM122" s="488"/>
      <c r="FN122" s="488"/>
      <c r="FO122" s="488"/>
      <c r="FP122" s="488"/>
      <c r="FQ122" s="489"/>
      <c r="FR122" s="487"/>
      <c r="FS122" s="488"/>
      <c r="FT122" s="488"/>
      <c r="FU122" s="488"/>
      <c r="FV122" s="488"/>
      <c r="FW122" s="488"/>
      <c r="FX122" s="489"/>
      <c r="FY122" s="487"/>
      <c r="FZ122" s="488"/>
      <c r="GA122" s="488"/>
      <c r="GB122" s="488"/>
      <c r="GC122" s="488"/>
      <c r="GD122" s="488"/>
      <c r="GE122" s="489"/>
      <c r="GF122" s="487"/>
      <c r="GG122" s="488"/>
      <c r="GH122" s="488"/>
      <c r="GI122" s="488"/>
      <c r="GJ122" s="488"/>
      <c r="GK122" s="488"/>
      <c r="GL122" s="489"/>
      <c r="GM122" s="487"/>
      <c r="GN122" s="488"/>
      <c r="GO122" s="488"/>
      <c r="GP122" s="488"/>
      <c r="GQ122" s="488"/>
      <c r="GR122" s="488"/>
      <c r="GS122" s="489"/>
      <c r="GT122" s="487"/>
      <c r="GU122" s="488"/>
      <c r="GV122" s="488"/>
      <c r="GW122" s="488"/>
      <c r="GX122" s="488"/>
      <c r="GY122" s="488"/>
      <c r="GZ122" s="489"/>
      <c r="HA122" s="487"/>
      <c r="HB122" s="488"/>
      <c r="HC122" s="488"/>
      <c r="HD122" s="488"/>
      <c r="HE122" s="488"/>
      <c r="HF122" s="488"/>
      <c r="HG122" s="489"/>
    </row>
    <row r="123" spans="2:215" s="7" customFormat="1" ht="15.75" hidden="1" customHeight="1">
      <c r="B123" s="58"/>
      <c r="C123" s="651" t="s">
        <v>102</v>
      </c>
      <c r="D123" s="652"/>
      <c r="E123" s="38" t="s">
        <v>103</v>
      </c>
      <c r="F123" s="484"/>
      <c r="G123" s="485"/>
      <c r="H123" s="485"/>
      <c r="I123" s="485"/>
      <c r="J123" s="485"/>
      <c r="K123" s="485"/>
      <c r="L123" s="486"/>
      <c r="M123" s="484"/>
      <c r="N123" s="485"/>
      <c r="O123" s="485"/>
      <c r="P123" s="485"/>
      <c r="Q123" s="485"/>
      <c r="R123" s="485"/>
      <c r="S123" s="486"/>
      <c r="T123" s="484"/>
      <c r="U123" s="485"/>
      <c r="V123" s="485"/>
      <c r="W123" s="485"/>
      <c r="X123" s="485"/>
      <c r="Y123" s="485"/>
      <c r="Z123" s="486"/>
      <c r="AA123" s="484"/>
      <c r="AB123" s="485"/>
      <c r="AC123" s="485"/>
      <c r="AD123" s="485"/>
      <c r="AE123" s="485"/>
      <c r="AF123" s="485"/>
      <c r="AG123" s="486"/>
      <c r="AH123" s="484"/>
      <c r="AI123" s="485"/>
      <c r="AJ123" s="485"/>
      <c r="AK123" s="485"/>
      <c r="AL123" s="485"/>
      <c r="AM123" s="485"/>
      <c r="AN123" s="486"/>
      <c r="AO123" s="484"/>
      <c r="AP123" s="485"/>
      <c r="AQ123" s="485"/>
      <c r="AR123" s="485"/>
      <c r="AS123" s="485"/>
      <c r="AT123" s="485"/>
      <c r="AU123" s="486"/>
      <c r="AV123" s="484"/>
      <c r="AW123" s="485"/>
      <c r="AX123" s="485"/>
      <c r="AY123" s="485"/>
      <c r="AZ123" s="485"/>
      <c r="BA123" s="485"/>
      <c r="BB123" s="486"/>
      <c r="BC123" s="484"/>
      <c r="BD123" s="485"/>
      <c r="BE123" s="485"/>
      <c r="BF123" s="485"/>
      <c r="BG123" s="485"/>
      <c r="BH123" s="485"/>
      <c r="BI123" s="486"/>
      <c r="BJ123" s="484"/>
      <c r="BK123" s="485"/>
      <c r="BL123" s="485"/>
      <c r="BM123" s="485"/>
      <c r="BN123" s="485"/>
      <c r="BO123" s="485"/>
      <c r="BP123" s="486"/>
      <c r="BQ123" s="484"/>
      <c r="BR123" s="485"/>
      <c r="BS123" s="485"/>
      <c r="BT123" s="485"/>
      <c r="BU123" s="485"/>
      <c r="BV123" s="485"/>
      <c r="BW123" s="486"/>
      <c r="BX123" s="484"/>
      <c r="BY123" s="485"/>
      <c r="BZ123" s="485"/>
      <c r="CA123" s="485"/>
      <c r="CB123" s="485"/>
      <c r="CC123" s="485"/>
      <c r="CD123" s="486"/>
      <c r="CE123" s="484"/>
      <c r="CF123" s="485"/>
      <c r="CG123" s="485"/>
      <c r="CH123" s="485"/>
      <c r="CI123" s="485"/>
      <c r="CJ123" s="485"/>
      <c r="CK123" s="486"/>
      <c r="CL123" s="484"/>
      <c r="CM123" s="485"/>
      <c r="CN123" s="485"/>
      <c r="CO123" s="485"/>
      <c r="CP123" s="485"/>
      <c r="CQ123" s="485"/>
      <c r="CR123" s="486"/>
      <c r="CS123" s="484"/>
      <c r="CT123" s="485"/>
      <c r="CU123" s="485"/>
      <c r="CV123" s="485"/>
      <c r="CW123" s="485"/>
      <c r="CX123" s="485"/>
      <c r="CY123" s="486"/>
      <c r="CZ123" s="484"/>
      <c r="DA123" s="485"/>
      <c r="DB123" s="485"/>
      <c r="DC123" s="485"/>
      <c r="DD123" s="485"/>
      <c r="DE123" s="485"/>
      <c r="DF123" s="486"/>
      <c r="DG123" s="484"/>
      <c r="DH123" s="485"/>
      <c r="DI123" s="485"/>
      <c r="DJ123" s="485"/>
      <c r="DK123" s="485"/>
      <c r="DL123" s="485"/>
      <c r="DM123" s="486"/>
      <c r="DN123" s="484"/>
      <c r="DO123" s="485"/>
      <c r="DP123" s="485"/>
      <c r="DQ123" s="485"/>
      <c r="DR123" s="485"/>
      <c r="DS123" s="485"/>
      <c r="DT123" s="486"/>
      <c r="DU123" s="484"/>
      <c r="DV123" s="485"/>
      <c r="DW123" s="485"/>
      <c r="DX123" s="485"/>
      <c r="DY123" s="485"/>
      <c r="DZ123" s="485"/>
      <c r="EA123" s="486"/>
      <c r="EB123" s="484"/>
      <c r="EC123" s="485"/>
      <c r="ED123" s="485"/>
      <c r="EE123" s="485"/>
      <c r="EF123" s="485"/>
      <c r="EG123" s="485"/>
      <c r="EH123" s="486"/>
      <c r="EI123" s="484"/>
      <c r="EJ123" s="485"/>
      <c r="EK123" s="485"/>
      <c r="EL123" s="485"/>
      <c r="EM123" s="485"/>
      <c r="EN123" s="485"/>
      <c r="EO123" s="486"/>
      <c r="EP123" s="484"/>
      <c r="EQ123" s="485"/>
      <c r="ER123" s="485"/>
      <c r="ES123" s="485"/>
      <c r="ET123" s="485"/>
      <c r="EU123" s="485"/>
      <c r="EV123" s="486"/>
      <c r="EW123" s="484"/>
      <c r="EX123" s="485"/>
      <c r="EY123" s="485"/>
      <c r="EZ123" s="485"/>
      <c r="FA123" s="485"/>
      <c r="FB123" s="485"/>
      <c r="FC123" s="486"/>
      <c r="FD123" s="484"/>
      <c r="FE123" s="485"/>
      <c r="FF123" s="485"/>
      <c r="FG123" s="485"/>
      <c r="FH123" s="485"/>
      <c r="FI123" s="485"/>
      <c r="FJ123" s="486"/>
      <c r="FK123" s="484"/>
      <c r="FL123" s="485"/>
      <c r="FM123" s="485"/>
      <c r="FN123" s="485"/>
      <c r="FO123" s="485"/>
      <c r="FP123" s="485"/>
      <c r="FQ123" s="486"/>
      <c r="FR123" s="484"/>
      <c r="FS123" s="485"/>
      <c r="FT123" s="485"/>
      <c r="FU123" s="485"/>
      <c r="FV123" s="485"/>
      <c r="FW123" s="485"/>
      <c r="FX123" s="486"/>
      <c r="FY123" s="484"/>
      <c r="FZ123" s="485"/>
      <c r="GA123" s="485"/>
      <c r="GB123" s="485"/>
      <c r="GC123" s="485"/>
      <c r="GD123" s="485"/>
      <c r="GE123" s="486"/>
      <c r="GF123" s="484"/>
      <c r="GG123" s="485"/>
      <c r="GH123" s="485"/>
      <c r="GI123" s="485"/>
      <c r="GJ123" s="485"/>
      <c r="GK123" s="485"/>
      <c r="GL123" s="486"/>
      <c r="GM123" s="484"/>
      <c r="GN123" s="485"/>
      <c r="GO123" s="485"/>
      <c r="GP123" s="485"/>
      <c r="GQ123" s="485"/>
      <c r="GR123" s="485"/>
      <c r="GS123" s="486"/>
      <c r="GT123" s="484"/>
      <c r="GU123" s="485"/>
      <c r="GV123" s="485"/>
      <c r="GW123" s="485"/>
      <c r="GX123" s="485"/>
      <c r="GY123" s="485"/>
      <c r="GZ123" s="486"/>
      <c r="HA123" s="484"/>
      <c r="HB123" s="485"/>
      <c r="HC123" s="485"/>
      <c r="HD123" s="485"/>
      <c r="HE123" s="485"/>
      <c r="HF123" s="485"/>
      <c r="HG123" s="486"/>
    </row>
    <row r="124" spans="2:215" s="7" customFormat="1" ht="15.75" customHeight="1">
      <c r="B124" s="58"/>
      <c r="C124" s="614" t="s">
        <v>55</v>
      </c>
      <c r="D124" s="609"/>
      <c r="E124" s="610"/>
      <c r="F124" s="443"/>
      <c r="G124" s="444"/>
      <c r="H124" s="444"/>
      <c r="I124" s="444"/>
      <c r="J124" s="444"/>
      <c r="K124" s="444"/>
      <c r="L124" s="445"/>
      <c r="M124" s="443"/>
      <c r="N124" s="444"/>
      <c r="O124" s="444"/>
      <c r="P124" s="444"/>
      <c r="Q124" s="444"/>
      <c r="R124" s="444"/>
      <c r="S124" s="445"/>
      <c r="T124" s="443"/>
      <c r="U124" s="444"/>
      <c r="V124" s="444"/>
      <c r="W124" s="444"/>
      <c r="X124" s="444"/>
      <c r="Y124" s="444"/>
      <c r="Z124" s="445"/>
      <c r="AA124" s="443"/>
      <c r="AB124" s="444"/>
      <c r="AC124" s="444"/>
      <c r="AD124" s="444"/>
      <c r="AE124" s="444"/>
      <c r="AF124" s="444"/>
      <c r="AG124" s="445"/>
      <c r="AH124" s="443"/>
      <c r="AI124" s="444"/>
      <c r="AJ124" s="444"/>
      <c r="AK124" s="444"/>
      <c r="AL124" s="444"/>
      <c r="AM124" s="444"/>
      <c r="AN124" s="445"/>
      <c r="AO124" s="443"/>
      <c r="AP124" s="444"/>
      <c r="AQ124" s="444"/>
      <c r="AR124" s="444"/>
      <c r="AS124" s="444"/>
      <c r="AT124" s="444"/>
      <c r="AU124" s="445"/>
      <c r="AV124" s="443"/>
      <c r="AW124" s="444"/>
      <c r="AX124" s="444"/>
      <c r="AY124" s="444"/>
      <c r="AZ124" s="444"/>
      <c r="BA124" s="444"/>
      <c r="BB124" s="445"/>
      <c r="BC124" s="443"/>
      <c r="BD124" s="444"/>
      <c r="BE124" s="444"/>
      <c r="BF124" s="444"/>
      <c r="BG124" s="444"/>
      <c r="BH124" s="444"/>
      <c r="BI124" s="445"/>
      <c r="BJ124" s="443"/>
      <c r="BK124" s="444"/>
      <c r="BL124" s="444"/>
      <c r="BM124" s="444"/>
      <c r="BN124" s="444"/>
      <c r="BO124" s="444"/>
      <c r="BP124" s="445"/>
      <c r="BQ124" s="443"/>
      <c r="BR124" s="444"/>
      <c r="BS124" s="444"/>
      <c r="BT124" s="444"/>
      <c r="BU124" s="444"/>
      <c r="BV124" s="444"/>
      <c r="BW124" s="445"/>
      <c r="BX124" s="443"/>
      <c r="BY124" s="444"/>
      <c r="BZ124" s="444"/>
      <c r="CA124" s="444"/>
      <c r="CB124" s="444"/>
      <c r="CC124" s="444"/>
      <c r="CD124" s="445"/>
      <c r="CE124" s="443"/>
      <c r="CF124" s="444"/>
      <c r="CG124" s="444"/>
      <c r="CH124" s="444"/>
      <c r="CI124" s="444"/>
      <c r="CJ124" s="444"/>
      <c r="CK124" s="445"/>
      <c r="CL124" s="443"/>
      <c r="CM124" s="444"/>
      <c r="CN124" s="444"/>
      <c r="CO124" s="444"/>
      <c r="CP124" s="444"/>
      <c r="CQ124" s="444"/>
      <c r="CR124" s="445"/>
      <c r="CS124" s="443"/>
      <c r="CT124" s="444"/>
      <c r="CU124" s="444"/>
      <c r="CV124" s="444"/>
      <c r="CW124" s="444"/>
      <c r="CX124" s="444"/>
      <c r="CY124" s="445"/>
      <c r="CZ124" s="443"/>
      <c r="DA124" s="444"/>
      <c r="DB124" s="444"/>
      <c r="DC124" s="444"/>
      <c r="DD124" s="444"/>
      <c r="DE124" s="444"/>
      <c r="DF124" s="445"/>
      <c r="DG124" s="443"/>
      <c r="DH124" s="444"/>
      <c r="DI124" s="444"/>
      <c r="DJ124" s="444"/>
      <c r="DK124" s="444"/>
      <c r="DL124" s="444"/>
      <c r="DM124" s="445"/>
      <c r="DN124" s="443"/>
      <c r="DO124" s="444"/>
      <c r="DP124" s="444"/>
      <c r="DQ124" s="444"/>
      <c r="DR124" s="444"/>
      <c r="DS124" s="444"/>
      <c r="DT124" s="445"/>
      <c r="DU124" s="443"/>
      <c r="DV124" s="444"/>
      <c r="DW124" s="444"/>
      <c r="DX124" s="444"/>
      <c r="DY124" s="444"/>
      <c r="DZ124" s="444"/>
      <c r="EA124" s="445"/>
      <c r="EB124" s="443"/>
      <c r="EC124" s="444"/>
      <c r="ED124" s="444"/>
      <c r="EE124" s="444"/>
      <c r="EF124" s="444"/>
      <c r="EG124" s="444"/>
      <c r="EH124" s="445"/>
      <c r="EI124" s="443"/>
      <c r="EJ124" s="444"/>
      <c r="EK124" s="444"/>
      <c r="EL124" s="444"/>
      <c r="EM124" s="444"/>
      <c r="EN124" s="444"/>
      <c r="EO124" s="445"/>
      <c r="EP124" s="443"/>
      <c r="EQ124" s="444"/>
      <c r="ER124" s="444"/>
      <c r="ES124" s="444"/>
      <c r="ET124" s="444"/>
      <c r="EU124" s="444"/>
      <c r="EV124" s="445"/>
      <c r="EW124" s="443"/>
      <c r="EX124" s="444"/>
      <c r="EY124" s="444"/>
      <c r="EZ124" s="444"/>
      <c r="FA124" s="444"/>
      <c r="FB124" s="444"/>
      <c r="FC124" s="445"/>
      <c r="FD124" s="443"/>
      <c r="FE124" s="444"/>
      <c r="FF124" s="444"/>
      <c r="FG124" s="444"/>
      <c r="FH124" s="444"/>
      <c r="FI124" s="444"/>
      <c r="FJ124" s="445"/>
      <c r="FK124" s="443"/>
      <c r="FL124" s="444"/>
      <c r="FM124" s="444"/>
      <c r="FN124" s="444"/>
      <c r="FO124" s="444"/>
      <c r="FP124" s="444"/>
      <c r="FQ124" s="445"/>
      <c r="FR124" s="443"/>
      <c r="FS124" s="444"/>
      <c r="FT124" s="444"/>
      <c r="FU124" s="444"/>
      <c r="FV124" s="444"/>
      <c r="FW124" s="444"/>
      <c r="FX124" s="445"/>
      <c r="FY124" s="443"/>
      <c r="FZ124" s="444"/>
      <c r="GA124" s="444"/>
      <c r="GB124" s="444"/>
      <c r="GC124" s="444"/>
      <c r="GD124" s="444"/>
      <c r="GE124" s="445"/>
      <c r="GF124" s="443"/>
      <c r="GG124" s="444"/>
      <c r="GH124" s="444"/>
      <c r="GI124" s="444"/>
      <c r="GJ124" s="444"/>
      <c r="GK124" s="444"/>
      <c r="GL124" s="445"/>
      <c r="GM124" s="443"/>
      <c r="GN124" s="444"/>
      <c r="GO124" s="444"/>
      <c r="GP124" s="444"/>
      <c r="GQ124" s="444"/>
      <c r="GR124" s="444"/>
      <c r="GS124" s="445"/>
      <c r="GT124" s="443"/>
      <c r="GU124" s="444"/>
      <c r="GV124" s="444"/>
      <c r="GW124" s="444"/>
      <c r="GX124" s="444"/>
      <c r="GY124" s="444"/>
      <c r="GZ124" s="445"/>
      <c r="HA124" s="443"/>
      <c r="HB124" s="444"/>
      <c r="HC124" s="444"/>
      <c r="HD124" s="444"/>
      <c r="HE124" s="444"/>
      <c r="HF124" s="444"/>
      <c r="HG124" s="445"/>
    </row>
    <row r="125" spans="2:215" s="7" customFormat="1" ht="15.75" customHeight="1">
      <c r="B125" s="58"/>
      <c r="C125" s="67"/>
      <c r="D125" s="615" t="s">
        <v>48</v>
      </c>
      <c r="E125" s="616"/>
      <c r="F125" s="308"/>
      <c r="G125" s="309"/>
      <c r="H125" s="310" t="s">
        <v>6</v>
      </c>
      <c r="I125" s="309"/>
      <c r="J125" s="310" t="s">
        <v>14</v>
      </c>
      <c r="K125" s="309"/>
      <c r="L125" s="311" t="s">
        <v>31</v>
      </c>
      <c r="M125" s="308"/>
      <c r="N125" s="309"/>
      <c r="O125" s="310" t="s">
        <v>6</v>
      </c>
      <c r="P125" s="309"/>
      <c r="Q125" s="310" t="s">
        <v>14</v>
      </c>
      <c r="R125" s="309"/>
      <c r="S125" s="311" t="s">
        <v>31</v>
      </c>
      <c r="T125" s="308"/>
      <c r="U125" s="309"/>
      <c r="V125" s="310" t="s">
        <v>6</v>
      </c>
      <c r="W125" s="309"/>
      <c r="X125" s="310" t="s">
        <v>14</v>
      </c>
      <c r="Y125" s="309"/>
      <c r="Z125" s="311" t="s">
        <v>31</v>
      </c>
      <c r="AA125" s="308"/>
      <c r="AB125" s="309"/>
      <c r="AC125" s="310" t="s">
        <v>6</v>
      </c>
      <c r="AD125" s="309"/>
      <c r="AE125" s="310" t="s">
        <v>14</v>
      </c>
      <c r="AF125" s="309"/>
      <c r="AG125" s="311" t="s">
        <v>31</v>
      </c>
      <c r="AH125" s="308"/>
      <c r="AI125" s="309"/>
      <c r="AJ125" s="310" t="s">
        <v>6</v>
      </c>
      <c r="AK125" s="309"/>
      <c r="AL125" s="310" t="s">
        <v>14</v>
      </c>
      <c r="AM125" s="309"/>
      <c r="AN125" s="311" t="s">
        <v>31</v>
      </c>
      <c r="AO125" s="308"/>
      <c r="AP125" s="309"/>
      <c r="AQ125" s="310" t="s">
        <v>6</v>
      </c>
      <c r="AR125" s="309"/>
      <c r="AS125" s="310" t="s">
        <v>14</v>
      </c>
      <c r="AT125" s="309"/>
      <c r="AU125" s="311" t="s">
        <v>31</v>
      </c>
      <c r="AV125" s="308"/>
      <c r="AW125" s="309"/>
      <c r="AX125" s="310" t="s">
        <v>6</v>
      </c>
      <c r="AY125" s="309"/>
      <c r="AZ125" s="310" t="s">
        <v>14</v>
      </c>
      <c r="BA125" s="309"/>
      <c r="BB125" s="311" t="s">
        <v>31</v>
      </c>
      <c r="BC125" s="308"/>
      <c r="BD125" s="309"/>
      <c r="BE125" s="310" t="s">
        <v>6</v>
      </c>
      <c r="BF125" s="309"/>
      <c r="BG125" s="310" t="s">
        <v>14</v>
      </c>
      <c r="BH125" s="309"/>
      <c r="BI125" s="311" t="s">
        <v>31</v>
      </c>
      <c r="BJ125" s="308"/>
      <c r="BK125" s="309"/>
      <c r="BL125" s="310" t="s">
        <v>6</v>
      </c>
      <c r="BM125" s="309"/>
      <c r="BN125" s="310" t="s">
        <v>14</v>
      </c>
      <c r="BO125" s="309"/>
      <c r="BP125" s="311" t="s">
        <v>31</v>
      </c>
      <c r="BQ125" s="308"/>
      <c r="BR125" s="309"/>
      <c r="BS125" s="310" t="s">
        <v>6</v>
      </c>
      <c r="BT125" s="309"/>
      <c r="BU125" s="310" t="s">
        <v>14</v>
      </c>
      <c r="BV125" s="309"/>
      <c r="BW125" s="311" t="s">
        <v>31</v>
      </c>
      <c r="BX125" s="308"/>
      <c r="BY125" s="309"/>
      <c r="BZ125" s="310" t="s">
        <v>6</v>
      </c>
      <c r="CA125" s="309"/>
      <c r="CB125" s="310" t="s">
        <v>14</v>
      </c>
      <c r="CC125" s="309"/>
      <c r="CD125" s="311" t="s">
        <v>31</v>
      </c>
      <c r="CE125" s="308"/>
      <c r="CF125" s="309"/>
      <c r="CG125" s="310" t="s">
        <v>6</v>
      </c>
      <c r="CH125" s="309"/>
      <c r="CI125" s="310" t="s">
        <v>14</v>
      </c>
      <c r="CJ125" s="309"/>
      <c r="CK125" s="311" t="s">
        <v>31</v>
      </c>
      <c r="CL125" s="308"/>
      <c r="CM125" s="309"/>
      <c r="CN125" s="310" t="s">
        <v>6</v>
      </c>
      <c r="CO125" s="309"/>
      <c r="CP125" s="310" t="s">
        <v>14</v>
      </c>
      <c r="CQ125" s="309"/>
      <c r="CR125" s="311" t="s">
        <v>31</v>
      </c>
      <c r="CS125" s="308"/>
      <c r="CT125" s="309"/>
      <c r="CU125" s="310" t="s">
        <v>6</v>
      </c>
      <c r="CV125" s="309"/>
      <c r="CW125" s="310" t="s">
        <v>14</v>
      </c>
      <c r="CX125" s="309"/>
      <c r="CY125" s="311" t="s">
        <v>31</v>
      </c>
      <c r="CZ125" s="308"/>
      <c r="DA125" s="309"/>
      <c r="DB125" s="310" t="s">
        <v>6</v>
      </c>
      <c r="DC125" s="309"/>
      <c r="DD125" s="310" t="s">
        <v>14</v>
      </c>
      <c r="DE125" s="309"/>
      <c r="DF125" s="311" t="s">
        <v>31</v>
      </c>
      <c r="DG125" s="308"/>
      <c r="DH125" s="309"/>
      <c r="DI125" s="310" t="s">
        <v>6</v>
      </c>
      <c r="DJ125" s="309"/>
      <c r="DK125" s="310" t="s">
        <v>14</v>
      </c>
      <c r="DL125" s="309"/>
      <c r="DM125" s="311" t="s">
        <v>31</v>
      </c>
      <c r="DN125" s="308"/>
      <c r="DO125" s="309"/>
      <c r="DP125" s="310" t="s">
        <v>6</v>
      </c>
      <c r="DQ125" s="309"/>
      <c r="DR125" s="310" t="s">
        <v>14</v>
      </c>
      <c r="DS125" s="309"/>
      <c r="DT125" s="311" t="s">
        <v>31</v>
      </c>
      <c r="DU125" s="308"/>
      <c r="DV125" s="309"/>
      <c r="DW125" s="310" t="s">
        <v>6</v>
      </c>
      <c r="DX125" s="309"/>
      <c r="DY125" s="310" t="s">
        <v>14</v>
      </c>
      <c r="DZ125" s="309"/>
      <c r="EA125" s="311" t="s">
        <v>31</v>
      </c>
      <c r="EB125" s="308"/>
      <c r="EC125" s="309"/>
      <c r="ED125" s="310" t="s">
        <v>6</v>
      </c>
      <c r="EE125" s="309"/>
      <c r="EF125" s="310" t="s">
        <v>14</v>
      </c>
      <c r="EG125" s="309"/>
      <c r="EH125" s="311" t="s">
        <v>31</v>
      </c>
      <c r="EI125" s="308"/>
      <c r="EJ125" s="309"/>
      <c r="EK125" s="310" t="s">
        <v>6</v>
      </c>
      <c r="EL125" s="309"/>
      <c r="EM125" s="310" t="s">
        <v>14</v>
      </c>
      <c r="EN125" s="309"/>
      <c r="EO125" s="311" t="s">
        <v>31</v>
      </c>
      <c r="EP125" s="308"/>
      <c r="EQ125" s="309"/>
      <c r="ER125" s="310" t="s">
        <v>6</v>
      </c>
      <c r="ES125" s="309"/>
      <c r="ET125" s="310" t="s">
        <v>14</v>
      </c>
      <c r="EU125" s="309"/>
      <c r="EV125" s="311" t="s">
        <v>31</v>
      </c>
      <c r="EW125" s="308"/>
      <c r="EX125" s="309"/>
      <c r="EY125" s="310" t="s">
        <v>6</v>
      </c>
      <c r="EZ125" s="309"/>
      <c r="FA125" s="310" t="s">
        <v>14</v>
      </c>
      <c r="FB125" s="309"/>
      <c r="FC125" s="311" t="s">
        <v>31</v>
      </c>
      <c r="FD125" s="308"/>
      <c r="FE125" s="309"/>
      <c r="FF125" s="310" t="s">
        <v>6</v>
      </c>
      <c r="FG125" s="309"/>
      <c r="FH125" s="310" t="s">
        <v>14</v>
      </c>
      <c r="FI125" s="309"/>
      <c r="FJ125" s="311" t="s">
        <v>31</v>
      </c>
      <c r="FK125" s="308"/>
      <c r="FL125" s="309"/>
      <c r="FM125" s="310" t="s">
        <v>6</v>
      </c>
      <c r="FN125" s="309"/>
      <c r="FO125" s="310" t="s">
        <v>14</v>
      </c>
      <c r="FP125" s="309"/>
      <c r="FQ125" s="311" t="s">
        <v>31</v>
      </c>
      <c r="FR125" s="308"/>
      <c r="FS125" s="309"/>
      <c r="FT125" s="310" t="s">
        <v>6</v>
      </c>
      <c r="FU125" s="309"/>
      <c r="FV125" s="310" t="s">
        <v>14</v>
      </c>
      <c r="FW125" s="309"/>
      <c r="FX125" s="311" t="s">
        <v>31</v>
      </c>
      <c r="FY125" s="308"/>
      <c r="FZ125" s="309"/>
      <c r="GA125" s="310" t="s">
        <v>6</v>
      </c>
      <c r="GB125" s="309"/>
      <c r="GC125" s="310" t="s">
        <v>14</v>
      </c>
      <c r="GD125" s="309"/>
      <c r="GE125" s="311" t="s">
        <v>31</v>
      </c>
      <c r="GF125" s="308"/>
      <c r="GG125" s="309"/>
      <c r="GH125" s="310" t="s">
        <v>6</v>
      </c>
      <c r="GI125" s="309"/>
      <c r="GJ125" s="310" t="s">
        <v>14</v>
      </c>
      <c r="GK125" s="309"/>
      <c r="GL125" s="311" t="s">
        <v>31</v>
      </c>
      <c r="GM125" s="308"/>
      <c r="GN125" s="309"/>
      <c r="GO125" s="310" t="s">
        <v>6</v>
      </c>
      <c r="GP125" s="309"/>
      <c r="GQ125" s="310" t="s">
        <v>14</v>
      </c>
      <c r="GR125" s="309"/>
      <c r="GS125" s="311" t="s">
        <v>31</v>
      </c>
      <c r="GT125" s="308"/>
      <c r="GU125" s="309"/>
      <c r="GV125" s="310" t="s">
        <v>6</v>
      </c>
      <c r="GW125" s="309"/>
      <c r="GX125" s="310" t="s">
        <v>14</v>
      </c>
      <c r="GY125" s="309"/>
      <c r="GZ125" s="311" t="s">
        <v>31</v>
      </c>
      <c r="HA125" s="308"/>
      <c r="HB125" s="309"/>
      <c r="HC125" s="310" t="s">
        <v>6</v>
      </c>
      <c r="HD125" s="309"/>
      <c r="HE125" s="310" t="s">
        <v>14</v>
      </c>
      <c r="HF125" s="309"/>
      <c r="HG125" s="311" t="s">
        <v>31</v>
      </c>
    </row>
    <row r="126" spans="2:215" s="7" customFormat="1" ht="15.75" hidden="1" customHeight="1">
      <c r="B126" s="54"/>
      <c r="C126" s="62"/>
      <c r="D126" s="776" t="s">
        <v>101</v>
      </c>
      <c r="E126" s="37" t="s">
        <v>6</v>
      </c>
      <c r="F126" s="614">
        <f>G125</f>
        <v>0</v>
      </c>
      <c r="G126" s="687"/>
      <c r="H126" s="687"/>
      <c r="I126" s="687"/>
      <c r="J126" s="687"/>
      <c r="K126" s="687"/>
      <c r="L126" s="688"/>
      <c r="M126" s="614">
        <f>N125</f>
        <v>0</v>
      </c>
      <c r="N126" s="687"/>
      <c r="O126" s="687"/>
      <c r="P126" s="687"/>
      <c r="Q126" s="687"/>
      <c r="R126" s="687"/>
      <c r="S126" s="688"/>
      <c r="T126" s="614">
        <f>U125</f>
        <v>0</v>
      </c>
      <c r="U126" s="687"/>
      <c r="V126" s="687"/>
      <c r="W126" s="687"/>
      <c r="X126" s="687"/>
      <c r="Y126" s="687"/>
      <c r="Z126" s="688"/>
      <c r="AA126" s="614">
        <f>AB125</f>
        <v>0</v>
      </c>
      <c r="AB126" s="687"/>
      <c r="AC126" s="687"/>
      <c r="AD126" s="687"/>
      <c r="AE126" s="687"/>
      <c r="AF126" s="687"/>
      <c r="AG126" s="688"/>
      <c r="AH126" s="614">
        <f>AI125</f>
        <v>0</v>
      </c>
      <c r="AI126" s="687"/>
      <c r="AJ126" s="687"/>
      <c r="AK126" s="687"/>
      <c r="AL126" s="687"/>
      <c r="AM126" s="687"/>
      <c r="AN126" s="688"/>
      <c r="AO126" s="614">
        <f>AP125</f>
        <v>0</v>
      </c>
      <c r="AP126" s="687"/>
      <c r="AQ126" s="687"/>
      <c r="AR126" s="687"/>
      <c r="AS126" s="687"/>
      <c r="AT126" s="687"/>
      <c r="AU126" s="688"/>
      <c r="AV126" s="614">
        <f>AW125</f>
        <v>0</v>
      </c>
      <c r="AW126" s="687"/>
      <c r="AX126" s="687"/>
      <c r="AY126" s="687"/>
      <c r="AZ126" s="687"/>
      <c r="BA126" s="687"/>
      <c r="BB126" s="688"/>
      <c r="BC126" s="614">
        <f>BD125</f>
        <v>0</v>
      </c>
      <c r="BD126" s="687"/>
      <c r="BE126" s="687"/>
      <c r="BF126" s="687"/>
      <c r="BG126" s="687"/>
      <c r="BH126" s="687"/>
      <c r="BI126" s="688"/>
      <c r="BJ126" s="614">
        <f>BK125</f>
        <v>0</v>
      </c>
      <c r="BK126" s="687"/>
      <c r="BL126" s="687"/>
      <c r="BM126" s="687"/>
      <c r="BN126" s="687"/>
      <c r="BO126" s="687"/>
      <c r="BP126" s="688"/>
      <c r="BQ126" s="614">
        <f>BR125</f>
        <v>0</v>
      </c>
      <c r="BR126" s="687"/>
      <c r="BS126" s="687"/>
      <c r="BT126" s="687"/>
      <c r="BU126" s="687"/>
      <c r="BV126" s="687"/>
      <c r="BW126" s="688"/>
      <c r="BX126" s="614">
        <f>BY125</f>
        <v>0</v>
      </c>
      <c r="BY126" s="687"/>
      <c r="BZ126" s="687"/>
      <c r="CA126" s="687"/>
      <c r="CB126" s="687"/>
      <c r="CC126" s="687"/>
      <c r="CD126" s="688"/>
      <c r="CE126" s="614">
        <f>CF125</f>
        <v>0</v>
      </c>
      <c r="CF126" s="687"/>
      <c r="CG126" s="687"/>
      <c r="CH126" s="687"/>
      <c r="CI126" s="687"/>
      <c r="CJ126" s="687"/>
      <c r="CK126" s="688"/>
      <c r="CL126" s="614">
        <f>CM125</f>
        <v>0</v>
      </c>
      <c r="CM126" s="687"/>
      <c r="CN126" s="687"/>
      <c r="CO126" s="687"/>
      <c r="CP126" s="687"/>
      <c r="CQ126" s="687"/>
      <c r="CR126" s="688"/>
      <c r="CS126" s="614">
        <f>CT125</f>
        <v>0</v>
      </c>
      <c r="CT126" s="687"/>
      <c r="CU126" s="687"/>
      <c r="CV126" s="687"/>
      <c r="CW126" s="687"/>
      <c r="CX126" s="687"/>
      <c r="CY126" s="688"/>
      <c r="CZ126" s="614">
        <f>DA125</f>
        <v>0</v>
      </c>
      <c r="DA126" s="687"/>
      <c r="DB126" s="687"/>
      <c r="DC126" s="687"/>
      <c r="DD126" s="687"/>
      <c r="DE126" s="687"/>
      <c r="DF126" s="688"/>
      <c r="DG126" s="614">
        <f>DH125</f>
        <v>0</v>
      </c>
      <c r="DH126" s="687"/>
      <c r="DI126" s="687"/>
      <c r="DJ126" s="687"/>
      <c r="DK126" s="687"/>
      <c r="DL126" s="687"/>
      <c r="DM126" s="688"/>
      <c r="DN126" s="614">
        <f>DO125</f>
        <v>0</v>
      </c>
      <c r="DO126" s="687"/>
      <c r="DP126" s="687"/>
      <c r="DQ126" s="687"/>
      <c r="DR126" s="687"/>
      <c r="DS126" s="687"/>
      <c r="DT126" s="688"/>
      <c r="DU126" s="614">
        <f>DV125</f>
        <v>0</v>
      </c>
      <c r="DV126" s="687"/>
      <c r="DW126" s="687"/>
      <c r="DX126" s="687"/>
      <c r="DY126" s="687"/>
      <c r="DZ126" s="687"/>
      <c r="EA126" s="688"/>
      <c r="EB126" s="614">
        <f>EC125</f>
        <v>0</v>
      </c>
      <c r="EC126" s="687"/>
      <c r="ED126" s="687"/>
      <c r="EE126" s="687"/>
      <c r="EF126" s="687"/>
      <c r="EG126" s="687"/>
      <c r="EH126" s="688"/>
      <c r="EI126" s="614">
        <f>EJ125</f>
        <v>0</v>
      </c>
      <c r="EJ126" s="687"/>
      <c r="EK126" s="687"/>
      <c r="EL126" s="687"/>
      <c r="EM126" s="687"/>
      <c r="EN126" s="687"/>
      <c r="EO126" s="688"/>
      <c r="EP126" s="614">
        <f>EQ125</f>
        <v>0</v>
      </c>
      <c r="EQ126" s="687"/>
      <c r="ER126" s="687"/>
      <c r="ES126" s="687"/>
      <c r="ET126" s="687"/>
      <c r="EU126" s="687"/>
      <c r="EV126" s="688"/>
      <c r="EW126" s="614">
        <f>EX125</f>
        <v>0</v>
      </c>
      <c r="EX126" s="687"/>
      <c r="EY126" s="687"/>
      <c r="EZ126" s="687"/>
      <c r="FA126" s="687"/>
      <c r="FB126" s="687"/>
      <c r="FC126" s="688"/>
      <c r="FD126" s="614">
        <f>FE125</f>
        <v>0</v>
      </c>
      <c r="FE126" s="687"/>
      <c r="FF126" s="687"/>
      <c r="FG126" s="687"/>
      <c r="FH126" s="687"/>
      <c r="FI126" s="687"/>
      <c r="FJ126" s="688"/>
      <c r="FK126" s="614">
        <f>FL125</f>
        <v>0</v>
      </c>
      <c r="FL126" s="687"/>
      <c r="FM126" s="687"/>
      <c r="FN126" s="687"/>
      <c r="FO126" s="687"/>
      <c r="FP126" s="687"/>
      <c r="FQ126" s="688"/>
      <c r="FR126" s="614">
        <f>FS125</f>
        <v>0</v>
      </c>
      <c r="FS126" s="687"/>
      <c r="FT126" s="687"/>
      <c r="FU126" s="687"/>
      <c r="FV126" s="687"/>
      <c r="FW126" s="687"/>
      <c r="FX126" s="688"/>
      <c r="FY126" s="614">
        <f>FZ125</f>
        <v>0</v>
      </c>
      <c r="FZ126" s="687"/>
      <c r="GA126" s="687"/>
      <c r="GB126" s="687"/>
      <c r="GC126" s="687"/>
      <c r="GD126" s="687"/>
      <c r="GE126" s="688"/>
      <c r="GF126" s="614">
        <f>GG125</f>
        <v>0</v>
      </c>
      <c r="GG126" s="687"/>
      <c r="GH126" s="687"/>
      <c r="GI126" s="687"/>
      <c r="GJ126" s="687"/>
      <c r="GK126" s="687"/>
      <c r="GL126" s="688"/>
      <c r="GM126" s="614">
        <f>GN125</f>
        <v>0</v>
      </c>
      <c r="GN126" s="687"/>
      <c r="GO126" s="687"/>
      <c r="GP126" s="687"/>
      <c r="GQ126" s="687"/>
      <c r="GR126" s="687"/>
      <c r="GS126" s="688"/>
      <c r="GT126" s="614">
        <f>GU125</f>
        <v>0</v>
      </c>
      <c r="GU126" s="687"/>
      <c r="GV126" s="687"/>
      <c r="GW126" s="687"/>
      <c r="GX126" s="687"/>
      <c r="GY126" s="687"/>
      <c r="GZ126" s="688"/>
      <c r="HA126" s="614">
        <f>HB125</f>
        <v>0</v>
      </c>
      <c r="HB126" s="687"/>
      <c r="HC126" s="687"/>
      <c r="HD126" s="687"/>
      <c r="HE126" s="687"/>
      <c r="HF126" s="687"/>
      <c r="HG126" s="688"/>
    </row>
    <row r="127" spans="2:215" s="7" customFormat="1" ht="15.75" hidden="1" customHeight="1">
      <c r="B127" s="54"/>
      <c r="C127" s="62"/>
      <c r="D127" s="777"/>
      <c r="E127" s="37" t="s">
        <v>9</v>
      </c>
      <c r="F127" s="465">
        <f>I125</f>
        <v>0</v>
      </c>
      <c r="G127" s="466"/>
      <c r="H127" s="466"/>
      <c r="I127" s="466"/>
      <c r="J127" s="466"/>
      <c r="K127" s="466"/>
      <c r="L127" s="467"/>
      <c r="M127" s="465">
        <f>P125</f>
        <v>0</v>
      </c>
      <c r="N127" s="466"/>
      <c r="O127" s="466"/>
      <c r="P127" s="466"/>
      <c r="Q127" s="466"/>
      <c r="R127" s="466"/>
      <c r="S127" s="467"/>
      <c r="T127" s="465">
        <f>W125</f>
        <v>0</v>
      </c>
      <c r="U127" s="466"/>
      <c r="V127" s="466"/>
      <c r="W127" s="466"/>
      <c r="X127" s="466"/>
      <c r="Y127" s="466"/>
      <c r="Z127" s="467"/>
      <c r="AA127" s="465">
        <f>AD125</f>
        <v>0</v>
      </c>
      <c r="AB127" s="466"/>
      <c r="AC127" s="466"/>
      <c r="AD127" s="466"/>
      <c r="AE127" s="466"/>
      <c r="AF127" s="466"/>
      <c r="AG127" s="467"/>
      <c r="AH127" s="465">
        <f>AK125</f>
        <v>0</v>
      </c>
      <c r="AI127" s="466"/>
      <c r="AJ127" s="466"/>
      <c r="AK127" s="466"/>
      <c r="AL127" s="466"/>
      <c r="AM127" s="466"/>
      <c r="AN127" s="467"/>
      <c r="AO127" s="465">
        <f>AR125</f>
        <v>0</v>
      </c>
      <c r="AP127" s="466"/>
      <c r="AQ127" s="466"/>
      <c r="AR127" s="466"/>
      <c r="AS127" s="466"/>
      <c r="AT127" s="466"/>
      <c r="AU127" s="467"/>
      <c r="AV127" s="465">
        <f>AY125</f>
        <v>0</v>
      </c>
      <c r="AW127" s="466"/>
      <c r="AX127" s="466"/>
      <c r="AY127" s="466"/>
      <c r="AZ127" s="466"/>
      <c r="BA127" s="466"/>
      <c r="BB127" s="467"/>
      <c r="BC127" s="465">
        <f>BF125</f>
        <v>0</v>
      </c>
      <c r="BD127" s="466"/>
      <c r="BE127" s="466"/>
      <c r="BF127" s="466"/>
      <c r="BG127" s="466"/>
      <c r="BH127" s="466"/>
      <c r="BI127" s="467"/>
      <c r="BJ127" s="465">
        <f>BM125</f>
        <v>0</v>
      </c>
      <c r="BK127" s="466"/>
      <c r="BL127" s="466"/>
      <c r="BM127" s="466"/>
      <c r="BN127" s="466"/>
      <c r="BO127" s="466"/>
      <c r="BP127" s="467"/>
      <c r="BQ127" s="465">
        <f>BT125</f>
        <v>0</v>
      </c>
      <c r="BR127" s="466"/>
      <c r="BS127" s="466"/>
      <c r="BT127" s="466"/>
      <c r="BU127" s="466"/>
      <c r="BV127" s="466"/>
      <c r="BW127" s="467"/>
      <c r="BX127" s="465">
        <f>CA125</f>
        <v>0</v>
      </c>
      <c r="BY127" s="466"/>
      <c r="BZ127" s="466"/>
      <c r="CA127" s="466"/>
      <c r="CB127" s="466"/>
      <c r="CC127" s="466"/>
      <c r="CD127" s="467"/>
      <c r="CE127" s="465">
        <f>CH125</f>
        <v>0</v>
      </c>
      <c r="CF127" s="466"/>
      <c r="CG127" s="466"/>
      <c r="CH127" s="466"/>
      <c r="CI127" s="466"/>
      <c r="CJ127" s="466"/>
      <c r="CK127" s="467"/>
      <c r="CL127" s="465">
        <f>CO125</f>
        <v>0</v>
      </c>
      <c r="CM127" s="466"/>
      <c r="CN127" s="466"/>
      <c r="CO127" s="466"/>
      <c r="CP127" s="466"/>
      <c r="CQ127" s="466"/>
      <c r="CR127" s="467"/>
      <c r="CS127" s="465">
        <f>CV125</f>
        <v>0</v>
      </c>
      <c r="CT127" s="466"/>
      <c r="CU127" s="466"/>
      <c r="CV127" s="466"/>
      <c r="CW127" s="466"/>
      <c r="CX127" s="466"/>
      <c r="CY127" s="467"/>
      <c r="CZ127" s="465">
        <f>DC125</f>
        <v>0</v>
      </c>
      <c r="DA127" s="466"/>
      <c r="DB127" s="466"/>
      <c r="DC127" s="466"/>
      <c r="DD127" s="466"/>
      <c r="DE127" s="466"/>
      <c r="DF127" s="467"/>
      <c r="DG127" s="465">
        <f>DJ125</f>
        <v>0</v>
      </c>
      <c r="DH127" s="466"/>
      <c r="DI127" s="466"/>
      <c r="DJ127" s="466"/>
      <c r="DK127" s="466"/>
      <c r="DL127" s="466"/>
      <c r="DM127" s="467"/>
      <c r="DN127" s="465">
        <f>DQ125</f>
        <v>0</v>
      </c>
      <c r="DO127" s="466"/>
      <c r="DP127" s="466"/>
      <c r="DQ127" s="466"/>
      <c r="DR127" s="466"/>
      <c r="DS127" s="466"/>
      <c r="DT127" s="467"/>
      <c r="DU127" s="465">
        <f>DX125</f>
        <v>0</v>
      </c>
      <c r="DV127" s="466"/>
      <c r="DW127" s="466"/>
      <c r="DX127" s="466"/>
      <c r="DY127" s="466"/>
      <c r="DZ127" s="466"/>
      <c r="EA127" s="467"/>
      <c r="EB127" s="465">
        <f>EE125</f>
        <v>0</v>
      </c>
      <c r="EC127" s="466"/>
      <c r="ED127" s="466"/>
      <c r="EE127" s="466"/>
      <c r="EF127" s="466"/>
      <c r="EG127" s="466"/>
      <c r="EH127" s="467"/>
      <c r="EI127" s="465">
        <f>EL125</f>
        <v>0</v>
      </c>
      <c r="EJ127" s="466"/>
      <c r="EK127" s="466"/>
      <c r="EL127" s="466"/>
      <c r="EM127" s="466"/>
      <c r="EN127" s="466"/>
      <c r="EO127" s="467"/>
      <c r="EP127" s="465">
        <f>ES125</f>
        <v>0</v>
      </c>
      <c r="EQ127" s="466"/>
      <c r="ER127" s="466"/>
      <c r="ES127" s="466"/>
      <c r="ET127" s="466"/>
      <c r="EU127" s="466"/>
      <c r="EV127" s="467"/>
      <c r="EW127" s="465">
        <f>EZ125</f>
        <v>0</v>
      </c>
      <c r="EX127" s="466"/>
      <c r="EY127" s="466"/>
      <c r="EZ127" s="466"/>
      <c r="FA127" s="466"/>
      <c r="FB127" s="466"/>
      <c r="FC127" s="467"/>
      <c r="FD127" s="465">
        <f>FG125</f>
        <v>0</v>
      </c>
      <c r="FE127" s="466"/>
      <c r="FF127" s="466"/>
      <c r="FG127" s="466"/>
      <c r="FH127" s="466"/>
      <c r="FI127" s="466"/>
      <c r="FJ127" s="467"/>
      <c r="FK127" s="465">
        <f>FN125</f>
        <v>0</v>
      </c>
      <c r="FL127" s="466"/>
      <c r="FM127" s="466"/>
      <c r="FN127" s="466"/>
      <c r="FO127" s="466"/>
      <c r="FP127" s="466"/>
      <c r="FQ127" s="467"/>
      <c r="FR127" s="465">
        <f>FU125</f>
        <v>0</v>
      </c>
      <c r="FS127" s="466"/>
      <c r="FT127" s="466"/>
      <c r="FU127" s="466"/>
      <c r="FV127" s="466"/>
      <c r="FW127" s="466"/>
      <c r="FX127" s="467"/>
      <c r="FY127" s="465">
        <f>GB125</f>
        <v>0</v>
      </c>
      <c r="FZ127" s="466"/>
      <c r="GA127" s="466"/>
      <c r="GB127" s="466"/>
      <c r="GC127" s="466"/>
      <c r="GD127" s="466"/>
      <c r="GE127" s="467"/>
      <c r="GF127" s="465">
        <f>GI125</f>
        <v>0</v>
      </c>
      <c r="GG127" s="466"/>
      <c r="GH127" s="466"/>
      <c r="GI127" s="466"/>
      <c r="GJ127" s="466"/>
      <c r="GK127" s="466"/>
      <c r="GL127" s="467"/>
      <c r="GM127" s="465">
        <f>GP125</f>
        <v>0</v>
      </c>
      <c r="GN127" s="466"/>
      <c r="GO127" s="466"/>
      <c r="GP127" s="466"/>
      <c r="GQ127" s="466"/>
      <c r="GR127" s="466"/>
      <c r="GS127" s="467"/>
      <c r="GT127" s="465">
        <f>GW125</f>
        <v>0</v>
      </c>
      <c r="GU127" s="466"/>
      <c r="GV127" s="466"/>
      <c r="GW127" s="466"/>
      <c r="GX127" s="466"/>
      <c r="GY127" s="466"/>
      <c r="GZ127" s="467"/>
      <c r="HA127" s="465">
        <f>HD125</f>
        <v>0</v>
      </c>
      <c r="HB127" s="466"/>
      <c r="HC127" s="466"/>
      <c r="HD127" s="466"/>
      <c r="HE127" s="466"/>
      <c r="HF127" s="466"/>
      <c r="HG127" s="467"/>
    </row>
    <row r="128" spans="2:215" s="7" customFormat="1" ht="15.75" hidden="1" customHeight="1">
      <c r="B128" s="54"/>
      <c r="C128" s="63"/>
      <c r="D128" s="778"/>
      <c r="E128" s="61" t="s">
        <v>31</v>
      </c>
      <c r="F128" s="477">
        <f>K125</f>
        <v>0</v>
      </c>
      <c r="G128" s="478"/>
      <c r="H128" s="478"/>
      <c r="I128" s="478"/>
      <c r="J128" s="478"/>
      <c r="K128" s="478"/>
      <c r="L128" s="479"/>
      <c r="M128" s="477">
        <f>R125</f>
        <v>0</v>
      </c>
      <c r="N128" s="478"/>
      <c r="O128" s="478"/>
      <c r="P128" s="478"/>
      <c r="Q128" s="478"/>
      <c r="R128" s="478"/>
      <c r="S128" s="479"/>
      <c r="T128" s="477">
        <f>Y125</f>
        <v>0</v>
      </c>
      <c r="U128" s="478"/>
      <c r="V128" s="478"/>
      <c r="W128" s="478"/>
      <c r="X128" s="478"/>
      <c r="Y128" s="478"/>
      <c r="Z128" s="479"/>
      <c r="AA128" s="477">
        <f>AF125</f>
        <v>0</v>
      </c>
      <c r="AB128" s="478"/>
      <c r="AC128" s="478"/>
      <c r="AD128" s="478"/>
      <c r="AE128" s="478"/>
      <c r="AF128" s="478"/>
      <c r="AG128" s="479"/>
      <c r="AH128" s="477">
        <f>AM125</f>
        <v>0</v>
      </c>
      <c r="AI128" s="478"/>
      <c r="AJ128" s="478"/>
      <c r="AK128" s="478"/>
      <c r="AL128" s="478"/>
      <c r="AM128" s="478"/>
      <c r="AN128" s="479"/>
      <c r="AO128" s="477">
        <f>AT125</f>
        <v>0</v>
      </c>
      <c r="AP128" s="478"/>
      <c r="AQ128" s="478"/>
      <c r="AR128" s="478"/>
      <c r="AS128" s="478"/>
      <c r="AT128" s="478"/>
      <c r="AU128" s="479"/>
      <c r="AV128" s="477">
        <f>BA125</f>
        <v>0</v>
      </c>
      <c r="AW128" s="478"/>
      <c r="AX128" s="478"/>
      <c r="AY128" s="478"/>
      <c r="AZ128" s="478"/>
      <c r="BA128" s="478"/>
      <c r="BB128" s="479"/>
      <c r="BC128" s="477">
        <f>BH125</f>
        <v>0</v>
      </c>
      <c r="BD128" s="478"/>
      <c r="BE128" s="478"/>
      <c r="BF128" s="478"/>
      <c r="BG128" s="478"/>
      <c r="BH128" s="478"/>
      <c r="BI128" s="479"/>
      <c r="BJ128" s="477">
        <f>BO125</f>
        <v>0</v>
      </c>
      <c r="BK128" s="478"/>
      <c r="BL128" s="478"/>
      <c r="BM128" s="478"/>
      <c r="BN128" s="478"/>
      <c r="BO128" s="478"/>
      <c r="BP128" s="479"/>
      <c r="BQ128" s="477">
        <f>BV125</f>
        <v>0</v>
      </c>
      <c r="BR128" s="478"/>
      <c r="BS128" s="478"/>
      <c r="BT128" s="478"/>
      <c r="BU128" s="478"/>
      <c r="BV128" s="478"/>
      <c r="BW128" s="479"/>
      <c r="BX128" s="477">
        <f>CC125</f>
        <v>0</v>
      </c>
      <c r="BY128" s="478"/>
      <c r="BZ128" s="478"/>
      <c r="CA128" s="478"/>
      <c r="CB128" s="478"/>
      <c r="CC128" s="478"/>
      <c r="CD128" s="479"/>
      <c r="CE128" s="477">
        <f>CJ125</f>
        <v>0</v>
      </c>
      <c r="CF128" s="478"/>
      <c r="CG128" s="478"/>
      <c r="CH128" s="478"/>
      <c r="CI128" s="478"/>
      <c r="CJ128" s="478"/>
      <c r="CK128" s="479"/>
      <c r="CL128" s="477">
        <f>CQ125</f>
        <v>0</v>
      </c>
      <c r="CM128" s="478"/>
      <c r="CN128" s="478"/>
      <c r="CO128" s="478"/>
      <c r="CP128" s="478"/>
      <c r="CQ128" s="478"/>
      <c r="CR128" s="479"/>
      <c r="CS128" s="477">
        <f>CX125</f>
        <v>0</v>
      </c>
      <c r="CT128" s="478"/>
      <c r="CU128" s="478"/>
      <c r="CV128" s="478"/>
      <c r="CW128" s="478"/>
      <c r="CX128" s="478"/>
      <c r="CY128" s="479"/>
      <c r="CZ128" s="477">
        <f>DE125</f>
        <v>0</v>
      </c>
      <c r="DA128" s="478"/>
      <c r="DB128" s="478"/>
      <c r="DC128" s="478"/>
      <c r="DD128" s="478"/>
      <c r="DE128" s="478"/>
      <c r="DF128" s="479"/>
      <c r="DG128" s="477">
        <f>DL125</f>
        <v>0</v>
      </c>
      <c r="DH128" s="478"/>
      <c r="DI128" s="478"/>
      <c r="DJ128" s="478"/>
      <c r="DK128" s="478"/>
      <c r="DL128" s="478"/>
      <c r="DM128" s="479"/>
      <c r="DN128" s="477">
        <f>DS125</f>
        <v>0</v>
      </c>
      <c r="DO128" s="478"/>
      <c r="DP128" s="478"/>
      <c r="DQ128" s="478"/>
      <c r="DR128" s="478"/>
      <c r="DS128" s="478"/>
      <c r="DT128" s="479"/>
      <c r="DU128" s="477">
        <f>DZ125</f>
        <v>0</v>
      </c>
      <c r="DV128" s="478"/>
      <c r="DW128" s="478"/>
      <c r="DX128" s="478"/>
      <c r="DY128" s="478"/>
      <c r="DZ128" s="478"/>
      <c r="EA128" s="479"/>
      <c r="EB128" s="477">
        <f>EG125</f>
        <v>0</v>
      </c>
      <c r="EC128" s="478"/>
      <c r="ED128" s="478"/>
      <c r="EE128" s="478"/>
      <c r="EF128" s="478"/>
      <c r="EG128" s="478"/>
      <c r="EH128" s="479"/>
      <c r="EI128" s="477">
        <f>EN125</f>
        <v>0</v>
      </c>
      <c r="EJ128" s="478"/>
      <c r="EK128" s="478"/>
      <c r="EL128" s="478"/>
      <c r="EM128" s="478"/>
      <c r="EN128" s="478"/>
      <c r="EO128" s="479"/>
      <c r="EP128" s="477">
        <f>EU125</f>
        <v>0</v>
      </c>
      <c r="EQ128" s="478"/>
      <c r="ER128" s="478"/>
      <c r="ES128" s="478"/>
      <c r="ET128" s="478"/>
      <c r="EU128" s="478"/>
      <c r="EV128" s="479"/>
      <c r="EW128" s="477">
        <f>FB125</f>
        <v>0</v>
      </c>
      <c r="EX128" s="478"/>
      <c r="EY128" s="478"/>
      <c r="EZ128" s="478"/>
      <c r="FA128" s="478"/>
      <c r="FB128" s="478"/>
      <c r="FC128" s="479"/>
      <c r="FD128" s="477">
        <f>FI125</f>
        <v>0</v>
      </c>
      <c r="FE128" s="478"/>
      <c r="FF128" s="478"/>
      <c r="FG128" s="478"/>
      <c r="FH128" s="478"/>
      <c r="FI128" s="478"/>
      <c r="FJ128" s="479"/>
      <c r="FK128" s="477">
        <f>FP125</f>
        <v>0</v>
      </c>
      <c r="FL128" s="478"/>
      <c r="FM128" s="478"/>
      <c r="FN128" s="478"/>
      <c r="FO128" s="478"/>
      <c r="FP128" s="478"/>
      <c r="FQ128" s="479"/>
      <c r="FR128" s="477">
        <f>FW125</f>
        <v>0</v>
      </c>
      <c r="FS128" s="478"/>
      <c r="FT128" s="478"/>
      <c r="FU128" s="478"/>
      <c r="FV128" s="478"/>
      <c r="FW128" s="478"/>
      <c r="FX128" s="479"/>
      <c r="FY128" s="477">
        <f>GD125</f>
        <v>0</v>
      </c>
      <c r="FZ128" s="478"/>
      <c r="GA128" s="478"/>
      <c r="GB128" s="478"/>
      <c r="GC128" s="478"/>
      <c r="GD128" s="478"/>
      <c r="GE128" s="479"/>
      <c r="GF128" s="477">
        <f>GK125</f>
        <v>0</v>
      </c>
      <c r="GG128" s="478"/>
      <c r="GH128" s="478"/>
      <c r="GI128" s="478"/>
      <c r="GJ128" s="478"/>
      <c r="GK128" s="478"/>
      <c r="GL128" s="479"/>
      <c r="GM128" s="477">
        <f>GR125</f>
        <v>0</v>
      </c>
      <c r="GN128" s="478"/>
      <c r="GO128" s="478"/>
      <c r="GP128" s="478"/>
      <c r="GQ128" s="478"/>
      <c r="GR128" s="478"/>
      <c r="GS128" s="479"/>
      <c r="GT128" s="477">
        <f>GY125</f>
        <v>0</v>
      </c>
      <c r="GU128" s="478"/>
      <c r="GV128" s="478"/>
      <c r="GW128" s="478"/>
      <c r="GX128" s="478"/>
      <c r="GY128" s="478"/>
      <c r="GZ128" s="479"/>
      <c r="HA128" s="477">
        <f>HF125</f>
        <v>0</v>
      </c>
      <c r="HB128" s="478"/>
      <c r="HC128" s="478"/>
      <c r="HD128" s="478"/>
      <c r="HE128" s="478"/>
      <c r="HF128" s="478"/>
      <c r="HG128" s="479"/>
    </row>
    <row r="129" spans="1:215" s="7" customFormat="1" ht="15.75" customHeight="1">
      <c r="B129" s="400"/>
      <c r="C129" s="802" t="s">
        <v>25</v>
      </c>
      <c r="D129" s="803"/>
      <c r="E129" s="804"/>
      <c r="F129" s="487"/>
      <c r="G129" s="488"/>
      <c r="H129" s="488"/>
      <c r="I129" s="488"/>
      <c r="J129" s="488"/>
      <c r="K129" s="488"/>
      <c r="L129" s="489"/>
      <c r="M129" s="487"/>
      <c r="N129" s="488"/>
      <c r="O129" s="488"/>
      <c r="P129" s="488"/>
      <c r="Q129" s="488"/>
      <c r="R129" s="488"/>
      <c r="S129" s="489"/>
      <c r="T129" s="487"/>
      <c r="U129" s="488"/>
      <c r="V129" s="488"/>
      <c r="W129" s="488"/>
      <c r="X129" s="488"/>
      <c r="Y129" s="488"/>
      <c r="Z129" s="489"/>
      <c r="AA129" s="487"/>
      <c r="AB129" s="488"/>
      <c r="AC129" s="488"/>
      <c r="AD129" s="488"/>
      <c r="AE129" s="488"/>
      <c r="AF129" s="488"/>
      <c r="AG129" s="489"/>
      <c r="AH129" s="487"/>
      <c r="AI129" s="488"/>
      <c r="AJ129" s="488"/>
      <c r="AK129" s="488"/>
      <c r="AL129" s="488"/>
      <c r="AM129" s="488"/>
      <c r="AN129" s="489"/>
      <c r="AO129" s="487"/>
      <c r="AP129" s="488"/>
      <c r="AQ129" s="488"/>
      <c r="AR129" s="488"/>
      <c r="AS129" s="488"/>
      <c r="AT129" s="488"/>
      <c r="AU129" s="489"/>
      <c r="AV129" s="487"/>
      <c r="AW129" s="488"/>
      <c r="AX129" s="488"/>
      <c r="AY129" s="488"/>
      <c r="AZ129" s="488"/>
      <c r="BA129" s="488"/>
      <c r="BB129" s="489"/>
      <c r="BC129" s="487"/>
      <c r="BD129" s="488"/>
      <c r="BE129" s="488"/>
      <c r="BF129" s="488"/>
      <c r="BG129" s="488"/>
      <c r="BH129" s="488"/>
      <c r="BI129" s="489"/>
      <c r="BJ129" s="487"/>
      <c r="BK129" s="488"/>
      <c r="BL129" s="488"/>
      <c r="BM129" s="488"/>
      <c r="BN129" s="488"/>
      <c r="BO129" s="488"/>
      <c r="BP129" s="489"/>
      <c r="BQ129" s="487"/>
      <c r="BR129" s="488"/>
      <c r="BS129" s="488"/>
      <c r="BT129" s="488"/>
      <c r="BU129" s="488"/>
      <c r="BV129" s="488"/>
      <c r="BW129" s="489"/>
      <c r="BX129" s="487"/>
      <c r="BY129" s="488"/>
      <c r="BZ129" s="488"/>
      <c r="CA129" s="488"/>
      <c r="CB129" s="488"/>
      <c r="CC129" s="488"/>
      <c r="CD129" s="489"/>
      <c r="CE129" s="487"/>
      <c r="CF129" s="488"/>
      <c r="CG129" s="488"/>
      <c r="CH129" s="488"/>
      <c r="CI129" s="488"/>
      <c r="CJ129" s="488"/>
      <c r="CK129" s="489"/>
      <c r="CL129" s="487"/>
      <c r="CM129" s="488"/>
      <c r="CN129" s="488"/>
      <c r="CO129" s="488"/>
      <c r="CP129" s="488"/>
      <c r="CQ129" s="488"/>
      <c r="CR129" s="489"/>
      <c r="CS129" s="487"/>
      <c r="CT129" s="488"/>
      <c r="CU129" s="488"/>
      <c r="CV129" s="488"/>
      <c r="CW129" s="488"/>
      <c r="CX129" s="488"/>
      <c r="CY129" s="489"/>
      <c r="CZ129" s="487"/>
      <c r="DA129" s="488"/>
      <c r="DB129" s="488"/>
      <c r="DC129" s="488"/>
      <c r="DD129" s="488"/>
      <c r="DE129" s="488"/>
      <c r="DF129" s="489"/>
      <c r="DG129" s="487"/>
      <c r="DH129" s="488"/>
      <c r="DI129" s="488"/>
      <c r="DJ129" s="488"/>
      <c r="DK129" s="488"/>
      <c r="DL129" s="488"/>
      <c r="DM129" s="489"/>
      <c r="DN129" s="487"/>
      <c r="DO129" s="488"/>
      <c r="DP129" s="488"/>
      <c r="DQ129" s="488"/>
      <c r="DR129" s="488"/>
      <c r="DS129" s="488"/>
      <c r="DT129" s="489"/>
      <c r="DU129" s="487"/>
      <c r="DV129" s="488"/>
      <c r="DW129" s="488"/>
      <c r="DX129" s="488"/>
      <c r="DY129" s="488"/>
      <c r="DZ129" s="488"/>
      <c r="EA129" s="489"/>
      <c r="EB129" s="487"/>
      <c r="EC129" s="488"/>
      <c r="ED129" s="488"/>
      <c r="EE129" s="488"/>
      <c r="EF129" s="488"/>
      <c r="EG129" s="488"/>
      <c r="EH129" s="489"/>
      <c r="EI129" s="487"/>
      <c r="EJ129" s="488"/>
      <c r="EK129" s="488"/>
      <c r="EL129" s="488"/>
      <c r="EM129" s="488"/>
      <c r="EN129" s="488"/>
      <c r="EO129" s="489"/>
      <c r="EP129" s="487"/>
      <c r="EQ129" s="488"/>
      <c r="ER129" s="488"/>
      <c r="ES129" s="488"/>
      <c r="ET129" s="488"/>
      <c r="EU129" s="488"/>
      <c r="EV129" s="489"/>
      <c r="EW129" s="487"/>
      <c r="EX129" s="488"/>
      <c r="EY129" s="488"/>
      <c r="EZ129" s="488"/>
      <c r="FA129" s="488"/>
      <c r="FB129" s="488"/>
      <c r="FC129" s="489"/>
      <c r="FD129" s="487"/>
      <c r="FE129" s="488"/>
      <c r="FF129" s="488"/>
      <c r="FG129" s="488"/>
      <c r="FH129" s="488"/>
      <c r="FI129" s="488"/>
      <c r="FJ129" s="489"/>
      <c r="FK129" s="487"/>
      <c r="FL129" s="488"/>
      <c r="FM129" s="488"/>
      <c r="FN129" s="488"/>
      <c r="FO129" s="488"/>
      <c r="FP129" s="488"/>
      <c r="FQ129" s="489"/>
      <c r="FR129" s="487"/>
      <c r="FS129" s="488"/>
      <c r="FT129" s="488"/>
      <c r="FU129" s="488"/>
      <c r="FV129" s="488"/>
      <c r="FW129" s="488"/>
      <c r="FX129" s="489"/>
      <c r="FY129" s="487"/>
      <c r="FZ129" s="488"/>
      <c r="GA129" s="488"/>
      <c r="GB129" s="488"/>
      <c r="GC129" s="488"/>
      <c r="GD129" s="488"/>
      <c r="GE129" s="489"/>
      <c r="GF129" s="487"/>
      <c r="GG129" s="488"/>
      <c r="GH129" s="488"/>
      <c r="GI129" s="488"/>
      <c r="GJ129" s="488"/>
      <c r="GK129" s="488"/>
      <c r="GL129" s="489"/>
      <c r="GM129" s="487"/>
      <c r="GN129" s="488"/>
      <c r="GO129" s="488"/>
      <c r="GP129" s="488"/>
      <c r="GQ129" s="488"/>
      <c r="GR129" s="488"/>
      <c r="GS129" s="489"/>
      <c r="GT129" s="487"/>
      <c r="GU129" s="488"/>
      <c r="GV129" s="488"/>
      <c r="GW129" s="488"/>
      <c r="GX129" s="488"/>
      <c r="GY129" s="488"/>
      <c r="GZ129" s="489"/>
      <c r="HA129" s="487"/>
      <c r="HB129" s="488"/>
      <c r="HC129" s="488"/>
      <c r="HD129" s="488"/>
      <c r="HE129" s="488"/>
      <c r="HF129" s="488"/>
      <c r="HG129" s="489"/>
    </row>
    <row r="130" spans="1:215" s="7" customFormat="1" ht="15.75" customHeight="1">
      <c r="B130" s="400"/>
      <c r="C130" s="667" t="s">
        <v>27</v>
      </c>
      <c r="D130" s="668"/>
      <c r="E130" s="669"/>
      <c r="F130" s="487"/>
      <c r="G130" s="488"/>
      <c r="H130" s="488"/>
      <c r="I130" s="488"/>
      <c r="J130" s="488"/>
      <c r="K130" s="488"/>
      <c r="L130" s="489"/>
      <c r="M130" s="487"/>
      <c r="N130" s="488"/>
      <c r="O130" s="488"/>
      <c r="P130" s="488"/>
      <c r="Q130" s="488"/>
      <c r="R130" s="488"/>
      <c r="S130" s="489"/>
      <c r="T130" s="487"/>
      <c r="U130" s="488"/>
      <c r="V130" s="488"/>
      <c r="W130" s="488"/>
      <c r="X130" s="488"/>
      <c r="Y130" s="488"/>
      <c r="Z130" s="489"/>
      <c r="AA130" s="487"/>
      <c r="AB130" s="488"/>
      <c r="AC130" s="488"/>
      <c r="AD130" s="488"/>
      <c r="AE130" s="488"/>
      <c r="AF130" s="488"/>
      <c r="AG130" s="489"/>
      <c r="AH130" s="487"/>
      <c r="AI130" s="488"/>
      <c r="AJ130" s="488"/>
      <c r="AK130" s="488"/>
      <c r="AL130" s="488"/>
      <c r="AM130" s="488"/>
      <c r="AN130" s="489"/>
      <c r="AO130" s="487"/>
      <c r="AP130" s="488"/>
      <c r="AQ130" s="488"/>
      <c r="AR130" s="488"/>
      <c r="AS130" s="488"/>
      <c r="AT130" s="488"/>
      <c r="AU130" s="489"/>
      <c r="AV130" s="487"/>
      <c r="AW130" s="488"/>
      <c r="AX130" s="488"/>
      <c r="AY130" s="488"/>
      <c r="AZ130" s="488"/>
      <c r="BA130" s="488"/>
      <c r="BB130" s="489"/>
      <c r="BC130" s="487"/>
      <c r="BD130" s="488"/>
      <c r="BE130" s="488"/>
      <c r="BF130" s="488"/>
      <c r="BG130" s="488"/>
      <c r="BH130" s="488"/>
      <c r="BI130" s="489"/>
      <c r="BJ130" s="487"/>
      <c r="BK130" s="488"/>
      <c r="BL130" s="488"/>
      <c r="BM130" s="488"/>
      <c r="BN130" s="488"/>
      <c r="BO130" s="488"/>
      <c r="BP130" s="489"/>
      <c r="BQ130" s="487"/>
      <c r="BR130" s="488"/>
      <c r="BS130" s="488"/>
      <c r="BT130" s="488"/>
      <c r="BU130" s="488"/>
      <c r="BV130" s="488"/>
      <c r="BW130" s="489"/>
      <c r="BX130" s="487"/>
      <c r="BY130" s="488"/>
      <c r="BZ130" s="488"/>
      <c r="CA130" s="488"/>
      <c r="CB130" s="488"/>
      <c r="CC130" s="488"/>
      <c r="CD130" s="489"/>
      <c r="CE130" s="487"/>
      <c r="CF130" s="488"/>
      <c r="CG130" s="488"/>
      <c r="CH130" s="488"/>
      <c r="CI130" s="488"/>
      <c r="CJ130" s="488"/>
      <c r="CK130" s="489"/>
      <c r="CL130" s="487"/>
      <c r="CM130" s="488"/>
      <c r="CN130" s="488"/>
      <c r="CO130" s="488"/>
      <c r="CP130" s="488"/>
      <c r="CQ130" s="488"/>
      <c r="CR130" s="489"/>
      <c r="CS130" s="487"/>
      <c r="CT130" s="488"/>
      <c r="CU130" s="488"/>
      <c r="CV130" s="488"/>
      <c r="CW130" s="488"/>
      <c r="CX130" s="488"/>
      <c r="CY130" s="489"/>
      <c r="CZ130" s="487"/>
      <c r="DA130" s="488"/>
      <c r="DB130" s="488"/>
      <c r="DC130" s="488"/>
      <c r="DD130" s="488"/>
      <c r="DE130" s="488"/>
      <c r="DF130" s="489"/>
      <c r="DG130" s="487"/>
      <c r="DH130" s="488"/>
      <c r="DI130" s="488"/>
      <c r="DJ130" s="488"/>
      <c r="DK130" s="488"/>
      <c r="DL130" s="488"/>
      <c r="DM130" s="489"/>
      <c r="DN130" s="487"/>
      <c r="DO130" s="488"/>
      <c r="DP130" s="488"/>
      <c r="DQ130" s="488"/>
      <c r="DR130" s="488"/>
      <c r="DS130" s="488"/>
      <c r="DT130" s="489"/>
      <c r="DU130" s="487"/>
      <c r="DV130" s="488"/>
      <c r="DW130" s="488"/>
      <c r="DX130" s="488"/>
      <c r="DY130" s="488"/>
      <c r="DZ130" s="488"/>
      <c r="EA130" s="489"/>
      <c r="EB130" s="487"/>
      <c r="EC130" s="488"/>
      <c r="ED130" s="488"/>
      <c r="EE130" s="488"/>
      <c r="EF130" s="488"/>
      <c r="EG130" s="488"/>
      <c r="EH130" s="489"/>
      <c r="EI130" s="487"/>
      <c r="EJ130" s="488"/>
      <c r="EK130" s="488"/>
      <c r="EL130" s="488"/>
      <c r="EM130" s="488"/>
      <c r="EN130" s="488"/>
      <c r="EO130" s="489"/>
      <c r="EP130" s="487"/>
      <c r="EQ130" s="488"/>
      <c r="ER130" s="488"/>
      <c r="ES130" s="488"/>
      <c r="ET130" s="488"/>
      <c r="EU130" s="488"/>
      <c r="EV130" s="489"/>
      <c r="EW130" s="487"/>
      <c r="EX130" s="488"/>
      <c r="EY130" s="488"/>
      <c r="EZ130" s="488"/>
      <c r="FA130" s="488"/>
      <c r="FB130" s="488"/>
      <c r="FC130" s="489"/>
      <c r="FD130" s="487"/>
      <c r="FE130" s="488"/>
      <c r="FF130" s="488"/>
      <c r="FG130" s="488"/>
      <c r="FH130" s="488"/>
      <c r="FI130" s="488"/>
      <c r="FJ130" s="489"/>
      <c r="FK130" s="487"/>
      <c r="FL130" s="488"/>
      <c r="FM130" s="488"/>
      <c r="FN130" s="488"/>
      <c r="FO130" s="488"/>
      <c r="FP130" s="488"/>
      <c r="FQ130" s="489"/>
      <c r="FR130" s="487"/>
      <c r="FS130" s="488"/>
      <c r="FT130" s="488"/>
      <c r="FU130" s="488"/>
      <c r="FV130" s="488"/>
      <c r="FW130" s="488"/>
      <c r="FX130" s="489"/>
      <c r="FY130" s="487"/>
      <c r="FZ130" s="488"/>
      <c r="GA130" s="488"/>
      <c r="GB130" s="488"/>
      <c r="GC130" s="488"/>
      <c r="GD130" s="488"/>
      <c r="GE130" s="489"/>
      <c r="GF130" s="487"/>
      <c r="GG130" s="488"/>
      <c r="GH130" s="488"/>
      <c r="GI130" s="488"/>
      <c r="GJ130" s="488"/>
      <c r="GK130" s="488"/>
      <c r="GL130" s="489"/>
      <c r="GM130" s="487"/>
      <c r="GN130" s="488"/>
      <c r="GO130" s="488"/>
      <c r="GP130" s="488"/>
      <c r="GQ130" s="488"/>
      <c r="GR130" s="488"/>
      <c r="GS130" s="489"/>
      <c r="GT130" s="487"/>
      <c r="GU130" s="488"/>
      <c r="GV130" s="488"/>
      <c r="GW130" s="488"/>
      <c r="GX130" s="488"/>
      <c r="GY130" s="488"/>
      <c r="GZ130" s="489"/>
      <c r="HA130" s="487"/>
      <c r="HB130" s="488"/>
      <c r="HC130" s="488"/>
      <c r="HD130" s="488"/>
      <c r="HE130" s="488"/>
      <c r="HF130" s="488"/>
      <c r="HG130" s="489"/>
    </row>
    <row r="131" spans="1:215" s="7" customFormat="1" ht="15.75" customHeight="1">
      <c r="B131" s="400"/>
      <c r="C131" s="667" t="s">
        <v>24</v>
      </c>
      <c r="D131" s="668"/>
      <c r="E131" s="669"/>
      <c r="F131" s="487"/>
      <c r="G131" s="488"/>
      <c r="H131" s="488"/>
      <c r="I131" s="488"/>
      <c r="J131" s="488"/>
      <c r="K131" s="488"/>
      <c r="L131" s="489"/>
      <c r="M131" s="487"/>
      <c r="N131" s="488"/>
      <c r="O131" s="488"/>
      <c r="P131" s="488"/>
      <c r="Q131" s="488"/>
      <c r="R131" s="488"/>
      <c r="S131" s="489"/>
      <c r="T131" s="487"/>
      <c r="U131" s="488"/>
      <c r="V131" s="488"/>
      <c r="W131" s="488"/>
      <c r="X131" s="488"/>
      <c r="Y131" s="488"/>
      <c r="Z131" s="489"/>
      <c r="AA131" s="487"/>
      <c r="AB131" s="488"/>
      <c r="AC131" s="488"/>
      <c r="AD131" s="488"/>
      <c r="AE131" s="488"/>
      <c r="AF131" s="488"/>
      <c r="AG131" s="489"/>
      <c r="AH131" s="487"/>
      <c r="AI131" s="488"/>
      <c r="AJ131" s="488"/>
      <c r="AK131" s="488"/>
      <c r="AL131" s="488"/>
      <c r="AM131" s="488"/>
      <c r="AN131" s="489"/>
      <c r="AO131" s="487"/>
      <c r="AP131" s="488"/>
      <c r="AQ131" s="488"/>
      <c r="AR131" s="488"/>
      <c r="AS131" s="488"/>
      <c r="AT131" s="488"/>
      <c r="AU131" s="489"/>
      <c r="AV131" s="487"/>
      <c r="AW131" s="488"/>
      <c r="AX131" s="488"/>
      <c r="AY131" s="488"/>
      <c r="AZ131" s="488"/>
      <c r="BA131" s="488"/>
      <c r="BB131" s="489"/>
      <c r="BC131" s="487"/>
      <c r="BD131" s="488"/>
      <c r="BE131" s="488"/>
      <c r="BF131" s="488"/>
      <c r="BG131" s="488"/>
      <c r="BH131" s="488"/>
      <c r="BI131" s="489"/>
      <c r="BJ131" s="487"/>
      <c r="BK131" s="488"/>
      <c r="BL131" s="488"/>
      <c r="BM131" s="488"/>
      <c r="BN131" s="488"/>
      <c r="BO131" s="488"/>
      <c r="BP131" s="489"/>
      <c r="BQ131" s="487"/>
      <c r="BR131" s="488"/>
      <c r="BS131" s="488"/>
      <c r="BT131" s="488"/>
      <c r="BU131" s="488"/>
      <c r="BV131" s="488"/>
      <c r="BW131" s="489"/>
      <c r="BX131" s="487"/>
      <c r="BY131" s="488"/>
      <c r="BZ131" s="488"/>
      <c r="CA131" s="488"/>
      <c r="CB131" s="488"/>
      <c r="CC131" s="488"/>
      <c r="CD131" s="489"/>
      <c r="CE131" s="487"/>
      <c r="CF131" s="488"/>
      <c r="CG131" s="488"/>
      <c r="CH131" s="488"/>
      <c r="CI131" s="488"/>
      <c r="CJ131" s="488"/>
      <c r="CK131" s="489"/>
      <c r="CL131" s="487"/>
      <c r="CM131" s="488"/>
      <c r="CN131" s="488"/>
      <c r="CO131" s="488"/>
      <c r="CP131" s="488"/>
      <c r="CQ131" s="488"/>
      <c r="CR131" s="489"/>
      <c r="CS131" s="487"/>
      <c r="CT131" s="488"/>
      <c r="CU131" s="488"/>
      <c r="CV131" s="488"/>
      <c r="CW131" s="488"/>
      <c r="CX131" s="488"/>
      <c r="CY131" s="489"/>
      <c r="CZ131" s="487"/>
      <c r="DA131" s="488"/>
      <c r="DB131" s="488"/>
      <c r="DC131" s="488"/>
      <c r="DD131" s="488"/>
      <c r="DE131" s="488"/>
      <c r="DF131" s="489"/>
      <c r="DG131" s="487"/>
      <c r="DH131" s="488"/>
      <c r="DI131" s="488"/>
      <c r="DJ131" s="488"/>
      <c r="DK131" s="488"/>
      <c r="DL131" s="488"/>
      <c r="DM131" s="489"/>
      <c r="DN131" s="487"/>
      <c r="DO131" s="488"/>
      <c r="DP131" s="488"/>
      <c r="DQ131" s="488"/>
      <c r="DR131" s="488"/>
      <c r="DS131" s="488"/>
      <c r="DT131" s="489"/>
      <c r="DU131" s="487"/>
      <c r="DV131" s="488"/>
      <c r="DW131" s="488"/>
      <c r="DX131" s="488"/>
      <c r="DY131" s="488"/>
      <c r="DZ131" s="488"/>
      <c r="EA131" s="489"/>
      <c r="EB131" s="487"/>
      <c r="EC131" s="488"/>
      <c r="ED131" s="488"/>
      <c r="EE131" s="488"/>
      <c r="EF131" s="488"/>
      <c r="EG131" s="488"/>
      <c r="EH131" s="489"/>
      <c r="EI131" s="487"/>
      <c r="EJ131" s="488"/>
      <c r="EK131" s="488"/>
      <c r="EL131" s="488"/>
      <c r="EM131" s="488"/>
      <c r="EN131" s="488"/>
      <c r="EO131" s="489"/>
      <c r="EP131" s="487"/>
      <c r="EQ131" s="488"/>
      <c r="ER131" s="488"/>
      <c r="ES131" s="488"/>
      <c r="ET131" s="488"/>
      <c r="EU131" s="488"/>
      <c r="EV131" s="489"/>
      <c r="EW131" s="487"/>
      <c r="EX131" s="488"/>
      <c r="EY131" s="488"/>
      <c r="EZ131" s="488"/>
      <c r="FA131" s="488"/>
      <c r="FB131" s="488"/>
      <c r="FC131" s="489"/>
      <c r="FD131" s="487"/>
      <c r="FE131" s="488"/>
      <c r="FF131" s="488"/>
      <c r="FG131" s="488"/>
      <c r="FH131" s="488"/>
      <c r="FI131" s="488"/>
      <c r="FJ131" s="489"/>
      <c r="FK131" s="487"/>
      <c r="FL131" s="488"/>
      <c r="FM131" s="488"/>
      <c r="FN131" s="488"/>
      <c r="FO131" s="488"/>
      <c r="FP131" s="488"/>
      <c r="FQ131" s="489"/>
      <c r="FR131" s="487"/>
      <c r="FS131" s="488"/>
      <c r="FT131" s="488"/>
      <c r="FU131" s="488"/>
      <c r="FV131" s="488"/>
      <c r="FW131" s="488"/>
      <c r="FX131" s="489"/>
      <c r="FY131" s="487"/>
      <c r="FZ131" s="488"/>
      <c r="GA131" s="488"/>
      <c r="GB131" s="488"/>
      <c r="GC131" s="488"/>
      <c r="GD131" s="488"/>
      <c r="GE131" s="489"/>
      <c r="GF131" s="487"/>
      <c r="GG131" s="488"/>
      <c r="GH131" s="488"/>
      <c r="GI131" s="488"/>
      <c r="GJ131" s="488"/>
      <c r="GK131" s="488"/>
      <c r="GL131" s="489"/>
      <c r="GM131" s="487"/>
      <c r="GN131" s="488"/>
      <c r="GO131" s="488"/>
      <c r="GP131" s="488"/>
      <c r="GQ131" s="488"/>
      <c r="GR131" s="488"/>
      <c r="GS131" s="489"/>
      <c r="GT131" s="487"/>
      <c r="GU131" s="488"/>
      <c r="GV131" s="488"/>
      <c r="GW131" s="488"/>
      <c r="GX131" s="488"/>
      <c r="GY131" s="488"/>
      <c r="GZ131" s="489"/>
      <c r="HA131" s="487"/>
      <c r="HB131" s="488"/>
      <c r="HC131" s="488"/>
      <c r="HD131" s="488"/>
      <c r="HE131" s="488"/>
      <c r="HF131" s="488"/>
      <c r="HG131" s="489"/>
    </row>
    <row r="132" spans="1:215" s="7" customFormat="1" ht="15.75" customHeight="1">
      <c r="B132" s="401"/>
      <c r="C132" s="754" t="s">
        <v>22</v>
      </c>
      <c r="D132" s="755"/>
      <c r="E132" s="756"/>
      <c r="F132" s="684"/>
      <c r="G132" s="685"/>
      <c r="H132" s="685"/>
      <c r="I132" s="685"/>
      <c r="J132" s="685"/>
      <c r="K132" s="685"/>
      <c r="L132" s="686"/>
      <c r="M132" s="684"/>
      <c r="N132" s="685"/>
      <c r="O132" s="685"/>
      <c r="P132" s="685"/>
      <c r="Q132" s="685"/>
      <c r="R132" s="685"/>
      <c r="S132" s="686"/>
      <c r="T132" s="684"/>
      <c r="U132" s="685"/>
      <c r="V132" s="685"/>
      <c r="W132" s="685"/>
      <c r="X132" s="685"/>
      <c r="Y132" s="685"/>
      <c r="Z132" s="686"/>
      <c r="AA132" s="684"/>
      <c r="AB132" s="685"/>
      <c r="AC132" s="685"/>
      <c r="AD132" s="685"/>
      <c r="AE132" s="685"/>
      <c r="AF132" s="685"/>
      <c r="AG132" s="686"/>
      <c r="AH132" s="684"/>
      <c r="AI132" s="685"/>
      <c r="AJ132" s="685"/>
      <c r="AK132" s="685"/>
      <c r="AL132" s="685"/>
      <c r="AM132" s="685"/>
      <c r="AN132" s="686"/>
      <c r="AO132" s="684"/>
      <c r="AP132" s="685"/>
      <c r="AQ132" s="685"/>
      <c r="AR132" s="685"/>
      <c r="AS132" s="685"/>
      <c r="AT132" s="685"/>
      <c r="AU132" s="686"/>
      <c r="AV132" s="684"/>
      <c r="AW132" s="685"/>
      <c r="AX132" s="685"/>
      <c r="AY132" s="685"/>
      <c r="AZ132" s="685"/>
      <c r="BA132" s="685"/>
      <c r="BB132" s="686"/>
      <c r="BC132" s="684"/>
      <c r="BD132" s="685"/>
      <c r="BE132" s="685"/>
      <c r="BF132" s="685"/>
      <c r="BG132" s="685"/>
      <c r="BH132" s="685"/>
      <c r="BI132" s="686"/>
      <c r="BJ132" s="684"/>
      <c r="BK132" s="685"/>
      <c r="BL132" s="685"/>
      <c r="BM132" s="685"/>
      <c r="BN132" s="685"/>
      <c r="BO132" s="685"/>
      <c r="BP132" s="686"/>
      <c r="BQ132" s="684"/>
      <c r="BR132" s="685"/>
      <c r="BS132" s="685"/>
      <c r="BT132" s="685"/>
      <c r="BU132" s="685"/>
      <c r="BV132" s="685"/>
      <c r="BW132" s="686"/>
      <c r="BX132" s="684"/>
      <c r="BY132" s="685"/>
      <c r="BZ132" s="685"/>
      <c r="CA132" s="685"/>
      <c r="CB132" s="685"/>
      <c r="CC132" s="685"/>
      <c r="CD132" s="686"/>
      <c r="CE132" s="684"/>
      <c r="CF132" s="685"/>
      <c r="CG132" s="685"/>
      <c r="CH132" s="685"/>
      <c r="CI132" s="685"/>
      <c r="CJ132" s="685"/>
      <c r="CK132" s="686"/>
      <c r="CL132" s="684"/>
      <c r="CM132" s="685"/>
      <c r="CN132" s="685"/>
      <c r="CO132" s="685"/>
      <c r="CP132" s="685"/>
      <c r="CQ132" s="685"/>
      <c r="CR132" s="686"/>
      <c r="CS132" s="684"/>
      <c r="CT132" s="685"/>
      <c r="CU132" s="685"/>
      <c r="CV132" s="685"/>
      <c r="CW132" s="685"/>
      <c r="CX132" s="685"/>
      <c r="CY132" s="686"/>
      <c r="CZ132" s="684"/>
      <c r="DA132" s="685"/>
      <c r="DB132" s="685"/>
      <c r="DC132" s="685"/>
      <c r="DD132" s="685"/>
      <c r="DE132" s="685"/>
      <c r="DF132" s="686"/>
      <c r="DG132" s="684"/>
      <c r="DH132" s="685"/>
      <c r="DI132" s="685"/>
      <c r="DJ132" s="685"/>
      <c r="DK132" s="685"/>
      <c r="DL132" s="685"/>
      <c r="DM132" s="686"/>
      <c r="DN132" s="684"/>
      <c r="DO132" s="685"/>
      <c r="DP132" s="685"/>
      <c r="DQ132" s="685"/>
      <c r="DR132" s="685"/>
      <c r="DS132" s="685"/>
      <c r="DT132" s="686"/>
      <c r="DU132" s="684"/>
      <c r="DV132" s="685"/>
      <c r="DW132" s="685"/>
      <c r="DX132" s="685"/>
      <c r="DY132" s="685"/>
      <c r="DZ132" s="685"/>
      <c r="EA132" s="686"/>
      <c r="EB132" s="684"/>
      <c r="EC132" s="685"/>
      <c r="ED132" s="685"/>
      <c r="EE132" s="685"/>
      <c r="EF132" s="685"/>
      <c r="EG132" s="685"/>
      <c r="EH132" s="686"/>
      <c r="EI132" s="684"/>
      <c r="EJ132" s="685"/>
      <c r="EK132" s="685"/>
      <c r="EL132" s="685"/>
      <c r="EM132" s="685"/>
      <c r="EN132" s="685"/>
      <c r="EO132" s="686"/>
      <c r="EP132" s="684"/>
      <c r="EQ132" s="685"/>
      <c r="ER132" s="685"/>
      <c r="ES132" s="685"/>
      <c r="ET132" s="685"/>
      <c r="EU132" s="685"/>
      <c r="EV132" s="686"/>
      <c r="EW132" s="684"/>
      <c r="EX132" s="685"/>
      <c r="EY132" s="685"/>
      <c r="EZ132" s="685"/>
      <c r="FA132" s="685"/>
      <c r="FB132" s="685"/>
      <c r="FC132" s="686"/>
      <c r="FD132" s="684"/>
      <c r="FE132" s="685"/>
      <c r="FF132" s="685"/>
      <c r="FG132" s="685"/>
      <c r="FH132" s="685"/>
      <c r="FI132" s="685"/>
      <c r="FJ132" s="686"/>
      <c r="FK132" s="684"/>
      <c r="FL132" s="685"/>
      <c r="FM132" s="685"/>
      <c r="FN132" s="685"/>
      <c r="FO132" s="685"/>
      <c r="FP132" s="685"/>
      <c r="FQ132" s="686"/>
      <c r="FR132" s="684"/>
      <c r="FS132" s="685"/>
      <c r="FT132" s="685"/>
      <c r="FU132" s="685"/>
      <c r="FV132" s="685"/>
      <c r="FW132" s="685"/>
      <c r="FX132" s="686"/>
      <c r="FY132" s="684"/>
      <c r="FZ132" s="685"/>
      <c r="GA132" s="685"/>
      <c r="GB132" s="685"/>
      <c r="GC132" s="685"/>
      <c r="GD132" s="685"/>
      <c r="GE132" s="686"/>
      <c r="GF132" s="684"/>
      <c r="GG132" s="685"/>
      <c r="GH132" s="685"/>
      <c r="GI132" s="685"/>
      <c r="GJ132" s="685"/>
      <c r="GK132" s="685"/>
      <c r="GL132" s="686"/>
      <c r="GM132" s="684"/>
      <c r="GN132" s="685"/>
      <c r="GO132" s="685"/>
      <c r="GP132" s="685"/>
      <c r="GQ132" s="685"/>
      <c r="GR132" s="685"/>
      <c r="GS132" s="686"/>
      <c r="GT132" s="684"/>
      <c r="GU132" s="685"/>
      <c r="GV132" s="685"/>
      <c r="GW132" s="685"/>
      <c r="GX132" s="685"/>
      <c r="GY132" s="685"/>
      <c r="GZ132" s="686"/>
      <c r="HA132" s="684"/>
      <c r="HB132" s="685"/>
      <c r="HC132" s="685"/>
      <c r="HD132" s="685"/>
      <c r="HE132" s="685"/>
      <c r="HF132" s="685"/>
      <c r="HG132" s="686"/>
    </row>
    <row r="133" spans="1:215" s="9" customFormat="1" ht="33.75" customHeight="1">
      <c r="A133" s="7"/>
      <c r="B133" s="630" t="s">
        <v>209</v>
      </c>
      <c r="C133" s="565"/>
      <c r="D133" s="565"/>
      <c r="E133" s="631"/>
      <c r="F133" s="638"/>
      <c r="G133" s="639"/>
      <c r="H133" s="639"/>
      <c r="I133" s="639"/>
      <c r="J133" s="639"/>
      <c r="K133" s="639"/>
      <c r="L133" s="640"/>
      <c r="M133" s="638"/>
      <c r="N133" s="639"/>
      <c r="O133" s="639"/>
      <c r="P133" s="639"/>
      <c r="Q133" s="639"/>
      <c r="R133" s="639"/>
      <c r="S133" s="640"/>
      <c r="T133" s="638"/>
      <c r="U133" s="639"/>
      <c r="V133" s="639"/>
      <c r="W133" s="639"/>
      <c r="X133" s="639"/>
      <c r="Y133" s="639"/>
      <c r="Z133" s="640"/>
      <c r="AA133" s="638"/>
      <c r="AB133" s="639"/>
      <c r="AC133" s="639"/>
      <c r="AD133" s="639"/>
      <c r="AE133" s="639"/>
      <c r="AF133" s="639"/>
      <c r="AG133" s="640"/>
      <c r="AH133" s="638"/>
      <c r="AI133" s="639"/>
      <c r="AJ133" s="639"/>
      <c r="AK133" s="639"/>
      <c r="AL133" s="639"/>
      <c r="AM133" s="639"/>
      <c r="AN133" s="640"/>
      <c r="AO133" s="638"/>
      <c r="AP133" s="639"/>
      <c r="AQ133" s="639"/>
      <c r="AR133" s="639"/>
      <c r="AS133" s="639"/>
      <c r="AT133" s="639"/>
      <c r="AU133" s="640"/>
      <c r="AV133" s="638"/>
      <c r="AW133" s="639"/>
      <c r="AX133" s="639"/>
      <c r="AY133" s="639"/>
      <c r="AZ133" s="639"/>
      <c r="BA133" s="639"/>
      <c r="BB133" s="640"/>
      <c r="BC133" s="638"/>
      <c r="BD133" s="639"/>
      <c r="BE133" s="639"/>
      <c r="BF133" s="639"/>
      <c r="BG133" s="639"/>
      <c r="BH133" s="639"/>
      <c r="BI133" s="640"/>
      <c r="BJ133" s="638"/>
      <c r="BK133" s="639"/>
      <c r="BL133" s="639"/>
      <c r="BM133" s="639"/>
      <c r="BN133" s="639"/>
      <c r="BO133" s="639"/>
      <c r="BP133" s="640"/>
      <c r="BQ133" s="638"/>
      <c r="BR133" s="639"/>
      <c r="BS133" s="639"/>
      <c r="BT133" s="639"/>
      <c r="BU133" s="639"/>
      <c r="BV133" s="639"/>
      <c r="BW133" s="640"/>
      <c r="BX133" s="638"/>
      <c r="BY133" s="639"/>
      <c r="BZ133" s="639"/>
      <c r="CA133" s="639"/>
      <c r="CB133" s="639"/>
      <c r="CC133" s="639"/>
      <c r="CD133" s="640"/>
      <c r="CE133" s="638"/>
      <c r="CF133" s="639"/>
      <c r="CG133" s="639"/>
      <c r="CH133" s="639"/>
      <c r="CI133" s="639"/>
      <c r="CJ133" s="639"/>
      <c r="CK133" s="640"/>
      <c r="CL133" s="638"/>
      <c r="CM133" s="639"/>
      <c r="CN133" s="639"/>
      <c r="CO133" s="639"/>
      <c r="CP133" s="639"/>
      <c r="CQ133" s="639"/>
      <c r="CR133" s="640"/>
      <c r="CS133" s="638"/>
      <c r="CT133" s="639"/>
      <c r="CU133" s="639"/>
      <c r="CV133" s="639"/>
      <c r="CW133" s="639"/>
      <c r="CX133" s="639"/>
      <c r="CY133" s="640"/>
      <c r="CZ133" s="638"/>
      <c r="DA133" s="639"/>
      <c r="DB133" s="639"/>
      <c r="DC133" s="639"/>
      <c r="DD133" s="639"/>
      <c r="DE133" s="639"/>
      <c r="DF133" s="640"/>
      <c r="DG133" s="638"/>
      <c r="DH133" s="639"/>
      <c r="DI133" s="639"/>
      <c r="DJ133" s="639"/>
      <c r="DK133" s="639"/>
      <c r="DL133" s="639"/>
      <c r="DM133" s="640"/>
      <c r="DN133" s="638"/>
      <c r="DO133" s="639"/>
      <c r="DP133" s="639"/>
      <c r="DQ133" s="639"/>
      <c r="DR133" s="639"/>
      <c r="DS133" s="639"/>
      <c r="DT133" s="640"/>
      <c r="DU133" s="638"/>
      <c r="DV133" s="639"/>
      <c r="DW133" s="639"/>
      <c r="DX133" s="639"/>
      <c r="DY133" s="639"/>
      <c r="DZ133" s="639"/>
      <c r="EA133" s="640"/>
      <c r="EB133" s="638"/>
      <c r="EC133" s="639"/>
      <c r="ED133" s="639"/>
      <c r="EE133" s="639"/>
      <c r="EF133" s="639"/>
      <c r="EG133" s="639"/>
      <c r="EH133" s="640"/>
      <c r="EI133" s="638"/>
      <c r="EJ133" s="639"/>
      <c r="EK133" s="639"/>
      <c r="EL133" s="639"/>
      <c r="EM133" s="639"/>
      <c r="EN133" s="639"/>
      <c r="EO133" s="640"/>
      <c r="EP133" s="638"/>
      <c r="EQ133" s="639"/>
      <c r="ER133" s="639"/>
      <c r="ES133" s="639"/>
      <c r="ET133" s="639"/>
      <c r="EU133" s="639"/>
      <c r="EV133" s="640"/>
      <c r="EW133" s="638"/>
      <c r="EX133" s="639"/>
      <c r="EY133" s="639"/>
      <c r="EZ133" s="639"/>
      <c r="FA133" s="639"/>
      <c r="FB133" s="639"/>
      <c r="FC133" s="640"/>
      <c r="FD133" s="638"/>
      <c r="FE133" s="639"/>
      <c r="FF133" s="639"/>
      <c r="FG133" s="639"/>
      <c r="FH133" s="639"/>
      <c r="FI133" s="639"/>
      <c r="FJ133" s="640"/>
      <c r="FK133" s="638"/>
      <c r="FL133" s="639"/>
      <c r="FM133" s="639"/>
      <c r="FN133" s="639"/>
      <c r="FO133" s="639"/>
      <c r="FP133" s="639"/>
      <c r="FQ133" s="640"/>
      <c r="FR133" s="638"/>
      <c r="FS133" s="639"/>
      <c r="FT133" s="639"/>
      <c r="FU133" s="639"/>
      <c r="FV133" s="639"/>
      <c r="FW133" s="639"/>
      <c r="FX133" s="640"/>
      <c r="FY133" s="638"/>
      <c r="FZ133" s="639"/>
      <c r="GA133" s="639"/>
      <c r="GB133" s="639"/>
      <c r="GC133" s="639"/>
      <c r="GD133" s="639"/>
      <c r="GE133" s="640"/>
      <c r="GF133" s="638"/>
      <c r="GG133" s="639"/>
      <c r="GH133" s="639"/>
      <c r="GI133" s="639"/>
      <c r="GJ133" s="639"/>
      <c r="GK133" s="639"/>
      <c r="GL133" s="640"/>
      <c r="GM133" s="638"/>
      <c r="GN133" s="639"/>
      <c r="GO133" s="639"/>
      <c r="GP133" s="639"/>
      <c r="GQ133" s="639"/>
      <c r="GR133" s="639"/>
      <c r="GS133" s="640"/>
      <c r="GT133" s="638"/>
      <c r="GU133" s="639"/>
      <c r="GV133" s="639"/>
      <c r="GW133" s="639"/>
      <c r="GX133" s="639"/>
      <c r="GY133" s="639"/>
      <c r="GZ133" s="640"/>
      <c r="HA133" s="638"/>
      <c r="HB133" s="639"/>
      <c r="HC133" s="639"/>
      <c r="HD133" s="639"/>
      <c r="HE133" s="639"/>
      <c r="HF133" s="639"/>
      <c r="HG133" s="640"/>
    </row>
    <row r="134" spans="1:215" s="9" customFormat="1" ht="33.75" customHeight="1">
      <c r="A134" s="7"/>
      <c r="B134" s="632"/>
      <c r="C134" s="633"/>
      <c r="D134" s="633"/>
      <c r="E134" s="634"/>
      <c r="F134" s="641"/>
      <c r="G134" s="642"/>
      <c r="H134" s="642"/>
      <c r="I134" s="642"/>
      <c r="J134" s="642"/>
      <c r="K134" s="642"/>
      <c r="L134" s="643"/>
      <c r="M134" s="641"/>
      <c r="N134" s="642"/>
      <c r="O134" s="642"/>
      <c r="P134" s="642"/>
      <c r="Q134" s="642"/>
      <c r="R134" s="642"/>
      <c r="S134" s="643"/>
      <c r="T134" s="641"/>
      <c r="U134" s="642"/>
      <c r="V134" s="642"/>
      <c r="W134" s="642"/>
      <c r="X134" s="642"/>
      <c r="Y134" s="642"/>
      <c r="Z134" s="643"/>
      <c r="AA134" s="641"/>
      <c r="AB134" s="642"/>
      <c r="AC134" s="642"/>
      <c r="AD134" s="642"/>
      <c r="AE134" s="642"/>
      <c r="AF134" s="642"/>
      <c r="AG134" s="643"/>
      <c r="AH134" s="641"/>
      <c r="AI134" s="642"/>
      <c r="AJ134" s="642"/>
      <c r="AK134" s="642"/>
      <c r="AL134" s="642"/>
      <c r="AM134" s="642"/>
      <c r="AN134" s="643"/>
      <c r="AO134" s="641"/>
      <c r="AP134" s="642"/>
      <c r="AQ134" s="642"/>
      <c r="AR134" s="642"/>
      <c r="AS134" s="642"/>
      <c r="AT134" s="642"/>
      <c r="AU134" s="643"/>
      <c r="AV134" s="641"/>
      <c r="AW134" s="642"/>
      <c r="AX134" s="642"/>
      <c r="AY134" s="642"/>
      <c r="AZ134" s="642"/>
      <c r="BA134" s="642"/>
      <c r="BB134" s="643"/>
      <c r="BC134" s="641"/>
      <c r="BD134" s="642"/>
      <c r="BE134" s="642"/>
      <c r="BF134" s="642"/>
      <c r="BG134" s="642"/>
      <c r="BH134" s="642"/>
      <c r="BI134" s="643"/>
      <c r="BJ134" s="641"/>
      <c r="BK134" s="642"/>
      <c r="BL134" s="642"/>
      <c r="BM134" s="642"/>
      <c r="BN134" s="642"/>
      <c r="BO134" s="642"/>
      <c r="BP134" s="643"/>
      <c r="BQ134" s="641"/>
      <c r="BR134" s="642"/>
      <c r="BS134" s="642"/>
      <c r="BT134" s="642"/>
      <c r="BU134" s="642"/>
      <c r="BV134" s="642"/>
      <c r="BW134" s="643"/>
      <c r="BX134" s="641"/>
      <c r="BY134" s="642"/>
      <c r="BZ134" s="642"/>
      <c r="CA134" s="642"/>
      <c r="CB134" s="642"/>
      <c r="CC134" s="642"/>
      <c r="CD134" s="643"/>
      <c r="CE134" s="641"/>
      <c r="CF134" s="642"/>
      <c r="CG134" s="642"/>
      <c r="CH134" s="642"/>
      <c r="CI134" s="642"/>
      <c r="CJ134" s="642"/>
      <c r="CK134" s="643"/>
      <c r="CL134" s="641"/>
      <c r="CM134" s="642"/>
      <c r="CN134" s="642"/>
      <c r="CO134" s="642"/>
      <c r="CP134" s="642"/>
      <c r="CQ134" s="642"/>
      <c r="CR134" s="643"/>
      <c r="CS134" s="641"/>
      <c r="CT134" s="642"/>
      <c r="CU134" s="642"/>
      <c r="CV134" s="642"/>
      <c r="CW134" s="642"/>
      <c r="CX134" s="642"/>
      <c r="CY134" s="643"/>
      <c r="CZ134" s="641"/>
      <c r="DA134" s="642"/>
      <c r="DB134" s="642"/>
      <c r="DC134" s="642"/>
      <c r="DD134" s="642"/>
      <c r="DE134" s="642"/>
      <c r="DF134" s="643"/>
      <c r="DG134" s="641"/>
      <c r="DH134" s="642"/>
      <c r="DI134" s="642"/>
      <c r="DJ134" s="642"/>
      <c r="DK134" s="642"/>
      <c r="DL134" s="642"/>
      <c r="DM134" s="643"/>
      <c r="DN134" s="641"/>
      <c r="DO134" s="642"/>
      <c r="DP134" s="642"/>
      <c r="DQ134" s="642"/>
      <c r="DR134" s="642"/>
      <c r="DS134" s="642"/>
      <c r="DT134" s="643"/>
      <c r="DU134" s="641"/>
      <c r="DV134" s="642"/>
      <c r="DW134" s="642"/>
      <c r="DX134" s="642"/>
      <c r="DY134" s="642"/>
      <c r="DZ134" s="642"/>
      <c r="EA134" s="643"/>
      <c r="EB134" s="641"/>
      <c r="EC134" s="642"/>
      <c r="ED134" s="642"/>
      <c r="EE134" s="642"/>
      <c r="EF134" s="642"/>
      <c r="EG134" s="642"/>
      <c r="EH134" s="643"/>
      <c r="EI134" s="641"/>
      <c r="EJ134" s="642"/>
      <c r="EK134" s="642"/>
      <c r="EL134" s="642"/>
      <c r="EM134" s="642"/>
      <c r="EN134" s="642"/>
      <c r="EO134" s="643"/>
      <c r="EP134" s="641"/>
      <c r="EQ134" s="642"/>
      <c r="ER134" s="642"/>
      <c r="ES134" s="642"/>
      <c r="ET134" s="642"/>
      <c r="EU134" s="642"/>
      <c r="EV134" s="643"/>
      <c r="EW134" s="641"/>
      <c r="EX134" s="642"/>
      <c r="EY134" s="642"/>
      <c r="EZ134" s="642"/>
      <c r="FA134" s="642"/>
      <c r="FB134" s="642"/>
      <c r="FC134" s="643"/>
      <c r="FD134" s="641"/>
      <c r="FE134" s="642"/>
      <c r="FF134" s="642"/>
      <c r="FG134" s="642"/>
      <c r="FH134" s="642"/>
      <c r="FI134" s="642"/>
      <c r="FJ134" s="643"/>
      <c r="FK134" s="641"/>
      <c r="FL134" s="642"/>
      <c r="FM134" s="642"/>
      <c r="FN134" s="642"/>
      <c r="FO134" s="642"/>
      <c r="FP134" s="642"/>
      <c r="FQ134" s="643"/>
      <c r="FR134" s="641"/>
      <c r="FS134" s="642"/>
      <c r="FT134" s="642"/>
      <c r="FU134" s="642"/>
      <c r="FV134" s="642"/>
      <c r="FW134" s="642"/>
      <c r="FX134" s="643"/>
      <c r="FY134" s="641"/>
      <c r="FZ134" s="642"/>
      <c r="GA134" s="642"/>
      <c r="GB134" s="642"/>
      <c r="GC134" s="642"/>
      <c r="GD134" s="642"/>
      <c r="GE134" s="643"/>
      <c r="GF134" s="641"/>
      <c r="GG134" s="642"/>
      <c r="GH134" s="642"/>
      <c r="GI134" s="642"/>
      <c r="GJ134" s="642"/>
      <c r="GK134" s="642"/>
      <c r="GL134" s="643"/>
      <c r="GM134" s="641"/>
      <c r="GN134" s="642"/>
      <c r="GO134" s="642"/>
      <c r="GP134" s="642"/>
      <c r="GQ134" s="642"/>
      <c r="GR134" s="642"/>
      <c r="GS134" s="643"/>
      <c r="GT134" s="641"/>
      <c r="GU134" s="642"/>
      <c r="GV134" s="642"/>
      <c r="GW134" s="642"/>
      <c r="GX134" s="642"/>
      <c r="GY134" s="642"/>
      <c r="GZ134" s="643"/>
      <c r="HA134" s="641"/>
      <c r="HB134" s="642"/>
      <c r="HC134" s="642"/>
      <c r="HD134" s="642"/>
      <c r="HE134" s="642"/>
      <c r="HF134" s="642"/>
      <c r="HG134" s="643"/>
    </row>
    <row r="135" spans="1:215" s="9" customFormat="1" ht="33.75" customHeight="1">
      <c r="A135" s="7"/>
      <c r="B135" s="632"/>
      <c r="C135" s="633"/>
      <c r="D135" s="633"/>
      <c r="E135" s="634"/>
      <c r="F135" s="641"/>
      <c r="G135" s="642"/>
      <c r="H135" s="642"/>
      <c r="I135" s="642"/>
      <c r="J135" s="642"/>
      <c r="K135" s="642"/>
      <c r="L135" s="643"/>
      <c r="M135" s="641"/>
      <c r="N135" s="642"/>
      <c r="O135" s="642"/>
      <c r="P135" s="642"/>
      <c r="Q135" s="642"/>
      <c r="R135" s="642"/>
      <c r="S135" s="643"/>
      <c r="T135" s="641"/>
      <c r="U135" s="642"/>
      <c r="V135" s="642"/>
      <c r="W135" s="642"/>
      <c r="X135" s="642"/>
      <c r="Y135" s="642"/>
      <c r="Z135" s="643"/>
      <c r="AA135" s="641"/>
      <c r="AB135" s="642"/>
      <c r="AC135" s="642"/>
      <c r="AD135" s="642"/>
      <c r="AE135" s="642"/>
      <c r="AF135" s="642"/>
      <c r="AG135" s="643"/>
      <c r="AH135" s="641"/>
      <c r="AI135" s="642"/>
      <c r="AJ135" s="642"/>
      <c r="AK135" s="642"/>
      <c r="AL135" s="642"/>
      <c r="AM135" s="642"/>
      <c r="AN135" s="643"/>
      <c r="AO135" s="641"/>
      <c r="AP135" s="642"/>
      <c r="AQ135" s="642"/>
      <c r="AR135" s="642"/>
      <c r="AS135" s="642"/>
      <c r="AT135" s="642"/>
      <c r="AU135" s="643"/>
      <c r="AV135" s="641"/>
      <c r="AW135" s="642"/>
      <c r="AX135" s="642"/>
      <c r="AY135" s="642"/>
      <c r="AZ135" s="642"/>
      <c r="BA135" s="642"/>
      <c r="BB135" s="643"/>
      <c r="BC135" s="641"/>
      <c r="BD135" s="642"/>
      <c r="BE135" s="642"/>
      <c r="BF135" s="642"/>
      <c r="BG135" s="642"/>
      <c r="BH135" s="642"/>
      <c r="BI135" s="643"/>
      <c r="BJ135" s="641"/>
      <c r="BK135" s="642"/>
      <c r="BL135" s="642"/>
      <c r="BM135" s="642"/>
      <c r="BN135" s="642"/>
      <c r="BO135" s="642"/>
      <c r="BP135" s="643"/>
      <c r="BQ135" s="641"/>
      <c r="BR135" s="642"/>
      <c r="BS135" s="642"/>
      <c r="BT135" s="642"/>
      <c r="BU135" s="642"/>
      <c r="BV135" s="642"/>
      <c r="BW135" s="643"/>
      <c r="BX135" s="641"/>
      <c r="BY135" s="642"/>
      <c r="BZ135" s="642"/>
      <c r="CA135" s="642"/>
      <c r="CB135" s="642"/>
      <c r="CC135" s="642"/>
      <c r="CD135" s="643"/>
      <c r="CE135" s="641"/>
      <c r="CF135" s="642"/>
      <c r="CG135" s="642"/>
      <c r="CH135" s="642"/>
      <c r="CI135" s="642"/>
      <c r="CJ135" s="642"/>
      <c r="CK135" s="643"/>
      <c r="CL135" s="641"/>
      <c r="CM135" s="642"/>
      <c r="CN135" s="642"/>
      <c r="CO135" s="642"/>
      <c r="CP135" s="642"/>
      <c r="CQ135" s="642"/>
      <c r="CR135" s="643"/>
      <c r="CS135" s="641"/>
      <c r="CT135" s="642"/>
      <c r="CU135" s="642"/>
      <c r="CV135" s="642"/>
      <c r="CW135" s="642"/>
      <c r="CX135" s="642"/>
      <c r="CY135" s="643"/>
      <c r="CZ135" s="641"/>
      <c r="DA135" s="642"/>
      <c r="DB135" s="642"/>
      <c r="DC135" s="642"/>
      <c r="DD135" s="642"/>
      <c r="DE135" s="642"/>
      <c r="DF135" s="643"/>
      <c r="DG135" s="641"/>
      <c r="DH135" s="642"/>
      <c r="DI135" s="642"/>
      <c r="DJ135" s="642"/>
      <c r="DK135" s="642"/>
      <c r="DL135" s="642"/>
      <c r="DM135" s="643"/>
      <c r="DN135" s="641"/>
      <c r="DO135" s="642"/>
      <c r="DP135" s="642"/>
      <c r="DQ135" s="642"/>
      <c r="DR135" s="642"/>
      <c r="DS135" s="642"/>
      <c r="DT135" s="643"/>
      <c r="DU135" s="641"/>
      <c r="DV135" s="642"/>
      <c r="DW135" s="642"/>
      <c r="DX135" s="642"/>
      <c r="DY135" s="642"/>
      <c r="DZ135" s="642"/>
      <c r="EA135" s="643"/>
      <c r="EB135" s="641"/>
      <c r="EC135" s="642"/>
      <c r="ED135" s="642"/>
      <c r="EE135" s="642"/>
      <c r="EF135" s="642"/>
      <c r="EG135" s="642"/>
      <c r="EH135" s="643"/>
      <c r="EI135" s="641"/>
      <c r="EJ135" s="642"/>
      <c r="EK135" s="642"/>
      <c r="EL135" s="642"/>
      <c r="EM135" s="642"/>
      <c r="EN135" s="642"/>
      <c r="EO135" s="643"/>
      <c r="EP135" s="641"/>
      <c r="EQ135" s="642"/>
      <c r="ER135" s="642"/>
      <c r="ES135" s="642"/>
      <c r="ET135" s="642"/>
      <c r="EU135" s="642"/>
      <c r="EV135" s="643"/>
      <c r="EW135" s="641"/>
      <c r="EX135" s="642"/>
      <c r="EY135" s="642"/>
      <c r="EZ135" s="642"/>
      <c r="FA135" s="642"/>
      <c r="FB135" s="642"/>
      <c r="FC135" s="643"/>
      <c r="FD135" s="641"/>
      <c r="FE135" s="642"/>
      <c r="FF135" s="642"/>
      <c r="FG135" s="642"/>
      <c r="FH135" s="642"/>
      <c r="FI135" s="642"/>
      <c r="FJ135" s="643"/>
      <c r="FK135" s="641"/>
      <c r="FL135" s="642"/>
      <c r="FM135" s="642"/>
      <c r="FN135" s="642"/>
      <c r="FO135" s="642"/>
      <c r="FP135" s="642"/>
      <c r="FQ135" s="643"/>
      <c r="FR135" s="641"/>
      <c r="FS135" s="642"/>
      <c r="FT135" s="642"/>
      <c r="FU135" s="642"/>
      <c r="FV135" s="642"/>
      <c r="FW135" s="642"/>
      <c r="FX135" s="643"/>
      <c r="FY135" s="641"/>
      <c r="FZ135" s="642"/>
      <c r="GA135" s="642"/>
      <c r="GB135" s="642"/>
      <c r="GC135" s="642"/>
      <c r="GD135" s="642"/>
      <c r="GE135" s="643"/>
      <c r="GF135" s="641"/>
      <c r="GG135" s="642"/>
      <c r="GH135" s="642"/>
      <c r="GI135" s="642"/>
      <c r="GJ135" s="642"/>
      <c r="GK135" s="642"/>
      <c r="GL135" s="643"/>
      <c r="GM135" s="641"/>
      <c r="GN135" s="642"/>
      <c r="GO135" s="642"/>
      <c r="GP135" s="642"/>
      <c r="GQ135" s="642"/>
      <c r="GR135" s="642"/>
      <c r="GS135" s="643"/>
      <c r="GT135" s="641"/>
      <c r="GU135" s="642"/>
      <c r="GV135" s="642"/>
      <c r="GW135" s="642"/>
      <c r="GX135" s="642"/>
      <c r="GY135" s="642"/>
      <c r="GZ135" s="643"/>
      <c r="HA135" s="641"/>
      <c r="HB135" s="642"/>
      <c r="HC135" s="642"/>
      <c r="HD135" s="642"/>
      <c r="HE135" s="642"/>
      <c r="HF135" s="642"/>
      <c r="HG135" s="643"/>
    </row>
    <row r="136" spans="1:215" s="9" customFormat="1" ht="33.75" customHeight="1">
      <c r="A136" s="7"/>
      <c r="B136" s="635"/>
      <c r="C136" s="636"/>
      <c r="D136" s="636"/>
      <c r="E136" s="637"/>
      <c r="F136" s="452"/>
      <c r="G136" s="453"/>
      <c r="H136" s="453"/>
      <c r="I136" s="453"/>
      <c r="J136" s="453"/>
      <c r="K136" s="453"/>
      <c r="L136" s="454"/>
      <c r="M136" s="452"/>
      <c r="N136" s="453"/>
      <c r="O136" s="453"/>
      <c r="P136" s="453"/>
      <c r="Q136" s="453"/>
      <c r="R136" s="453"/>
      <c r="S136" s="454"/>
      <c r="T136" s="452"/>
      <c r="U136" s="453"/>
      <c r="V136" s="453"/>
      <c r="W136" s="453"/>
      <c r="X136" s="453"/>
      <c r="Y136" s="453"/>
      <c r="Z136" s="454"/>
      <c r="AA136" s="452"/>
      <c r="AB136" s="453"/>
      <c r="AC136" s="453"/>
      <c r="AD136" s="453"/>
      <c r="AE136" s="453"/>
      <c r="AF136" s="453"/>
      <c r="AG136" s="454"/>
      <c r="AH136" s="452"/>
      <c r="AI136" s="453"/>
      <c r="AJ136" s="453"/>
      <c r="AK136" s="453"/>
      <c r="AL136" s="453"/>
      <c r="AM136" s="453"/>
      <c r="AN136" s="454"/>
      <c r="AO136" s="452"/>
      <c r="AP136" s="453"/>
      <c r="AQ136" s="453"/>
      <c r="AR136" s="453"/>
      <c r="AS136" s="453"/>
      <c r="AT136" s="453"/>
      <c r="AU136" s="454"/>
      <c r="AV136" s="452"/>
      <c r="AW136" s="453"/>
      <c r="AX136" s="453"/>
      <c r="AY136" s="453"/>
      <c r="AZ136" s="453"/>
      <c r="BA136" s="453"/>
      <c r="BB136" s="454"/>
      <c r="BC136" s="452"/>
      <c r="BD136" s="453"/>
      <c r="BE136" s="453"/>
      <c r="BF136" s="453"/>
      <c r="BG136" s="453"/>
      <c r="BH136" s="453"/>
      <c r="BI136" s="454"/>
      <c r="BJ136" s="452"/>
      <c r="BK136" s="453"/>
      <c r="BL136" s="453"/>
      <c r="BM136" s="453"/>
      <c r="BN136" s="453"/>
      <c r="BO136" s="453"/>
      <c r="BP136" s="454"/>
      <c r="BQ136" s="452"/>
      <c r="BR136" s="453"/>
      <c r="BS136" s="453"/>
      <c r="BT136" s="453"/>
      <c r="BU136" s="453"/>
      <c r="BV136" s="453"/>
      <c r="BW136" s="454"/>
      <c r="BX136" s="452"/>
      <c r="BY136" s="453"/>
      <c r="BZ136" s="453"/>
      <c r="CA136" s="453"/>
      <c r="CB136" s="453"/>
      <c r="CC136" s="453"/>
      <c r="CD136" s="454"/>
      <c r="CE136" s="452"/>
      <c r="CF136" s="453"/>
      <c r="CG136" s="453"/>
      <c r="CH136" s="453"/>
      <c r="CI136" s="453"/>
      <c r="CJ136" s="453"/>
      <c r="CK136" s="454"/>
      <c r="CL136" s="452"/>
      <c r="CM136" s="453"/>
      <c r="CN136" s="453"/>
      <c r="CO136" s="453"/>
      <c r="CP136" s="453"/>
      <c r="CQ136" s="453"/>
      <c r="CR136" s="454"/>
      <c r="CS136" s="452"/>
      <c r="CT136" s="453"/>
      <c r="CU136" s="453"/>
      <c r="CV136" s="453"/>
      <c r="CW136" s="453"/>
      <c r="CX136" s="453"/>
      <c r="CY136" s="454"/>
      <c r="CZ136" s="452"/>
      <c r="DA136" s="453"/>
      <c r="DB136" s="453"/>
      <c r="DC136" s="453"/>
      <c r="DD136" s="453"/>
      <c r="DE136" s="453"/>
      <c r="DF136" s="454"/>
      <c r="DG136" s="452"/>
      <c r="DH136" s="453"/>
      <c r="DI136" s="453"/>
      <c r="DJ136" s="453"/>
      <c r="DK136" s="453"/>
      <c r="DL136" s="453"/>
      <c r="DM136" s="454"/>
      <c r="DN136" s="452"/>
      <c r="DO136" s="453"/>
      <c r="DP136" s="453"/>
      <c r="DQ136" s="453"/>
      <c r="DR136" s="453"/>
      <c r="DS136" s="453"/>
      <c r="DT136" s="454"/>
      <c r="DU136" s="452"/>
      <c r="DV136" s="453"/>
      <c r="DW136" s="453"/>
      <c r="DX136" s="453"/>
      <c r="DY136" s="453"/>
      <c r="DZ136" s="453"/>
      <c r="EA136" s="454"/>
      <c r="EB136" s="452"/>
      <c r="EC136" s="453"/>
      <c r="ED136" s="453"/>
      <c r="EE136" s="453"/>
      <c r="EF136" s="453"/>
      <c r="EG136" s="453"/>
      <c r="EH136" s="454"/>
      <c r="EI136" s="452"/>
      <c r="EJ136" s="453"/>
      <c r="EK136" s="453"/>
      <c r="EL136" s="453"/>
      <c r="EM136" s="453"/>
      <c r="EN136" s="453"/>
      <c r="EO136" s="454"/>
      <c r="EP136" s="452"/>
      <c r="EQ136" s="453"/>
      <c r="ER136" s="453"/>
      <c r="ES136" s="453"/>
      <c r="ET136" s="453"/>
      <c r="EU136" s="453"/>
      <c r="EV136" s="454"/>
      <c r="EW136" s="452"/>
      <c r="EX136" s="453"/>
      <c r="EY136" s="453"/>
      <c r="EZ136" s="453"/>
      <c r="FA136" s="453"/>
      <c r="FB136" s="453"/>
      <c r="FC136" s="454"/>
      <c r="FD136" s="452"/>
      <c r="FE136" s="453"/>
      <c r="FF136" s="453"/>
      <c r="FG136" s="453"/>
      <c r="FH136" s="453"/>
      <c r="FI136" s="453"/>
      <c r="FJ136" s="454"/>
      <c r="FK136" s="452"/>
      <c r="FL136" s="453"/>
      <c r="FM136" s="453"/>
      <c r="FN136" s="453"/>
      <c r="FO136" s="453"/>
      <c r="FP136" s="453"/>
      <c r="FQ136" s="454"/>
      <c r="FR136" s="452"/>
      <c r="FS136" s="453"/>
      <c r="FT136" s="453"/>
      <c r="FU136" s="453"/>
      <c r="FV136" s="453"/>
      <c r="FW136" s="453"/>
      <c r="FX136" s="454"/>
      <c r="FY136" s="452"/>
      <c r="FZ136" s="453"/>
      <c r="GA136" s="453"/>
      <c r="GB136" s="453"/>
      <c r="GC136" s="453"/>
      <c r="GD136" s="453"/>
      <c r="GE136" s="454"/>
      <c r="GF136" s="452"/>
      <c r="GG136" s="453"/>
      <c r="GH136" s="453"/>
      <c r="GI136" s="453"/>
      <c r="GJ136" s="453"/>
      <c r="GK136" s="453"/>
      <c r="GL136" s="454"/>
      <c r="GM136" s="452"/>
      <c r="GN136" s="453"/>
      <c r="GO136" s="453"/>
      <c r="GP136" s="453"/>
      <c r="GQ136" s="453"/>
      <c r="GR136" s="453"/>
      <c r="GS136" s="454"/>
      <c r="GT136" s="452"/>
      <c r="GU136" s="453"/>
      <c r="GV136" s="453"/>
      <c r="GW136" s="453"/>
      <c r="GX136" s="453"/>
      <c r="GY136" s="453"/>
      <c r="GZ136" s="454"/>
      <c r="HA136" s="452"/>
      <c r="HB136" s="453"/>
      <c r="HC136" s="453"/>
      <c r="HD136" s="453"/>
      <c r="HE136" s="453"/>
      <c r="HF136" s="453"/>
      <c r="HG136" s="454"/>
    </row>
    <row r="137" spans="1:215" s="9" customFormat="1" ht="32.25" customHeight="1">
      <c r="A137" s="7"/>
      <c r="B137" s="635" t="s">
        <v>302</v>
      </c>
      <c r="C137" s="636"/>
      <c r="D137" s="636"/>
      <c r="E137" s="637"/>
      <c r="F137" s="452"/>
      <c r="G137" s="453"/>
      <c r="H137" s="453"/>
      <c r="I137" s="453"/>
      <c r="J137" s="453"/>
      <c r="K137" s="453"/>
      <c r="L137" s="454"/>
      <c r="M137" s="452"/>
      <c r="N137" s="453"/>
      <c r="O137" s="453"/>
      <c r="P137" s="453"/>
      <c r="Q137" s="453"/>
      <c r="R137" s="453"/>
      <c r="S137" s="454"/>
      <c r="T137" s="452"/>
      <c r="U137" s="453"/>
      <c r="V137" s="453"/>
      <c r="W137" s="453"/>
      <c r="X137" s="453"/>
      <c r="Y137" s="453"/>
      <c r="Z137" s="454"/>
      <c r="AA137" s="452"/>
      <c r="AB137" s="453"/>
      <c r="AC137" s="453"/>
      <c r="AD137" s="453"/>
      <c r="AE137" s="453"/>
      <c r="AF137" s="453"/>
      <c r="AG137" s="454"/>
      <c r="AH137" s="452"/>
      <c r="AI137" s="453"/>
      <c r="AJ137" s="453"/>
      <c r="AK137" s="453"/>
      <c r="AL137" s="453"/>
      <c r="AM137" s="453"/>
      <c r="AN137" s="454"/>
      <c r="AO137" s="452"/>
      <c r="AP137" s="453"/>
      <c r="AQ137" s="453"/>
      <c r="AR137" s="453"/>
      <c r="AS137" s="453"/>
      <c r="AT137" s="453"/>
      <c r="AU137" s="454"/>
      <c r="AV137" s="452"/>
      <c r="AW137" s="453"/>
      <c r="AX137" s="453"/>
      <c r="AY137" s="453"/>
      <c r="AZ137" s="453"/>
      <c r="BA137" s="453"/>
      <c r="BB137" s="454"/>
      <c r="BC137" s="452"/>
      <c r="BD137" s="453"/>
      <c r="BE137" s="453"/>
      <c r="BF137" s="453"/>
      <c r="BG137" s="453"/>
      <c r="BH137" s="453"/>
      <c r="BI137" s="454"/>
      <c r="BJ137" s="452"/>
      <c r="BK137" s="453"/>
      <c r="BL137" s="453"/>
      <c r="BM137" s="453"/>
      <c r="BN137" s="453"/>
      <c r="BO137" s="453"/>
      <c r="BP137" s="454"/>
      <c r="BQ137" s="452"/>
      <c r="BR137" s="453"/>
      <c r="BS137" s="453"/>
      <c r="BT137" s="453"/>
      <c r="BU137" s="453"/>
      <c r="BV137" s="453"/>
      <c r="BW137" s="454"/>
      <c r="BX137" s="452"/>
      <c r="BY137" s="453"/>
      <c r="BZ137" s="453"/>
      <c r="CA137" s="453"/>
      <c r="CB137" s="453"/>
      <c r="CC137" s="453"/>
      <c r="CD137" s="454"/>
      <c r="CE137" s="452"/>
      <c r="CF137" s="453"/>
      <c r="CG137" s="453"/>
      <c r="CH137" s="453"/>
      <c r="CI137" s="453"/>
      <c r="CJ137" s="453"/>
      <c r="CK137" s="454"/>
      <c r="CL137" s="452"/>
      <c r="CM137" s="453"/>
      <c r="CN137" s="453"/>
      <c r="CO137" s="453"/>
      <c r="CP137" s="453"/>
      <c r="CQ137" s="453"/>
      <c r="CR137" s="454"/>
      <c r="CS137" s="452"/>
      <c r="CT137" s="453"/>
      <c r="CU137" s="453"/>
      <c r="CV137" s="453"/>
      <c r="CW137" s="453"/>
      <c r="CX137" s="453"/>
      <c r="CY137" s="454"/>
      <c r="CZ137" s="452"/>
      <c r="DA137" s="453"/>
      <c r="DB137" s="453"/>
      <c r="DC137" s="453"/>
      <c r="DD137" s="453"/>
      <c r="DE137" s="453"/>
      <c r="DF137" s="454"/>
      <c r="DG137" s="452"/>
      <c r="DH137" s="453"/>
      <c r="DI137" s="453"/>
      <c r="DJ137" s="453"/>
      <c r="DK137" s="453"/>
      <c r="DL137" s="453"/>
      <c r="DM137" s="454"/>
      <c r="DN137" s="452"/>
      <c r="DO137" s="453"/>
      <c r="DP137" s="453"/>
      <c r="DQ137" s="453"/>
      <c r="DR137" s="453"/>
      <c r="DS137" s="453"/>
      <c r="DT137" s="454"/>
      <c r="DU137" s="452"/>
      <c r="DV137" s="453"/>
      <c r="DW137" s="453"/>
      <c r="DX137" s="453"/>
      <c r="DY137" s="453"/>
      <c r="DZ137" s="453"/>
      <c r="EA137" s="454"/>
      <c r="EB137" s="452"/>
      <c r="EC137" s="453"/>
      <c r="ED137" s="453"/>
      <c r="EE137" s="453"/>
      <c r="EF137" s="453"/>
      <c r="EG137" s="453"/>
      <c r="EH137" s="454"/>
      <c r="EI137" s="452"/>
      <c r="EJ137" s="453"/>
      <c r="EK137" s="453"/>
      <c r="EL137" s="453"/>
      <c r="EM137" s="453"/>
      <c r="EN137" s="453"/>
      <c r="EO137" s="454"/>
      <c r="EP137" s="452"/>
      <c r="EQ137" s="453"/>
      <c r="ER137" s="453"/>
      <c r="ES137" s="453"/>
      <c r="ET137" s="453"/>
      <c r="EU137" s="453"/>
      <c r="EV137" s="454"/>
      <c r="EW137" s="452"/>
      <c r="EX137" s="453"/>
      <c r="EY137" s="453"/>
      <c r="EZ137" s="453"/>
      <c r="FA137" s="453"/>
      <c r="FB137" s="453"/>
      <c r="FC137" s="454"/>
      <c r="FD137" s="452"/>
      <c r="FE137" s="453"/>
      <c r="FF137" s="453"/>
      <c r="FG137" s="453"/>
      <c r="FH137" s="453"/>
      <c r="FI137" s="453"/>
      <c r="FJ137" s="454"/>
      <c r="FK137" s="452"/>
      <c r="FL137" s="453"/>
      <c r="FM137" s="453"/>
      <c r="FN137" s="453"/>
      <c r="FO137" s="453"/>
      <c r="FP137" s="453"/>
      <c r="FQ137" s="454"/>
      <c r="FR137" s="452"/>
      <c r="FS137" s="453"/>
      <c r="FT137" s="453"/>
      <c r="FU137" s="453"/>
      <c r="FV137" s="453"/>
      <c r="FW137" s="453"/>
      <c r="FX137" s="454"/>
      <c r="FY137" s="452"/>
      <c r="FZ137" s="453"/>
      <c r="GA137" s="453"/>
      <c r="GB137" s="453"/>
      <c r="GC137" s="453"/>
      <c r="GD137" s="453"/>
      <c r="GE137" s="454"/>
      <c r="GF137" s="452"/>
      <c r="GG137" s="453"/>
      <c r="GH137" s="453"/>
      <c r="GI137" s="453"/>
      <c r="GJ137" s="453"/>
      <c r="GK137" s="453"/>
      <c r="GL137" s="454"/>
      <c r="GM137" s="452"/>
      <c r="GN137" s="453"/>
      <c r="GO137" s="453"/>
      <c r="GP137" s="453"/>
      <c r="GQ137" s="453"/>
      <c r="GR137" s="453"/>
      <c r="GS137" s="454"/>
      <c r="GT137" s="452"/>
      <c r="GU137" s="453"/>
      <c r="GV137" s="453"/>
      <c r="GW137" s="453"/>
      <c r="GX137" s="453"/>
      <c r="GY137" s="453"/>
      <c r="GZ137" s="454"/>
      <c r="HA137" s="452"/>
      <c r="HB137" s="453"/>
      <c r="HC137" s="453"/>
      <c r="HD137" s="453"/>
      <c r="HE137" s="453"/>
      <c r="HF137" s="453"/>
      <c r="HG137" s="454"/>
    </row>
    <row r="138" spans="1:215" s="9" customFormat="1" ht="15.75" customHeight="1">
      <c r="A138" s="7"/>
      <c r="B138" s="764" t="s">
        <v>246</v>
      </c>
      <c r="C138" s="765"/>
      <c r="D138" s="765"/>
      <c r="E138" s="766"/>
      <c r="F138" s="805" t="str">
        <f>IF(F197=0,"",IF(F197=3,"「住宅借入金等特別控除」の「控除額」は所得税の金額
（"&amp;F225&amp;"円）以下となるように入力してください。",VLOOKUP(F197,$A$198:$E$217,2,FALSE)))</f>
        <v/>
      </c>
      <c r="G138" s="805"/>
      <c r="H138" s="805"/>
      <c r="I138" s="805"/>
      <c r="J138" s="805"/>
      <c r="K138" s="805"/>
      <c r="L138" s="805"/>
      <c r="M138" s="468" t="str">
        <f>IF(M197=0,"",IF(M197=3,"「住宅借入金等特別控除」の「控除額」は所得税の金額
（"&amp;M225&amp;"円）以下となるように入力してください。",VLOOKUP(M197,$A$198:$E$217,2,FALSE)))</f>
        <v/>
      </c>
      <c r="N138" s="469"/>
      <c r="O138" s="469"/>
      <c r="P138" s="469"/>
      <c r="Q138" s="469"/>
      <c r="R138" s="469"/>
      <c r="S138" s="470"/>
      <c r="T138" s="468" t="str">
        <f>IF(T197=0,"",IF(T197=3,"「住宅借入金等特別控除」の「控除額」は所得税の金額
（"&amp;T225&amp;"円）以下となるように入力してください。",VLOOKUP(T197,$A$198:$E$217,2,FALSE)))</f>
        <v/>
      </c>
      <c r="U138" s="469"/>
      <c r="V138" s="469"/>
      <c r="W138" s="469"/>
      <c r="X138" s="469"/>
      <c r="Y138" s="469"/>
      <c r="Z138" s="470"/>
      <c r="AA138" s="468" t="str">
        <f>IF(AA197=0,"",IF(AA197=3,"「住宅借入金等特別控除」の「控除額」は所得税の金額
（"&amp;AA225&amp;"円）以下となるように入力してください。",VLOOKUP(AA197,$A$198:$E$217,2,FALSE)))</f>
        <v/>
      </c>
      <c r="AB138" s="469"/>
      <c r="AC138" s="469"/>
      <c r="AD138" s="469"/>
      <c r="AE138" s="469"/>
      <c r="AF138" s="469"/>
      <c r="AG138" s="470"/>
      <c r="AH138" s="468" t="str">
        <f>IF(AH197=0,"",IF(AH197=3,"「住宅借入金等特別控除」の「控除額」は所得税の金額
（"&amp;AH225&amp;"円）以下となるように入力してください。",VLOOKUP(AH197,$A$198:$E$217,2,FALSE)))</f>
        <v/>
      </c>
      <c r="AI138" s="469"/>
      <c r="AJ138" s="469"/>
      <c r="AK138" s="469"/>
      <c r="AL138" s="469"/>
      <c r="AM138" s="469"/>
      <c r="AN138" s="470"/>
      <c r="AO138" s="468" t="str">
        <f>IF(AO197=0,"",IF(AO197=3,"「住宅借入金等特別控除」の「控除額」は所得税の金額
（"&amp;AO225&amp;"円）以下となるように入力してください。",VLOOKUP(AO197,$A$198:$E$217,2,FALSE)))</f>
        <v/>
      </c>
      <c r="AP138" s="469"/>
      <c r="AQ138" s="469"/>
      <c r="AR138" s="469"/>
      <c r="AS138" s="469"/>
      <c r="AT138" s="469"/>
      <c r="AU138" s="470"/>
      <c r="AV138" s="468" t="str">
        <f>IF(AV197=0,"",IF(AV197=3,"「住宅借入金等特別控除」の「控除額」は所得税の金額
（"&amp;AV225&amp;"円）以下となるように入力してください。",VLOOKUP(AV197,$A$198:$E$217,2,FALSE)))</f>
        <v/>
      </c>
      <c r="AW138" s="469"/>
      <c r="AX138" s="469"/>
      <c r="AY138" s="469"/>
      <c r="AZ138" s="469"/>
      <c r="BA138" s="469"/>
      <c r="BB138" s="470"/>
      <c r="BC138" s="468" t="str">
        <f>IF(BC197=0,"",IF(BC197=3,"「住宅借入金等特別控除」の「控除額」は所得税の金額
（"&amp;BC225&amp;"円）以下となるように入力してください。",VLOOKUP(BC197,$A$198:$E$217,2,FALSE)))</f>
        <v/>
      </c>
      <c r="BD138" s="469"/>
      <c r="BE138" s="469"/>
      <c r="BF138" s="469"/>
      <c r="BG138" s="469"/>
      <c r="BH138" s="469"/>
      <c r="BI138" s="470"/>
      <c r="BJ138" s="468" t="str">
        <f>IF(BJ197=0,"",IF(BJ197=3,"「住宅借入金等特別控除」の「控除額」は所得税の金額
（"&amp;BJ225&amp;"円）以下となるように入力してください。",VLOOKUP(BJ197,$A$198:$E$217,2,FALSE)))</f>
        <v/>
      </c>
      <c r="BK138" s="469"/>
      <c r="BL138" s="469"/>
      <c r="BM138" s="469"/>
      <c r="BN138" s="469"/>
      <c r="BO138" s="469"/>
      <c r="BP138" s="470"/>
      <c r="BQ138" s="468" t="str">
        <f>IF(BQ197=0,"",IF(BQ197=3,"「住宅借入金等特別控除」の「控除額」は所得税の金額
（"&amp;BQ225&amp;"円）以下となるように入力してください。",VLOOKUP(BQ197,$A$198:$E$217,2,FALSE)))</f>
        <v/>
      </c>
      <c r="BR138" s="469"/>
      <c r="BS138" s="469"/>
      <c r="BT138" s="469"/>
      <c r="BU138" s="469"/>
      <c r="BV138" s="469"/>
      <c r="BW138" s="470"/>
      <c r="BX138" s="468" t="str">
        <f>IF(BX197=0,"",IF(BX197=3,"「住宅借入金等特別控除」の「控除額」は所得税の金額
（"&amp;BX225&amp;"円）以下となるように入力してください。",VLOOKUP(BX197,$A$198:$E$217,2,FALSE)))</f>
        <v/>
      </c>
      <c r="BY138" s="469"/>
      <c r="BZ138" s="469"/>
      <c r="CA138" s="469"/>
      <c r="CB138" s="469"/>
      <c r="CC138" s="469"/>
      <c r="CD138" s="470"/>
      <c r="CE138" s="468" t="str">
        <f>IF(CE197=0,"",IF(CE197=3,"「住宅借入金等特別控除」の「控除額」は所得税の金額
（"&amp;CE225&amp;"円）以下となるように入力してください。",VLOOKUP(CE197,$A$198:$E$217,2,FALSE)))</f>
        <v/>
      </c>
      <c r="CF138" s="469"/>
      <c r="CG138" s="469"/>
      <c r="CH138" s="469"/>
      <c r="CI138" s="469"/>
      <c r="CJ138" s="469"/>
      <c r="CK138" s="470"/>
      <c r="CL138" s="468" t="str">
        <f>IF(CL197=0,"",IF(CL197=3,"「住宅借入金等特別控除」の「控除額」は所得税の金額
（"&amp;CL225&amp;"円）以下となるように入力してください。",VLOOKUP(CL197,$A$198:$E$217,2,FALSE)))</f>
        <v/>
      </c>
      <c r="CM138" s="469"/>
      <c r="CN138" s="469"/>
      <c r="CO138" s="469"/>
      <c r="CP138" s="469"/>
      <c r="CQ138" s="469"/>
      <c r="CR138" s="470"/>
      <c r="CS138" s="468" t="str">
        <f>IF(CS197=0,"",IF(CS197=3,"「住宅借入金等特別控除」の「控除額」は所得税の金額
（"&amp;CS225&amp;"円）以下となるように入力してください。",VLOOKUP(CS197,$A$198:$E$217,2,FALSE)))</f>
        <v/>
      </c>
      <c r="CT138" s="469"/>
      <c r="CU138" s="469"/>
      <c r="CV138" s="469"/>
      <c r="CW138" s="469"/>
      <c r="CX138" s="469"/>
      <c r="CY138" s="470"/>
      <c r="CZ138" s="468" t="str">
        <f>IF(CZ197=0,"",IF(CZ197=3,"「住宅借入金等特別控除」の「控除額」は所得税の金額
（"&amp;CZ225&amp;"円）以下となるように入力してください。",VLOOKUP(CZ197,$A$198:$E$217,2,FALSE)))</f>
        <v/>
      </c>
      <c r="DA138" s="469"/>
      <c r="DB138" s="469"/>
      <c r="DC138" s="469"/>
      <c r="DD138" s="469"/>
      <c r="DE138" s="469"/>
      <c r="DF138" s="470"/>
      <c r="DG138" s="468" t="str">
        <f>IF(DG197=0,"",IF(DG197=3,"「住宅借入金等特別控除」の「控除額」は所得税の金額
（"&amp;DG225&amp;"円）以下となるように入力してください。",VLOOKUP(DG197,$A$198:$E$217,2,FALSE)))</f>
        <v/>
      </c>
      <c r="DH138" s="469"/>
      <c r="DI138" s="469"/>
      <c r="DJ138" s="469"/>
      <c r="DK138" s="469"/>
      <c r="DL138" s="469"/>
      <c r="DM138" s="470"/>
      <c r="DN138" s="468" t="str">
        <f>IF(DN197=0,"",IF(DN197=3,"「住宅借入金等特別控除」の「控除額」は所得税の金額
（"&amp;DN225&amp;"円）以下となるように入力してください。",VLOOKUP(DN197,$A$198:$E$217,2,FALSE)))</f>
        <v/>
      </c>
      <c r="DO138" s="469"/>
      <c r="DP138" s="469"/>
      <c r="DQ138" s="469"/>
      <c r="DR138" s="469"/>
      <c r="DS138" s="469"/>
      <c r="DT138" s="470"/>
      <c r="DU138" s="468" t="str">
        <f>IF(DU197=0,"",IF(DU197=3,"「住宅借入金等特別控除」の「控除額」は所得税の金額
（"&amp;DU225&amp;"円）以下となるように入力してください。",VLOOKUP(DU197,$A$198:$E$217,2,FALSE)))</f>
        <v/>
      </c>
      <c r="DV138" s="469"/>
      <c r="DW138" s="469"/>
      <c r="DX138" s="469"/>
      <c r="DY138" s="469"/>
      <c r="DZ138" s="469"/>
      <c r="EA138" s="470"/>
      <c r="EB138" s="468" t="str">
        <f>IF(EB197=0,"",IF(EB197=3,"「住宅借入金等特別控除」の「控除額」は所得税の金額
（"&amp;EB225&amp;"円）以下となるように入力してください。",VLOOKUP(EB197,$A$198:$E$217,2,FALSE)))</f>
        <v/>
      </c>
      <c r="EC138" s="469"/>
      <c r="ED138" s="469"/>
      <c r="EE138" s="469"/>
      <c r="EF138" s="469"/>
      <c r="EG138" s="469"/>
      <c r="EH138" s="470"/>
      <c r="EI138" s="468" t="str">
        <f>IF(EI197=0,"",IF(EI197=3,"「住宅借入金等特別控除」の「控除額」は所得税の金額
（"&amp;EI225&amp;"円）以下となるように入力してください。",VLOOKUP(EI197,$A$198:$E$217,2,FALSE)))</f>
        <v/>
      </c>
      <c r="EJ138" s="469"/>
      <c r="EK138" s="469"/>
      <c r="EL138" s="469"/>
      <c r="EM138" s="469"/>
      <c r="EN138" s="469"/>
      <c r="EO138" s="470"/>
      <c r="EP138" s="468" t="str">
        <f>IF(EP197=0,"",IF(EP197=3,"「住宅借入金等特別控除」の「控除額」は所得税の金額
（"&amp;EP225&amp;"円）以下となるように入力してください。",VLOOKUP(EP197,$A$198:$E$217,2,FALSE)))</f>
        <v/>
      </c>
      <c r="EQ138" s="469"/>
      <c r="ER138" s="469"/>
      <c r="ES138" s="469"/>
      <c r="ET138" s="469"/>
      <c r="EU138" s="469"/>
      <c r="EV138" s="470"/>
      <c r="EW138" s="468" t="str">
        <f>IF(EW197=0,"",IF(EW197=3,"「住宅借入金等特別控除」の「控除額」は所得税の金額
（"&amp;EW225&amp;"円）以下となるように入力してください。",VLOOKUP(EW197,$A$198:$E$217,2,FALSE)))</f>
        <v/>
      </c>
      <c r="EX138" s="469"/>
      <c r="EY138" s="469"/>
      <c r="EZ138" s="469"/>
      <c r="FA138" s="469"/>
      <c r="FB138" s="469"/>
      <c r="FC138" s="470"/>
      <c r="FD138" s="468" t="str">
        <f>IF(FD197=0,"",IF(FD197=3,"「住宅借入金等特別控除」の「控除額」は所得税の金額
（"&amp;FD225&amp;"円）以下となるように入力してください。",VLOOKUP(FD197,$A$198:$E$217,2,FALSE)))</f>
        <v/>
      </c>
      <c r="FE138" s="469"/>
      <c r="FF138" s="469"/>
      <c r="FG138" s="469"/>
      <c r="FH138" s="469"/>
      <c r="FI138" s="469"/>
      <c r="FJ138" s="470"/>
      <c r="FK138" s="468" t="str">
        <f>IF(FK197=0,"",IF(FK197=3,"「住宅借入金等特別控除」の「控除額」は所得税の金額
（"&amp;FK225&amp;"円）以下となるように入力してください。",VLOOKUP(FK197,$A$198:$E$217,2,FALSE)))</f>
        <v/>
      </c>
      <c r="FL138" s="469"/>
      <c r="FM138" s="469"/>
      <c r="FN138" s="469"/>
      <c r="FO138" s="469"/>
      <c r="FP138" s="469"/>
      <c r="FQ138" s="470"/>
      <c r="FR138" s="468" t="str">
        <f>IF(FR197=0,"",IF(FR197=3,"「住宅借入金等特別控除」の「控除額」は所得税の金額
（"&amp;FR225&amp;"円）以下となるように入力してください。",VLOOKUP(FR197,$A$198:$E$217,2,FALSE)))</f>
        <v/>
      </c>
      <c r="FS138" s="469"/>
      <c r="FT138" s="469"/>
      <c r="FU138" s="469"/>
      <c r="FV138" s="469"/>
      <c r="FW138" s="469"/>
      <c r="FX138" s="470"/>
      <c r="FY138" s="468" t="str">
        <f>IF(FY197=0,"",IF(FY197=3,"「住宅借入金等特別控除」の「控除額」は所得税の金額
（"&amp;FY225&amp;"円）以下となるように入力してください。",VLOOKUP(FY197,$A$198:$E$217,2,FALSE)))</f>
        <v/>
      </c>
      <c r="FZ138" s="469"/>
      <c r="GA138" s="469"/>
      <c r="GB138" s="469"/>
      <c r="GC138" s="469"/>
      <c r="GD138" s="469"/>
      <c r="GE138" s="470"/>
      <c r="GF138" s="468" t="str">
        <f>IF(GF197=0,"",IF(GF197=3,"「住宅借入金等特別控除」の「控除額」は所得税の金額
（"&amp;GF225&amp;"円）以下となるように入力してください。",VLOOKUP(GF197,$A$198:$E$217,2,FALSE)))</f>
        <v/>
      </c>
      <c r="GG138" s="469"/>
      <c r="GH138" s="469"/>
      <c r="GI138" s="469"/>
      <c r="GJ138" s="469"/>
      <c r="GK138" s="469"/>
      <c r="GL138" s="470"/>
      <c r="GM138" s="468" t="str">
        <f>IF(GM197=0,"",IF(GM197=3,"「住宅借入金等特別控除」の「控除額」は所得税の金額
（"&amp;GM225&amp;"円）以下となるように入力してください。",VLOOKUP(GM197,$A$198:$E$217,2,FALSE)))</f>
        <v/>
      </c>
      <c r="GN138" s="469"/>
      <c r="GO138" s="469"/>
      <c r="GP138" s="469"/>
      <c r="GQ138" s="469"/>
      <c r="GR138" s="469"/>
      <c r="GS138" s="470"/>
      <c r="GT138" s="468" t="str">
        <f>IF(GT197=0,"",IF(GT197=3,"「住宅借入金等特別控除」の「控除額」は所得税の金額
（"&amp;GT225&amp;"円）以下となるように入力してください。",VLOOKUP(GT197,$A$198:$E$217,2,FALSE)))</f>
        <v/>
      </c>
      <c r="GU138" s="469"/>
      <c r="GV138" s="469"/>
      <c r="GW138" s="469"/>
      <c r="GX138" s="469"/>
      <c r="GY138" s="469"/>
      <c r="GZ138" s="470"/>
      <c r="HA138" s="468" t="str">
        <f>IF(HA197=0,"",IF(HA197=3,"「住宅借入金等特別控除」の「控除額」は所得税の金額
（"&amp;HA225&amp;"円）以下となるように入力してください。",VLOOKUP(HA197,$A$198:$E$217,2,FALSE)))</f>
        <v/>
      </c>
      <c r="HB138" s="469"/>
      <c r="HC138" s="469"/>
      <c r="HD138" s="469"/>
      <c r="HE138" s="469"/>
      <c r="HF138" s="469"/>
      <c r="HG138" s="470"/>
    </row>
    <row r="139" spans="1:215" s="9" customFormat="1" ht="15.75" customHeight="1">
      <c r="A139" s="7"/>
      <c r="B139" s="767"/>
      <c r="C139" s="768"/>
      <c r="D139" s="768"/>
      <c r="E139" s="769"/>
      <c r="F139" s="805"/>
      <c r="G139" s="805"/>
      <c r="H139" s="805"/>
      <c r="I139" s="805"/>
      <c r="J139" s="805"/>
      <c r="K139" s="805"/>
      <c r="L139" s="805"/>
      <c r="M139" s="471"/>
      <c r="N139" s="472"/>
      <c r="O139" s="472"/>
      <c r="P139" s="472"/>
      <c r="Q139" s="472"/>
      <c r="R139" s="472"/>
      <c r="S139" s="473"/>
      <c r="T139" s="471"/>
      <c r="U139" s="472"/>
      <c r="V139" s="472"/>
      <c r="W139" s="472"/>
      <c r="X139" s="472"/>
      <c r="Y139" s="472"/>
      <c r="Z139" s="473"/>
      <c r="AA139" s="471"/>
      <c r="AB139" s="472"/>
      <c r="AC139" s="472"/>
      <c r="AD139" s="472"/>
      <c r="AE139" s="472"/>
      <c r="AF139" s="472"/>
      <c r="AG139" s="473"/>
      <c r="AH139" s="471"/>
      <c r="AI139" s="472"/>
      <c r="AJ139" s="472"/>
      <c r="AK139" s="472"/>
      <c r="AL139" s="472"/>
      <c r="AM139" s="472"/>
      <c r="AN139" s="473"/>
      <c r="AO139" s="471"/>
      <c r="AP139" s="472"/>
      <c r="AQ139" s="472"/>
      <c r="AR139" s="472"/>
      <c r="AS139" s="472"/>
      <c r="AT139" s="472"/>
      <c r="AU139" s="473"/>
      <c r="AV139" s="471"/>
      <c r="AW139" s="472"/>
      <c r="AX139" s="472"/>
      <c r="AY139" s="472"/>
      <c r="AZ139" s="472"/>
      <c r="BA139" s="472"/>
      <c r="BB139" s="473"/>
      <c r="BC139" s="471"/>
      <c r="BD139" s="472"/>
      <c r="BE139" s="472"/>
      <c r="BF139" s="472"/>
      <c r="BG139" s="472"/>
      <c r="BH139" s="472"/>
      <c r="BI139" s="473"/>
      <c r="BJ139" s="471"/>
      <c r="BK139" s="472"/>
      <c r="BL139" s="472"/>
      <c r="BM139" s="472"/>
      <c r="BN139" s="472"/>
      <c r="BO139" s="472"/>
      <c r="BP139" s="473"/>
      <c r="BQ139" s="471"/>
      <c r="BR139" s="472"/>
      <c r="BS139" s="472"/>
      <c r="BT139" s="472"/>
      <c r="BU139" s="472"/>
      <c r="BV139" s="472"/>
      <c r="BW139" s="473"/>
      <c r="BX139" s="471"/>
      <c r="BY139" s="472"/>
      <c r="BZ139" s="472"/>
      <c r="CA139" s="472"/>
      <c r="CB139" s="472"/>
      <c r="CC139" s="472"/>
      <c r="CD139" s="473"/>
      <c r="CE139" s="471"/>
      <c r="CF139" s="472"/>
      <c r="CG139" s="472"/>
      <c r="CH139" s="472"/>
      <c r="CI139" s="472"/>
      <c r="CJ139" s="472"/>
      <c r="CK139" s="473"/>
      <c r="CL139" s="471"/>
      <c r="CM139" s="472"/>
      <c r="CN139" s="472"/>
      <c r="CO139" s="472"/>
      <c r="CP139" s="472"/>
      <c r="CQ139" s="472"/>
      <c r="CR139" s="473"/>
      <c r="CS139" s="471"/>
      <c r="CT139" s="472"/>
      <c r="CU139" s="472"/>
      <c r="CV139" s="472"/>
      <c r="CW139" s="472"/>
      <c r="CX139" s="472"/>
      <c r="CY139" s="473"/>
      <c r="CZ139" s="471"/>
      <c r="DA139" s="472"/>
      <c r="DB139" s="472"/>
      <c r="DC139" s="472"/>
      <c r="DD139" s="472"/>
      <c r="DE139" s="472"/>
      <c r="DF139" s="473"/>
      <c r="DG139" s="471"/>
      <c r="DH139" s="472"/>
      <c r="DI139" s="472"/>
      <c r="DJ139" s="472"/>
      <c r="DK139" s="472"/>
      <c r="DL139" s="472"/>
      <c r="DM139" s="473"/>
      <c r="DN139" s="471"/>
      <c r="DO139" s="472"/>
      <c r="DP139" s="472"/>
      <c r="DQ139" s="472"/>
      <c r="DR139" s="472"/>
      <c r="DS139" s="472"/>
      <c r="DT139" s="473"/>
      <c r="DU139" s="471"/>
      <c r="DV139" s="472"/>
      <c r="DW139" s="472"/>
      <c r="DX139" s="472"/>
      <c r="DY139" s="472"/>
      <c r="DZ139" s="472"/>
      <c r="EA139" s="473"/>
      <c r="EB139" s="471"/>
      <c r="EC139" s="472"/>
      <c r="ED139" s="472"/>
      <c r="EE139" s="472"/>
      <c r="EF139" s="472"/>
      <c r="EG139" s="472"/>
      <c r="EH139" s="473"/>
      <c r="EI139" s="471"/>
      <c r="EJ139" s="472"/>
      <c r="EK139" s="472"/>
      <c r="EL139" s="472"/>
      <c r="EM139" s="472"/>
      <c r="EN139" s="472"/>
      <c r="EO139" s="473"/>
      <c r="EP139" s="471"/>
      <c r="EQ139" s="472"/>
      <c r="ER139" s="472"/>
      <c r="ES139" s="472"/>
      <c r="ET139" s="472"/>
      <c r="EU139" s="472"/>
      <c r="EV139" s="473"/>
      <c r="EW139" s="471"/>
      <c r="EX139" s="472"/>
      <c r="EY139" s="472"/>
      <c r="EZ139" s="472"/>
      <c r="FA139" s="472"/>
      <c r="FB139" s="472"/>
      <c r="FC139" s="473"/>
      <c r="FD139" s="471"/>
      <c r="FE139" s="472"/>
      <c r="FF139" s="472"/>
      <c r="FG139" s="472"/>
      <c r="FH139" s="472"/>
      <c r="FI139" s="472"/>
      <c r="FJ139" s="473"/>
      <c r="FK139" s="471"/>
      <c r="FL139" s="472"/>
      <c r="FM139" s="472"/>
      <c r="FN139" s="472"/>
      <c r="FO139" s="472"/>
      <c r="FP139" s="472"/>
      <c r="FQ139" s="473"/>
      <c r="FR139" s="471"/>
      <c r="FS139" s="472"/>
      <c r="FT139" s="472"/>
      <c r="FU139" s="472"/>
      <c r="FV139" s="472"/>
      <c r="FW139" s="472"/>
      <c r="FX139" s="473"/>
      <c r="FY139" s="471"/>
      <c r="FZ139" s="472"/>
      <c r="GA139" s="472"/>
      <c r="GB139" s="472"/>
      <c r="GC139" s="472"/>
      <c r="GD139" s="472"/>
      <c r="GE139" s="473"/>
      <c r="GF139" s="471"/>
      <c r="GG139" s="472"/>
      <c r="GH139" s="472"/>
      <c r="GI139" s="472"/>
      <c r="GJ139" s="472"/>
      <c r="GK139" s="472"/>
      <c r="GL139" s="473"/>
      <c r="GM139" s="471"/>
      <c r="GN139" s="472"/>
      <c r="GO139" s="472"/>
      <c r="GP139" s="472"/>
      <c r="GQ139" s="472"/>
      <c r="GR139" s="472"/>
      <c r="GS139" s="473"/>
      <c r="GT139" s="471"/>
      <c r="GU139" s="472"/>
      <c r="GV139" s="472"/>
      <c r="GW139" s="472"/>
      <c r="GX139" s="472"/>
      <c r="GY139" s="472"/>
      <c r="GZ139" s="473"/>
      <c r="HA139" s="471"/>
      <c r="HB139" s="472"/>
      <c r="HC139" s="472"/>
      <c r="HD139" s="472"/>
      <c r="HE139" s="472"/>
      <c r="HF139" s="472"/>
      <c r="HG139" s="473"/>
    </row>
    <row r="140" spans="1:215" s="9" customFormat="1" ht="15.75" customHeight="1">
      <c r="A140" s="7"/>
      <c r="B140" s="767"/>
      <c r="C140" s="768"/>
      <c r="D140" s="768"/>
      <c r="E140" s="769"/>
      <c r="F140" s="805"/>
      <c r="G140" s="805"/>
      <c r="H140" s="805"/>
      <c r="I140" s="805"/>
      <c r="J140" s="805"/>
      <c r="K140" s="805"/>
      <c r="L140" s="805"/>
      <c r="M140" s="471"/>
      <c r="N140" s="472"/>
      <c r="O140" s="472"/>
      <c r="P140" s="472"/>
      <c r="Q140" s="472"/>
      <c r="R140" s="472"/>
      <c r="S140" s="473"/>
      <c r="T140" s="471"/>
      <c r="U140" s="472"/>
      <c r="V140" s="472"/>
      <c r="W140" s="472"/>
      <c r="X140" s="472"/>
      <c r="Y140" s="472"/>
      <c r="Z140" s="473"/>
      <c r="AA140" s="471"/>
      <c r="AB140" s="472"/>
      <c r="AC140" s="472"/>
      <c r="AD140" s="472"/>
      <c r="AE140" s="472"/>
      <c r="AF140" s="472"/>
      <c r="AG140" s="473"/>
      <c r="AH140" s="471"/>
      <c r="AI140" s="472"/>
      <c r="AJ140" s="472"/>
      <c r="AK140" s="472"/>
      <c r="AL140" s="472"/>
      <c r="AM140" s="472"/>
      <c r="AN140" s="473"/>
      <c r="AO140" s="471"/>
      <c r="AP140" s="472"/>
      <c r="AQ140" s="472"/>
      <c r="AR140" s="472"/>
      <c r="AS140" s="472"/>
      <c r="AT140" s="472"/>
      <c r="AU140" s="473"/>
      <c r="AV140" s="471"/>
      <c r="AW140" s="472"/>
      <c r="AX140" s="472"/>
      <c r="AY140" s="472"/>
      <c r="AZ140" s="472"/>
      <c r="BA140" s="472"/>
      <c r="BB140" s="473"/>
      <c r="BC140" s="471"/>
      <c r="BD140" s="472"/>
      <c r="BE140" s="472"/>
      <c r="BF140" s="472"/>
      <c r="BG140" s="472"/>
      <c r="BH140" s="472"/>
      <c r="BI140" s="473"/>
      <c r="BJ140" s="471"/>
      <c r="BK140" s="472"/>
      <c r="BL140" s="472"/>
      <c r="BM140" s="472"/>
      <c r="BN140" s="472"/>
      <c r="BO140" s="472"/>
      <c r="BP140" s="473"/>
      <c r="BQ140" s="471"/>
      <c r="BR140" s="472"/>
      <c r="BS140" s="472"/>
      <c r="BT140" s="472"/>
      <c r="BU140" s="472"/>
      <c r="BV140" s="472"/>
      <c r="BW140" s="473"/>
      <c r="BX140" s="471"/>
      <c r="BY140" s="472"/>
      <c r="BZ140" s="472"/>
      <c r="CA140" s="472"/>
      <c r="CB140" s="472"/>
      <c r="CC140" s="472"/>
      <c r="CD140" s="473"/>
      <c r="CE140" s="471"/>
      <c r="CF140" s="472"/>
      <c r="CG140" s="472"/>
      <c r="CH140" s="472"/>
      <c r="CI140" s="472"/>
      <c r="CJ140" s="472"/>
      <c r="CK140" s="473"/>
      <c r="CL140" s="471"/>
      <c r="CM140" s="472"/>
      <c r="CN140" s="472"/>
      <c r="CO140" s="472"/>
      <c r="CP140" s="472"/>
      <c r="CQ140" s="472"/>
      <c r="CR140" s="473"/>
      <c r="CS140" s="471"/>
      <c r="CT140" s="472"/>
      <c r="CU140" s="472"/>
      <c r="CV140" s="472"/>
      <c r="CW140" s="472"/>
      <c r="CX140" s="472"/>
      <c r="CY140" s="473"/>
      <c r="CZ140" s="471"/>
      <c r="DA140" s="472"/>
      <c r="DB140" s="472"/>
      <c r="DC140" s="472"/>
      <c r="DD140" s="472"/>
      <c r="DE140" s="472"/>
      <c r="DF140" s="473"/>
      <c r="DG140" s="471"/>
      <c r="DH140" s="472"/>
      <c r="DI140" s="472"/>
      <c r="DJ140" s="472"/>
      <c r="DK140" s="472"/>
      <c r="DL140" s="472"/>
      <c r="DM140" s="473"/>
      <c r="DN140" s="471"/>
      <c r="DO140" s="472"/>
      <c r="DP140" s="472"/>
      <c r="DQ140" s="472"/>
      <c r="DR140" s="472"/>
      <c r="DS140" s="472"/>
      <c r="DT140" s="473"/>
      <c r="DU140" s="471"/>
      <c r="DV140" s="472"/>
      <c r="DW140" s="472"/>
      <c r="DX140" s="472"/>
      <c r="DY140" s="472"/>
      <c r="DZ140" s="472"/>
      <c r="EA140" s="473"/>
      <c r="EB140" s="471"/>
      <c r="EC140" s="472"/>
      <c r="ED140" s="472"/>
      <c r="EE140" s="472"/>
      <c r="EF140" s="472"/>
      <c r="EG140" s="472"/>
      <c r="EH140" s="473"/>
      <c r="EI140" s="471"/>
      <c r="EJ140" s="472"/>
      <c r="EK140" s="472"/>
      <c r="EL140" s="472"/>
      <c r="EM140" s="472"/>
      <c r="EN140" s="472"/>
      <c r="EO140" s="473"/>
      <c r="EP140" s="471"/>
      <c r="EQ140" s="472"/>
      <c r="ER140" s="472"/>
      <c r="ES140" s="472"/>
      <c r="ET140" s="472"/>
      <c r="EU140" s="472"/>
      <c r="EV140" s="473"/>
      <c r="EW140" s="471"/>
      <c r="EX140" s="472"/>
      <c r="EY140" s="472"/>
      <c r="EZ140" s="472"/>
      <c r="FA140" s="472"/>
      <c r="FB140" s="472"/>
      <c r="FC140" s="473"/>
      <c r="FD140" s="471"/>
      <c r="FE140" s="472"/>
      <c r="FF140" s="472"/>
      <c r="FG140" s="472"/>
      <c r="FH140" s="472"/>
      <c r="FI140" s="472"/>
      <c r="FJ140" s="473"/>
      <c r="FK140" s="471"/>
      <c r="FL140" s="472"/>
      <c r="FM140" s="472"/>
      <c r="FN140" s="472"/>
      <c r="FO140" s="472"/>
      <c r="FP140" s="472"/>
      <c r="FQ140" s="473"/>
      <c r="FR140" s="471"/>
      <c r="FS140" s="472"/>
      <c r="FT140" s="472"/>
      <c r="FU140" s="472"/>
      <c r="FV140" s="472"/>
      <c r="FW140" s="472"/>
      <c r="FX140" s="473"/>
      <c r="FY140" s="471"/>
      <c r="FZ140" s="472"/>
      <c r="GA140" s="472"/>
      <c r="GB140" s="472"/>
      <c r="GC140" s="472"/>
      <c r="GD140" s="472"/>
      <c r="GE140" s="473"/>
      <c r="GF140" s="471"/>
      <c r="GG140" s="472"/>
      <c r="GH140" s="472"/>
      <c r="GI140" s="472"/>
      <c r="GJ140" s="472"/>
      <c r="GK140" s="472"/>
      <c r="GL140" s="473"/>
      <c r="GM140" s="471"/>
      <c r="GN140" s="472"/>
      <c r="GO140" s="472"/>
      <c r="GP140" s="472"/>
      <c r="GQ140" s="472"/>
      <c r="GR140" s="472"/>
      <c r="GS140" s="473"/>
      <c r="GT140" s="471"/>
      <c r="GU140" s="472"/>
      <c r="GV140" s="472"/>
      <c r="GW140" s="472"/>
      <c r="GX140" s="472"/>
      <c r="GY140" s="472"/>
      <c r="GZ140" s="473"/>
      <c r="HA140" s="471"/>
      <c r="HB140" s="472"/>
      <c r="HC140" s="472"/>
      <c r="HD140" s="472"/>
      <c r="HE140" s="472"/>
      <c r="HF140" s="472"/>
      <c r="HG140" s="473"/>
    </row>
    <row r="141" spans="1:215" s="9" customFormat="1" ht="27" customHeight="1">
      <c r="A141" s="7"/>
      <c r="B141" s="770" t="s">
        <v>305</v>
      </c>
      <c r="C141" s="771"/>
      <c r="D141" s="771"/>
      <c r="E141" s="772"/>
      <c r="F141" s="805"/>
      <c r="G141" s="805"/>
      <c r="H141" s="805"/>
      <c r="I141" s="805"/>
      <c r="J141" s="805"/>
      <c r="K141" s="805"/>
      <c r="L141" s="805"/>
      <c r="M141" s="471"/>
      <c r="N141" s="472"/>
      <c r="O141" s="472"/>
      <c r="P141" s="472"/>
      <c r="Q141" s="472"/>
      <c r="R141" s="472"/>
      <c r="S141" s="473"/>
      <c r="T141" s="471"/>
      <c r="U141" s="472"/>
      <c r="V141" s="472"/>
      <c r="W141" s="472"/>
      <c r="X141" s="472"/>
      <c r="Y141" s="472"/>
      <c r="Z141" s="473"/>
      <c r="AA141" s="471"/>
      <c r="AB141" s="472"/>
      <c r="AC141" s="472"/>
      <c r="AD141" s="472"/>
      <c r="AE141" s="472"/>
      <c r="AF141" s="472"/>
      <c r="AG141" s="473"/>
      <c r="AH141" s="471"/>
      <c r="AI141" s="472"/>
      <c r="AJ141" s="472"/>
      <c r="AK141" s="472"/>
      <c r="AL141" s="472"/>
      <c r="AM141" s="472"/>
      <c r="AN141" s="473"/>
      <c r="AO141" s="471"/>
      <c r="AP141" s="472"/>
      <c r="AQ141" s="472"/>
      <c r="AR141" s="472"/>
      <c r="AS141" s="472"/>
      <c r="AT141" s="472"/>
      <c r="AU141" s="473"/>
      <c r="AV141" s="471"/>
      <c r="AW141" s="472"/>
      <c r="AX141" s="472"/>
      <c r="AY141" s="472"/>
      <c r="AZ141" s="472"/>
      <c r="BA141" s="472"/>
      <c r="BB141" s="473"/>
      <c r="BC141" s="471"/>
      <c r="BD141" s="472"/>
      <c r="BE141" s="472"/>
      <c r="BF141" s="472"/>
      <c r="BG141" s="472"/>
      <c r="BH141" s="472"/>
      <c r="BI141" s="473"/>
      <c r="BJ141" s="471"/>
      <c r="BK141" s="472"/>
      <c r="BL141" s="472"/>
      <c r="BM141" s="472"/>
      <c r="BN141" s="472"/>
      <c r="BO141" s="472"/>
      <c r="BP141" s="473"/>
      <c r="BQ141" s="471"/>
      <c r="BR141" s="472"/>
      <c r="BS141" s="472"/>
      <c r="BT141" s="472"/>
      <c r="BU141" s="472"/>
      <c r="BV141" s="472"/>
      <c r="BW141" s="473"/>
      <c r="BX141" s="471"/>
      <c r="BY141" s="472"/>
      <c r="BZ141" s="472"/>
      <c r="CA141" s="472"/>
      <c r="CB141" s="472"/>
      <c r="CC141" s="472"/>
      <c r="CD141" s="473"/>
      <c r="CE141" s="471"/>
      <c r="CF141" s="472"/>
      <c r="CG141" s="472"/>
      <c r="CH141" s="472"/>
      <c r="CI141" s="472"/>
      <c r="CJ141" s="472"/>
      <c r="CK141" s="473"/>
      <c r="CL141" s="471"/>
      <c r="CM141" s="472"/>
      <c r="CN141" s="472"/>
      <c r="CO141" s="472"/>
      <c r="CP141" s="472"/>
      <c r="CQ141" s="472"/>
      <c r="CR141" s="473"/>
      <c r="CS141" s="471"/>
      <c r="CT141" s="472"/>
      <c r="CU141" s="472"/>
      <c r="CV141" s="472"/>
      <c r="CW141" s="472"/>
      <c r="CX141" s="472"/>
      <c r="CY141" s="473"/>
      <c r="CZ141" s="471"/>
      <c r="DA141" s="472"/>
      <c r="DB141" s="472"/>
      <c r="DC141" s="472"/>
      <c r="DD141" s="472"/>
      <c r="DE141" s="472"/>
      <c r="DF141" s="473"/>
      <c r="DG141" s="471"/>
      <c r="DH141" s="472"/>
      <c r="DI141" s="472"/>
      <c r="DJ141" s="472"/>
      <c r="DK141" s="472"/>
      <c r="DL141" s="472"/>
      <c r="DM141" s="473"/>
      <c r="DN141" s="471"/>
      <c r="DO141" s="472"/>
      <c r="DP141" s="472"/>
      <c r="DQ141" s="472"/>
      <c r="DR141" s="472"/>
      <c r="DS141" s="472"/>
      <c r="DT141" s="473"/>
      <c r="DU141" s="471"/>
      <c r="DV141" s="472"/>
      <c r="DW141" s="472"/>
      <c r="DX141" s="472"/>
      <c r="DY141" s="472"/>
      <c r="DZ141" s="472"/>
      <c r="EA141" s="473"/>
      <c r="EB141" s="471"/>
      <c r="EC141" s="472"/>
      <c r="ED141" s="472"/>
      <c r="EE141" s="472"/>
      <c r="EF141" s="472"/>
      <c r="EG141" s="472"/>
      <c r="EH141" s="473"/>
      <c r="EI141" s="471"/>
      <c r="EJ141" s="472"/>
      <c r="EK141" s="472"/>
      <c r="EL141" s="472"/>
      <c r="EM141" s="472"/>
      <c r="EN141" s="472"/>
      <c r="EO141" s="473"/>
      <c r="EP141" s="471"/>
      <c r="EQ141" s="472"/>
      <c r="ER141" s="472"/>
      <c r="ES141" s="472"/>
      <c r="ET141" s="472"/>
      <c r="EU141" s="472"/>
      <c r="EV141" s="473"/>
      <c r="EW141" s="471"/>
      <c r="EX141" s="472"/>
      <c r="EY141" s="472"/>
      <c r="EZ141" s="472"/>
      <c r="FA141" s="472"/>
      <c r="FB141" s="472"/>
      <c r="FC141" s="473"/>
      <c r="FD141" s="471"/>
      <c r="FE141" s="472"/>
      <c r="FF141" s="472"/>
      <c r="FG141" s="472"/>
      <c r="FH141" s="472"/>
      <c r="FI141" s="472"/>
      <c r="FJ141" s="473"/>
      <c r="FK141" s="471"/>
      <c r="FL141" s="472"/>
      <c r="FM141" s="472"/>
      <c r="FN141" s="472"/>
      <c r="FO141" s="472"/>
      <c r="FP141" s="472"/>
      <c r="FQ141" s="473"/>
      <c r="FR141" s="471"/>
      <c r="FS141" s="472"/>
      <c r="FT141" s="472"/>
      <c r="FU141" s="472"/>
      <c r="FV141" s="472"/>
      <c r="FW141" s="472"/>
      <c r="FX141" s="473"/>
      <c r="FY141" s="471"/>
      <c r="FZ141" s="472"/>
      <c r="GA141" s="472"/>
      <c r="GB141" s="472"/>
      <c r="GC141" s="472"/>
      <c r="GD141" s="472"/>
      <c r="GE141" s="473"/>
      <c r="GF141" s="471"/>
      <c r="GG141" s="472"/>
      <c r="GH141" s="472"/>
      <c r="GI141" s="472"/>
      <c r="GJ141" s="472"/>
      <c r="GK141" s="472"/>
      <c r="GL141" s="473"/>
      <c r="GM141" s="471"/>
      <c r="GN141" s="472"/>
      <c r="GO141" s="472"/>
      <c r="GP141" s="472"/>
      <c r="GQ141" s="472"/>
      <c r="GR141" s="472"/>
      <c r="GS141" s="473"/>
      <c r="GT141" s="471"/>
      <c r="GU141" s="472"/>
      <c r="GV141" s="472"/>
      <c r="GW141" s="472"/>
      <c r="GX141" s="472"/>
      <c r="GY141" s="472"/>
      <c r="GZ141" s="473"/>
      <c r="HA141" s="471"/>
      <c r="HB141" s="472"/>
      <c r="HC141" s="472"/>
      <c r="HD141" s="472"/>
      <c r="HE141" s="472"/>
      <c r="HF141" s="472"/>
      <c r="HG141" s="473"/>
    </row>
    <row r="142" spans="1:215" s="9" customFormat="1" ht="27" customHeight="1">
      <c r="A142" s="7"/>
      <c r="B142" s="773"/>
      <c r="C142" s="774"/>
      <c r="D142" s="774"/>
      <c r="E142" s="775"/>
      <c r="F142" s="805"/>
      <c r="G142" s="805"/>
      <c r="H142" s="805"/>
      <c r="I142" s="805"/>
      <c r="J142" s="805"/>
      <c r="K142" s="805"/>
      <c r="L142" s="805"/>
      <c r="M142" s="474"/>
      <c r="N142" s="475"/>
      <c r="O142" s="475"/>
      <c r="P142" s="475"/>
      <c r="Q142" s="475"/>
      <c r="R142" s="475"/>
      <c r="S142" s="476"/>
      <c r="T142" s="474"/>
      <c r="U142" s="475"/>
      <c r="V142" s="475"/>
      <c r="W142" s="475"/>
      <c r="X142" s="475"/>
      <c r="Y142" s="475"/>
      <c r="Z142" s="476"/>
      <c r="AA142" s="474"/>
      <c r="AB142" s="475"/>
      <c r="AC142" s="475"/>
      <c r="AD142" s="475"/>
      <c r="AE142" s="475"/>
      <c r="AF142" s="475"/>
      <c r="AG142" s="476"/>
      <c r="AH142" s="474"/>
      <c r="AI142" s="475"/>
      <c r="AJ142" s="475"/>
      <c r="AK142" s="475"/>
      <c r="AL142" s="475"/>
      <c r="AM142" s="475"/>
      <c r="AN142" s="476"/>
      <c r="AO142" s="474"/>
      <c r="AP142" s="475"/>
      <c r="AQ142" s="475"/>
      <c r="AR142" s="475"/>
      <c r="AS142" s="475"/>
      <c r="AT142" s="475"/>
      <c r="AU142" s="476"/>
      <c r="AV142" s="474"/>
      <c r="AW142" s="475"/>
      <c r="AX142" s="475"/>
      <c r="AY142" s="475"/>
      <c r="AZ142" s="475"/>
      <c r="BA142" s="475"/>
      <c r="BB142" s="476"/>
      <c r="BC142" s="474"/>
      <c r="BD142" s="475"/>
      <c r="BE142" s="475"/>
      <c r="BF142" s="475"/>
      <c r="BG142" s="475"/>
      <c r="BH142" s="475"/>
      <c r="BI142" s="476"/>
      <c r="BJ142" s="474"/>
      <c r="BK142" s="475"/>
      <c r="BL142" s="475"/>
      <c r="BM142" s="475"/>
      <c r="BN142" s="475"/>
      <c r="BO142" s="475"/>
      <c r="BP142" s="476"/>
      <c r="BQ142" s="474"/>
      <c r="BR142" s="475"/>
      <c r="BS142" s="475"/>
      <c r="BT142" s="475"/>
      <c r="BU142" s="475"/>
      <c r="BV142" s="475"/>
      <c r="BW142" s="476"/>
      <c r="BX142" s="474"/>
      <c r="BY142" s="475"/>
      <c r="BZ142" s="475"/>
      <c r="CA142" s="475"/>
      <c r="CB142" s="475"/>
      <c r="CC142" s="475"/>
      <c r="CD142" s="476"/>
      <c r="CE142" s="474"/>
      <c r="CF142" s="475"/>
      <c r="CG142" s="475"/>
      <c r="CH142" s="475"/>
      <c r="CI142" s="475"/>
      <c r="CJ142" s="475"/>
      <c r="CK142" s="476"/>
      <c r="CL142" s="474"/>
      <c r="CM142" s="475"/>
      <c r="CN142" s="475"/>
      <c r="CO142" s="475"/>
      <c r="CP142" s="475"/>
      <c r="CQ142" s="475"/>
      <c r="CR142" s="476"/>
      <c r="CS142" s="474"/>
      <c r="CT142" s="475"/>
      <c r="CU142" s="475"/>
      <c r="CV142" s="475"/>
      <c r="CW142" s="475"/>
      <c r="CX142" s="475"/>
      <c r="CY142" s="476"/>
      <c r="CZ142" s="474"/>
      <c r="DA142" s="475"/>
      <c r="DB142" s="475"/>
      <c r="DC142" s="475"/>
      <c r="DD142" s="475"/>
      <c r="DE142" s="475"/>
      <c r="DF142" s="476"/>
      <c r="DG142" s="474"/>
      <c r="DH142" s="475"/>
      <c r="DI142" s="475"/>
      <c r="DJ142" s="475"/>
      <c r="DK142" s="475"/>
      <c r="DL142" s="475"/>
      <c r="DM142" s="476"/>
      <c r="DN142" s="474"/>
      <c r="DO142" s="475"/>
      <c r="DP142" s="475"/>
      <c r="DQ142" s="475"/>
      <c r="DR142" s="475"/>
      <c r="DS142" s="475"/>
      <c r="DT142" s="476"/>
      <c r="DU142" s="474"/>
      <c r="DV142" s="475"/>
      <c r="DW142" s="475"/>
      <c r="DX142" s="475"/>
      <c r="DY142" s="475"/>
      <c r="DZ142" s="475"/>
      <c r="EA142" s="476"/>
      <c r="EB142" s="474"/>
      <c r="EC142" s="475"/>
      <c r="ED142" s="475"/>
      <c r="EE142" s="475"/>
      <c r="EF142" s="475"/>
      <c r="EG142" s="475"/>
      <c r="EH142" s="476"/>
      <c r="EI142" s="474"/>
      <c r="EJ142" s="475"/>
      <c r="EK142" s="475"/>
      <c r="EL142" s="475"/>
      <c r="EM142" s="475"/>
      <c r="EN142" s="475"/>
      <c r="EO142" s="476"/>
      <c r="EP142" s="474"/>
      <c r="EQ142" s="475"/>
      <c r="ER142" s="475"/>
      <c r="ES142" s="475"/>
      <c r="ET142" s="475"/>
      <c r="EU142" s="475"/>
      <c r="EV142" s="476"/>
      <c r="EW142" s="474"/>
      <c r="EX142" s="475"/>
      <c r="EY142" s="475"/>
      <c r="EZ142" s="475"/>
      <c r="FA142" s="475"/>
      <c r="FB142" s="475"/>
      <c r="FC142" s="476"/>
      <c r="FD142" s="474"/>
      <c r="FE142" s="475"/>
      <c r="FF142" s="475"/>
      <c r="FG142" s="475"/>
      <c r="FH142" s="475"/>
      <c r="FI142" s="475"/>
      <c r="FJ142" s="476"/>
      <c r="FK142" s="474"/>
      <c r="FL142" s="475"/>
      <c r="FM142" s="475"/>
      <c r="FN142" s="475"/>
      <c r="FO142" s="475"/>
      <c r="FP142" s="475"/>
      <c r="FQ142" s="476"/>
      <c r="FR142" s="474"/>
      <c r="FS142" s="475"/>
      <c r="FT142" s="475"/>
      <c r="FU142" s="475"/>
      <c r="FV142" s="475"/>
      <c r="FW142" s="475"/>
      <c r="FX142" s="476"/>
      <c r="FY142" s="474"/>
      <c r="FZ142" s="475"/>
      <c r="GA142" s="475"/>
      <c r="GB142" s="475"/>
      <c r="GC142" s="475"/>
      <c r="GD142" s="475"/>
      <c r="GE142" s="476"/>
      <c r="GF142" s="474"/>
      <c r="GG142" s="475"/>
      <c r="GH142" s="475"/>
      <c r="GI142" s="475"/>
      <c r="GJ142" s="475"/>
      <c r="GK142" s="475"/>
      <c r="GL142" s="476"/>
      <c r="GM142" s="474"/>
      <c r="GN142" s="475"/>
      <c r="GO142" s="475"/>
      <c r="GP142" s="475"/>
      <c r="GQ142" s="475"/>
      <c r="GR142" s="475"/>
      <c r="GS142" s="476"/>
      <c r="GT142" s="474"/>
      <c r="GU142" s="475"/>
      <c r="GV142" s="475"/>
      <c r="GW142" s="475"/>
      <c r="GX142" s="475"/>
      <c r="GY142" s="475"/>
      <c r="GZ142" s="476"/>
      <c r="HA142" s="474"/>
      <c r="HB142" s="475"/>
      <c r="HC142" s="475"/>
      <c r="HD142" s="475"/>
      <c r="HE142" s="475"/>
      <c r="HF142" s="475"/>
      <c r="HG142" s="476"/>
    </row>
    <row r="143" spans="1:215" s="7" customFormat="1" ht="13.5">
      <c r="E143" s="8"/>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292"/>
      <c r="BK143" s="292"/>
      <c r="BL143" s="292"/>
      <c r="BM143" s="292"/>
      <c r="BN143" s="292"/>
      <c r="BO143" s="292"/>
      <c r="BP143" s="292"/>
      <c r="BQ143" s="292"/>
      <c r="BR143" s="292"/>
      <c r="BS143" s="292"/>
      <c r="BT143" s="292"/>
      <c r="BU143" s="292"/>
      <c r="BV143" s="292"/>
      <c r="BW143" s="292"/>
      <c r="BX143" s="292"/>
      <c r="BY143" s="292"/>
      <c r="BZ143" s="292"/>
      <c r="CA143" s="292"/>
      <c r="CB143" s="292"/>
      <c r="CC143" s="292"/>
      <c r="CD143" s="292"/>
      <c r="CE143" s="292"/>
      <c r="CF143" s="292"/>
      <c r="CG143" s="292"/>
      <c r="CH143" s="292"/>
      <c r="CI143" s="292"/>
      <c r="CJ143" s="292"/>
      <c r="CK143" s="292"/>
      <c r="CL143" s="292"/>
      <c r="CM143" s="292"/>
      <c r="CN143" s="292"/>
      <c r="CO143" s="292"/>
      <c r="CP143" s="292"/>
      <c r="CQ143" s="292"/>
      <c r="CR143" s="292"/>
      <c r="CS143" s="292"/>
      <c r="CT143" s="292"/>
      <c r="CU143" s="292"/>
      <c r="CV143" s="292"/>
      <c r="CW143" s="292"/>
      <c r="CX143" s="292"/>
      <c r="CY143" s="292"/>
      <c r="CZ143" s="292"/>
      <c r="DA143" s="292"/>
      <c r="DB143" s="292"/>
      <c r="DC143" s="292"/>
      <c r="DD143" s="292"/>
      <c r="DE143" s="292"/>
      <c r="DF143" s="292"/>
      <c r="DG143" s="292"/>
      <c r="DH143" s="292"/>
      <c r="DI143" s="292"/>
      <c r="DJ143" s="292"/>
      <c r="DK143" s="292"/>
      <c r="DL143" s="292"/>
      <c r="DM143" s="292"/>
      <c r="DN143" s="292"/>
      <c r="DO143" s="292"/>
      <c r="DP143" s="292"/>
      <c r="DQ143" s="292"/>
      <c r="DR143" s="292"/>
      <c r="DS143" s="292"/>
      <c r="DT143" s="292"/>
      <c r="DU143" s="292"/>
      <c r="DV143" s="292"/>
      <c r="DW143" s="292"/>
      <c r="DX143" s="292"/>
      <c r="DY143" s="292"/>
      <c r="DZ143" s="292"/>
      <c r="EA143" s="292"/>
      <c r="EB143" s="292"/>
      <c r="EC143" s="292"/>
      <c r="ED143" s="292"/>
      <c r="EE143" s="292"/>
      <c r="EF143" s="292"/>
      <c r="EG143" s="292"/>
      <c r="EH143" s="292"/>
      <c r="EI143" s="292"/>
      <c r="EJ143" s="292"/>
      <c r="EK143" s="292"/>
      <c r="EL143" s="292"/>
      <c r="EM143" s="292"/>
      <c r="EN143" s="292"/>
      <c r="EO143" s="292"/>
      <c r="EP143" s="292"/>
      <c r="EQ143" s="292"/>
      <c r="ER143" s="292"/>
      <c r="ES143" s="292"/>
      <c r="ET143" s="292"/>
      <c r="EU143" s="292"/>
      <c r="EV143" s="292"/>
      <c r="EW143" s="292"/>
      <c r="EX143" s="292"/>
      <c r="EY143" s="292"/>
      <c r="EZ143" s="292"/>
      <c r="FA143" s="292"/>
      <c r="FB143" s="292"/>
      <c r="FC143" s="292"/>
      <c r="FD143" s="292"/>
      <c r="FE143" s="292"/>
      <c r="FF143" s="292"/>
      <c r="FG143" s="292"/>
      <c r="FH143" s="292"/>
      <c r="FI143" s="292"/>
      <c r="FJ143" s="292"/>
      <c r="FK143" s="292"/>
      <c r="FL143" s="292"/>
      <c r="FM143" s="292"/>
      <c r="FN143" s="292"/>
      <c r="FO143" s="292"/>
      <c r="FP143" s="292"/>
      <c r="FQ143" s="292"/>
      <c r="FR143" s="292"/>
      <c r="FS143" s="292"/>
      <c r="FT143" s="292"/>
      <c r="FU143" s="292"/>
      <c r="FV143" s="292"/>
      <c r="FW143" s="292"/>
      <c r="FX143" s="292"/>
      <c r="FY143" s="292"/>
      <c r="FZ143" s="292"/>
      <c r="GA143" s="292"/>
      <c r="GB143" s="292"/>
      <c r="GC143" s="292"/>
      <c r="GD143" s="292"/>
      <c r="GE143" s="292"/>
      <c r="GF143" s="292"/>
      <c r="GG143" s="292"/>
      <c r="GH143" s="292"/>
      <c r="GI143" s="292"/>
      <c r="GJ143" s="292"/>
      <c r="GK143" s="292"/>
      <c r="GL143" s="292"/>
      <c r="GM143" s="292"/>
      <c r="GN143" s="292"/>
      <c r="GO143" s="292"/>
      <c r="GP143" s="292"/>
      <c r="GQ143" s="292"/>
      <c r="GR143" s="292"/>
      <c r="GS143" s="292"/>
      <c r="GT143" s="292"/>
      <c r="GU143" s="292"/>
      <c r="GV143" s="292"/>
      <c r="GW143" s="292"/>
      <c r="GX143" s="292"/>
      <c r="GY143" s="292"/>
      <c r="GZ143" s="292"/>
      <c r="HA143" s="292"/>
      <c r="HB143" s="292"/>
      <c r="HC143" s="292"/>
      <c r="HD143" s="292"/>
      <c r="HE143" s="292"/>
      <c r="HF143" s="292"/>
      <c r="HG143" s="292"/>
    </row>
    <row r="144" spans="1:215" s="7" customFormat="1" ht="14.25">
      <c r="B144" s="65" t="s">
        <v>199</v>
      </c>
      <c r="E144" s="8"/>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292"/>
      <c r="BK144" s="292"/>
      <c r="BL144" s="292"/>
      <c r="BM144" s="292"/>
      <c r="BN144" s="292"/>
      <c r="BO144" s="292"/>
      <c r="BP144" s="292"/>
      <c r="BQ144" s="292"/>
      <c r="BR144" s="292"/>
      <c r="BS144" s="292"/>
      <c r="BT144" s="292"/>
      <c r="BU144" s="292"/>
      <c r="BV144" s="292"/>
      <c r="BW144" s="292"/>
      <c r="BX144" s="292"/>
      <c r="BY144" s="292"/>
      <c r="BZ144" s="292"/>
      <c r="CA144" s="292"/>
      <c r="CB144" s="292"/>
      <c r="CC144" s="292"/>
      <c r="CD144" s="292"/>
      <c r="CE144" s="292"/>
      <c r="CF144" s="292"/>
      <c r="CG144" s="292"/>
      <c r="CH144" s="292"/>
      <c r="CI144" s="292"/>
      <c r="CJ144" s="292"/>
      <c r="CK144" s="292"/>
      <c r="CL144" s="292"/>
      <c r="CM144" s="292"/>
      <c r="CN144" s="292"/>
      <c r="CO144" s="292"/>
      <c r="CP144" s="292"/>
      <c r="CQ144" s="292"/>
      <c r="CR144" s="292"/>
      <c r="CS144" s="292"/>
      <c r="CT144" s="292"/>
      <c r="CU144" s="292"/>
      <c r="CV144" s="292"/>
      <c r="CW144" s="292"/>
      <c r="CX144" s="292"/>
      <c r="CY144" s="292"/>
      <c r="CZ144" s="292"/>
      <c r="DA144" s="292"/>
      <c r="DB144" s="292"/>
      <c r="DC144" s="292"/>
      <c r="DD144" s="292"/>
      <c r="DE144" s="292"/>
      <c r="DF144" s="292"/>
      <c r="DG144" s="292"/>
      <c r="DH144" s="292"/>
      <c r="DI144" s="292"/>
      <c r="DJ144" s="292"/>
      <c r="DK144" s="292"/>
      <c r="DL144" s="292"/>
      <c r="DM144" s="292"/>
      <c r="DN144" s="292"/>
      <c r="DO144" s="292"/>
      <c r="DP144" s="292"/>
      <c r="DQ144" s="292"/>
      <c r="DR144" s="292"/>
      <c r="DS144" s="292"/>
      <c r="DT144" s="292"/>
      <c r="DU144" s="292"/>
      <c r="DV144" s="292"/>
      <c r="DW144" s="292"/>
      <c r="DX144" s="292"/>
      <c r="DY144" s="292"/>
      <c r="DZ144" s="292"/>
      <c r="EA144" s="292"/>
      <c r="EB144" s="292"/>
      <c r="EC144" s="292"/>
      <c r="ED144" s="292"/>
      <c r="EE144" s="292"/>
      <c r="EF144" s="292"/>
      <c r="EG144" s="292"/>
      <c r="EH144" s="292"/>
      <c r="EI144" s="292"/>
      <c r="EJ144" s="292"/>
      <c r="EK144" s="292"/>
      <c r="EL144" s="292"/>
      <c r="EM144" s="292"/>
      <c r="EN144" s="292"/>
      <c r="EO144" s="292"/>
      <c r="EP144" s="292"/>
      <c r="EQ144" s="292"/>
      <c r="ER144" s="292"/>
      <c r="ES144" s="292"/>
      <c r="ET144" s="292"/>
      <c r="EU144" s="292"/>
      <c r="EV144" s="292"/>
      <c r="EW144" s="292"/>
      <c r="EX144" s="292"/>
      <c r="EY144" s="292"/>
      <c r="EZ144" s="292"/>
      <c r="FA144" s="292"/>
      <c r="FB144" s="292"/>
      <c r="FC144" s="292"/>
      <c r="FD144" s="292"/>
      <c r="FE144" s="292"/>
      <c r="FF144" s="292"/>
      <c r="FG144" s="292"/>
      <c r="FH144" s="292"/>
      <c r="FI144" s="292"/>
      <c r="FJ144" s="292"/>
      <c r="FK144" s="292"/>
      <c r="FL144" s="292"/>
      <c r="FM144" s="292"/>
      <c r="FN144" s="292"/>
      <c r="FO144" s="292"/>
      <c r="FP144" s="292"/>
      <c r="FQ144" s="292"/>
      <c r="FR144" s="292"/>
      <c r="FS144" s="292"/>
      <c r="FT144" s="292"/>
      <c r="FU144" s="292"/>
      <c r="FV144" s="292"/>
      <c r="FW144" s="292"/>
      <c r="FX144" s="292"/>
      <c r="FY144" s="292"/>
      <c r="FZ144" s="292"/>
      <c r="GA144" s="292"/>
      <c r="GB144" s="292"/>
      <c r="GC144" s="292"/>
      <c r="GD144" s="292"/>
      <c r="GE144" s="292"/>
      <c r="GF144" s="292"/>
      <c r="GG144" s="292"/>
      <c r="GH144" s="292"/>
      <c r="GI144" s="292"/>
      <c r="GJ144" s="292"/>
      <c r="GK144" s="292"/>
      <c r="GL144" s="292"/>
      <c r="GM144" s="292"/>
      <c r="GN144" s="292"/>
      <c r="GO144" s="292"/>
      <c r="GP144" s="292"/>
      <c r="GQ144" s="292"/>
      <c r="GR144" s="292"/>
      <c r="GS144" s="292"/>
      <c r="GT144" s="292"/>
      <c r="GU144" s="292"/>
      <c r="GV144" s="292"/>
      <c r="GW144" s="292"/>
      <c r="GX144" s="292"/>
      <c r="GY144" s="292"/>
      <c r="GZ144" s="292"/>
      <c r="HA144" s="292"/>
      <c r="HB144" s="292"/>
      <c r="HC144" s="292"/>
      <c r="HD144" s="292"/>
      <c r="HE144" s="292"/>
      <c r="HF144" s="292"/>
      <c r="HG144" s="292"/>
    </row>
    <row r="145" spans="2:215" s="7" customFormat="1" ht="13.5">
      <c r="B145" s="390" t="s">
        <v>185</v>
      </c>
      <c r="C145" s="608"/>
      <c r="D145" s="608"/>
      <c r="E145" s="608"/>
      <c r="F145" s="609"/>
      <c r="G145" s="609"/>
      <c r="H145" s="609"/>
      <c r="I145" s="609"/>
      <c r="J145" s="609"/>
      <c r="K145" s="609"/>
      <c r="L145" s="610"/>
      <c r="M145" s="316"/>
      <c r="N145" s="316"/>
      <c r="O145" s="316"/>
      <c r="P145" s="316"/>
      <c r="Q145" s="316"/>
      <c r="R145" s="316"/>
      <c r="S145" s="317"/>
      <c r="T145" s="316"/>
      <c r="U145" s="316"/>
      <c r="V145" s="316"/>
      <c r="W145" s="316"/>
      <c r="X145" s="316"/>
      <c r="Y145" s="316"/>
      <c r="Z145" s="317"/>
      <c r="AA145" s="316"/>
      <c r="AB145" s="316"/>
      <c r="AC145" s="316"/>
      <c r="AD145" s="316"/>
      <c r="AE145" s="316"/>
      <c r="AF145" s="316"/>
      <c r="AG145" s="317"/>
      <c r="AH145" s="316"/>
      <c r="AI145" s="316"/>
      <c r="AJ145" s="316"/>
      <c r="AK145" s="316"/>
      <c r="AL145" s="316"/>
      <c r="AM145" s="316"/>
      <c r="AN145" s="317"/>
      <c r="AO145" s="316"/>
      <c r="AP145" s="316"/>
      <c r="AQ145" s="316"/>
      <c r="AR145" s="316"/>
      <c r="AS145" s="316"/>
      <c r="AT145" s="316"/>
      <c r="AU145" s="317"/>
      <c r="AV145" s="316"/>
      <c r="AW145" s="316"/>
      <c r="AX145" s="316"/>
      <c r="AY145" s="316"/>
      <c r="AZ145" s="316"/>
      <c r="BA145" s="316"/>
      <c r="BB145" s="317"/>
      <c r="BC145" s="316"/>
      <c r="BD145" s="316"/>
      <c r="BE145" s="316"/>
      <c r="BF145" s="316"/>
      <c r="BG145" s="316"/>
      <c r="BH145" s="316"/>
      <c r="BI145" s="317"/>
      <c r="BJ145" s="316"/>
      <c r="BK145" s="316"/>
      <c r="BL145" s="316"/>
      <c r="BM145" s="316"/>
      <c r="BN145" s="316"/>
      <c r="BO145" s="316"/>
      <c r="BP145" s="317"/>
      <c r="BQ145" s="316"/>
      <c r="BR145" s="316"/>
      <c r="BS145" s="316"/>
      <c r="BT145" s="316"/>
      <c r="BU145" s="316"/>
      <c r="BV145" s="316"/>
      <c r="BW145" s="317"/>
      <c r="BX145" s="316"/>
      <c r="BY145" s="316"/>
      <c r="BZ145" s="316"/>
      <c r="CA145" s="316"/>
      <c r="CB145" s="316"/>
      <c r="CC145" s="316"/>
      <c r="CD145" s="317"/>
      <c r="CE145" s="316"/>
      <c r="CF145" s="316"/>
      <c r="CG145" s="316"/>
      <c r="CH145" s="316"/>
      <c r="CI145" s="316"/>
      <c r="CJ145" s="316"/>
      <c r="CK145" s="317"/>
      <c r="CL145" s="316"/>
      <c r="CM145" s="316"/>
      <c r="CN145" s="316"/>
      <c r="CO145" s="316"/>
      <c r="CP145" s="316"/>
      <c r="CQ145" s="316"/>
      <c r="CR145" s="317"/>
      <c r="CS145" s="316"/>
      <c r="CT145" s="316"/>
      <c r="CU145" s="316"/>
      <c r="CV145" s="316"/>
      <c r="CW145" s="316"/>
      <c r="CX145" s="316"/>
      <c r="CY145" s="317"/>
      <c r="CZ145" s="316"/>
      <c r="DA145" s="316"/>
      <c r="DB145" s="316"/>
      <c r="DC145" s="316"/>
      <c r="DD145" s="316"/>
      <c r="DE145" s="316"/>
      <c r="DF145" s="317"/>
      <c r="DG145" s="316"/>
      <c r="DH145" s="316"/>
      <c r="DI145" s="316"/>
      <c r="DJ145" s="316"/>
      <c r="DK145" s="316"/>
      <c r="DL145" s="316"/>
      <c r="DM145" s="317"/>
      <c r="DN145" s="316"/>
      <c r="DO145" s="316"/>
      <c r="DP145" s="316"/>
      <c r="DQ145" s="316"/>
      <c r="DR145" s="316"/>
      <c r="DS145" s="316"/>
      <c r="DT145" s="317"/>
      <c r="DU145" s="316"/>
      <c r="DV145" s="316"/>
      <c r="DW145" s="316"/>
      <c r="DX145" s="316"/>
      <c r="DY145" s="316"/>
      <c r="DZ145" s="316"/>
      <c r="EA145" s="317"/>
      <c r="EB145" s="316"/>
      <c r="EC145" s="316"/>
      <c r="ED145" s="316"/>
      <c r="EE145" s="316"/>
      <c r="EF145" s="316"/>
      <c r="EG145" s="316"/>
      <c r="EH145" s="317"/>
      <c r="EI145" s="316"/>
      <c r="EJ145" s="316"/>
      <c r="EK145" s="316"/>
      <c r="EL145" s="316"/>
      <c r="EM145" s="316"/>
      <c r="EN145" s="316"/>
      <c r="EO145" s="317"/>
      <c r="EP145" s="316"/>
      <c r="EQ145" s="316"/>
      <c r="ER145" s="316"/>
      <c r="ES145" s="316"/>
      <c r="ET145" s="316"/>
      <c r="EU145" s="316"/>
      <c r="EV145" s="317"/>
      <c r="EW145" s="316"/>
      <c r="EX145" s="316"/>
      <c r="EY145" s="316"/>
      <c r="EZ145" s="316"/>
      <c r="FA145" s="316"/>
      <c r="FB145" s="316"/>
      <c r="FC145" s="317"/>
      <c r="FD145" s="316"/>
      <c r="FE145" s="316"/>
      <c r="FF145" s="316"/>
      <c r="FG145" s="316"/>
      <c r="FH145" s="316"/>
      <c r="FI145" s="316"/>
      <c r="FJ145" s="317"/>
      <c r="FK145" s="316"/>
      <c r="FL145" s="316"/>
      <c r="FM145" s="316"/>
      <c r="FN145" s="316"/>
      <c r="FO145" s="316"/>
      <c r="FP145" s="316"/>
      <c r="FQ145" s="317"/>
      <c r="FR145" s="316"/>
      <c r="FS145" s="316"/>
      <c r="FT145" s="316"/>
      <c r="FU145" s="316"/>
      <c r="FV145" s="316"/>
      <c r="FW145" s="316"/>
      <c r="FX145" s="317"/>
      <c r="FY145" s="316"/>
      <c r="FZ145" s="316"/>
      <c r="GA145" s="316"/>
      <c r="GB145" s="316"/>
      <c r="GC145" s="316"/>
      <c r="GD145" s="316"/>
      <c r="GE145" s="317"/>
      <c r="GF145" s="316"/>
      <c r="GG145" s="316"/>
      <c r="GH145" s="316"/>
      <c r="GI145" s="316"/>
      <c r="GJ145" s="316"/>
      <c r="GK145" s="316"/>
      <c r="GL145" s="317"/>
      <c r="GM145" s="316"/>
      <c r="GN145" s="316"/>
      <c r="GO145" s="316"/>
      <c r="GP145" s="316"/>
      <c r="GQ145" s="316"/>
      <c r="GR145" s="316"/>
      <c r="GS145" s="317"/>
      <c r="GT145" s="316"/>
      <c r="GU145" s="316"/>
      <c r="GV145" s="316"/>
      <c r="GW145" s="316"/>
      <c r="GX145" s="316"/>
      <c r="GY145" s="316"/>
      <c r="GZ145" s="317"/>
      <c r="HA145" s="316"/>
      <c r="HB145" s="316"/>
      <c r="HC145" s="316"/>
      <c r="HD145" s="316"/>
      <c r="HE145" s="316"/>
      <c r="HF145" s="316"/>
      <c r="HG145" s="317"/>
    </row>
    <row r="146" spans="2:215" s="7" customFormat="1" ht="13.5">
      <c r="B146" s="398"/>
      <c r="C146" s="455" t="s">
        <v>195</v>
      </c>
      <c r="D146" s="456"/>
      <c r="E146" s="66" t="s">
        <v>21</v>
      </c>
      <c r="F146" s="443"/>
      <c r="G146" s="444"/>
      <c r="H146" s="444"/>
      <c r="I146" s="444"/>
      <c r="J146" s="444"/>
      <c r="K146" s="444"/>
      <c r="L146" s="445"/>
      <c r="M146" s="443"/>
      <c r="N146" s="444"/>
      <c r="O146" s="444"/>
      <c r="P146" s="444"/>
      <c r="Q146" s="444"/>
      <c r="R146" s="444"/>
      <c r="S146" s="445"/>
      <c r="T146" s="443"/>
      <c r="U146" s="444"/>
      <c r="V146" s="444"/>
      <c r="W146" s="444"/>
      <c r="X146" s="444"/>
      <c r="Y146" s="444"/>
      <c r="Z146" s="445"/>
      <c r="AA146" s="443"/>
      <c r="AB146" s="444"/>
      <c r="AC146" s="444"/>
      <c r="AD146" s="444"/>
      <c r="AE146" s="444"/>
      <c r="AF146" s="444"/>
      <c r="AG146" s="445"/>
      <c r="AH146" s="443"/>
      <c r="AI146" s="444"/>
      <c r="AJ146" s="444"/>
      <c r="AK146" s="444"/>
      <c r="AL146" s="444"/>
      <c r="AM146" s="444"/>
      <c r="AN146" s="445"/>
      <c r="AO146" s="443"/>
      <c r="AP146" s="444"/>
      <c r="AQ146" s="444"/>
      <c r="AR146" s="444"/>
      <c r="AS146" s="444"/>
      <c r="AT146" s="444"/>
      <c r="AU146" s="445"/>
      <c r="AV146" s="443"/>
      <c r="AW146" s="444"/>
      <c r="AX146" s="444"/>
      <c r="AY146" s="444"/>
      <c r="AZ146" s="444"/>
      <c r="BA146" s="444"/>
      <c r="BB146" s="445"/>
      <c r="BC146" s="443"/>
      <c r="BD146" s="444"/>
      <c r="BE146" s="444"/>
      <c r="BF146" s="444"/>
      <c r="BG146" s="444"/>
      <c r="BH146" s="444"/>
      <c r="BI146" s="445"/>
      <c r="BJ146" s="670"/>
      <c r="BK146" s="671"/>
      <c r="BL146" s="671"/>
      <c r="BM146" s="671"/>
      <c r="BN146" s="671"/>
      <c r="BO146" s="671"/>
      <c r="BP146" s="672"/>
      <c r="BQ146" s="670"/>
      <c r="BR146" s="671"/>
      <c r="BS146" s="671"/>
      <c r="BT146" s="671"/>
      <c r="BU146" s="671"/>
      <c r="BV146" s="671"/>
      <c r="BW146" s="672"/>
      <c r="BX146" s="670"/>
      <c r="BY146" s="671"/>
      <c r="BZ146" s="671"/>
      <c r="CA146" s="671"/>
      <c r="CB146" s="671"/>
      <c r="CC146" s="671"/>
      <c r="CD146" s="672"/>
      <c r="CE146" s="670"/>
      <c r="CF146" s="671"/>
      <c r="CG146" s="671"/>
      <c r="CH146" s="671"/>
      <c r="CI146" s="671"/>
      <c r="CJ146" s="671"/>
      <c r="CK146" s="672"/>
      <c r="CL146" s="670"/>
      <c r="CM146" s="671"/>
      <c r="CN146" s="671"/>
      <c r="CO146" s="671"/>
      <c r="CP146" s="671"/>
      <c r="CQ146" s="671"/>
      <c r="CR146" s="672"/>
      <c r="CS146" s="670"/>
      <c r="CT146" s="671"/>
      <c r="CU146" s="671"/>
      <c r="CV146" s="671"/>
      <c r="CW146" s="671"/>
      <c r="CX146" s="671"/>
      <c r="CY146" s="672"/>
      <c r="CZ146" s="443"/>
      <c r="DA146" s="444"/>
      <c r="DB146" s="444"/>
      <c r="DC146" s="444"/>
      <c r="DD146" s="444"/>
      <c r="DE146" s="444"/>
      <c r="DF146" s="445"/>
      <c r="DG146" s="443"/>
      <c r="DH146" s="444"/>
      <c r="DI146" s="444"/>
      <c r="DJ146" s="444"/>
      <c r="DK146" s="444"/>
      <c r="DL146" s="444"/>
      <c r="DM146" s="445"/>
      <c r="DN146" s="443"/>
      <c r="DO146" s="444"/>
      <c r="DP146" s="444"/>
      <c r="DQ146" s="444"/>
      <c r="DR146" s="444"/>
      <c r="DS146" s="444"/>
      <c r="DT146" s="445"/>
      <c r="DU146" s="443"/>
      <c r="DV146" s="444"/>
      <c r="DW146" s="444"/>
      <c r="DX146" s="444"/>
      <c r="DY146" s="444"/>
      <c r="DZ146" s="444"/>
      <c r="EA146" s="445"/>
      <c r="EB146" s="443"/>
      <c r="EC146" s="444"/>
      <c r="ED146" s="444"/>
      <c r="EE146" s="444"/>
      <c r="EF146" s="444"/>
      <c r="EG146" s="444"/>
      <c r="EH146" s="445"/>
      <c r="EI146" s="443"/>
      <c r="EJ146" s="444"/>
      <c r="EK146" s="444"/>
      <c r="EL146" s="444"/>
      <c r="EM146" s="444"/>
      <c r="EN146" s="444"/>
      <c r="EO146" s="445"/>
      <c r="EP146" s="443"/>
      <c r="EQ146" s="444"/>
      <c r="ER146" s="444"/>
      <c r="ES146" s="444"/>
      <c r="ET146" s="444"/>
      <c r="EU146" s="444"/>
      <c r="EV146" s="445"/>
      <c r="EW146" s="443"/>
      <c r="EX146" s="444"/>
      <c r="EY146" s="444"/>
      <c r="EZ146" s="444"/>
      <c r="FA146" s="444"/>
      <c r="FB146" s="444"/>
      <c r="FC146" s="445"/>
      <c r="FD146" s="443"/>
      <c r="FE146" s="444"/>
      <c r="FF146" s="444"/>
      <c r="FG146" s="444"/>
      <c r="FH146" s="444"/>
      <c r="FI146" s="444"/>
      <c r="FJ146" s="445"/>
      <c r="FK146" s="443"/>
      <c r="FL146" s="444"/>
      <c r="FM146" s="444"/>
      <c r="FN146" s="444"/>
      <c r="FO146" s="444"/>
      <c r="FP146" s="444"/>
      <c r="FQ146" s="445"/>
      <c r="FR146" s="443"/>
      <c r="FS146" s="444"/>
      <c r="FT146" s="444"/>
      <c r="FU146" s="444"/>
      <c r="FV146" s="444"/>
      <c r="FW146" s="444"/>
      <c r="FX146" s="445"/>
      <c r="FY146" s="443"/>
      <c r="FZ146" s="444"/>
      <c r="GA146" s="444"/>
      <c r="GB146" s="444"/>
      <c r="GC146" s="444"/>
      <c r="GD146" s="444"/>
      <c r="GE146" s="445"/>
      <c r="GF146" s="443"/>
      <c r="GG146" s="444"/>
      <c r="GH146" s="444"/>
      <c r="GI146" s="444"/>
      <c r="GJ146" s="444"/>
      <c r="GK146" s="444"/>
      <c r="GL146" s="445"/>
      <c r="GM146" s="443"/>
      <c r="GN146" s="444"/>
      <c r="GO146" s="444"/>
      <c r="GP146" s="444"/>
      <c r="GQ146" s="444"/>
      <c r="GR146" s="444"/>
      <c r="GS146" s="445"/>
      <c r="GT146" s="443"/>
      <c r="GU146" s="444"/>
      <c r="GV146" s="444"/>
      <c r="GW146" s="444"/>
      <c r="GX146" s="444"/>
      <c r="GY146" s="444"/>
      <c r="GZ146" s="445"/>
      <c r="HA146" s="443"/>
      <c r="HB146" s="444"/>
      <c r="HC146" s="444"/>
      <c r="HD146" s="444"/>
      <c r="HE146" s="444"/>
      <c r="HF146" s="444"/>
      <c r="HG146" s="445"/>
    </row>
    <row r="147" spans="2:215" s="7" customFormat="1" ht="13.5">
      <c r="B147" s="398"/>
      <c r="C147" s="457"/>
      <c r="D147" s="458"/>
      <c r="E147" s="51" t="s">
        <v>125</v>
      </c>
      <c r="F147" s="392"/>
      <c r="G147" s="393"/>
      <c r="H147" s="393"/>
      <c r="I147" s="393"/>
      <c r="J147" s="393"/>
      <c r="K147" s="393"/>
      <c r="L147" s="394"/>
      <c r="M147" s="392"/>
      <c r="N147" s="393"/>
      <c r="O147" s="393"/>
      <c r="P147" s="393"/>
      <c r="Q147" s="393"/>
      <c r="R147" s="393"/>
      <c r="S147" s="394"/>
      <c r="T147" s="392"/>
      <c r="U147" s="393"/>
      <c r="V147" s="393"/>
      <c r="W147" s="393"/>
      <c r="X147" s="393"/>
      <c r="Y147" s="393"/>
      <c r="Z147" s="394"/>
      <c r="AA147" s="392"/>
      <c r="AB147" s="393"/>
      <c r="AC147" s="393"/>
      <c r="AD147" s="393"/>
      <c r="AE147" s="393"/>
      <c r="AF147" s="393"/>
      <c r="AG147" s="394"/>
      <c r="AH147" s="392"/>
      <c r="AI147" s="393"/>
      <c r="AJ147" s="393"/>
      <c r="AK147" s="393"/>
      <c r="AL147" s="393"/>
      <c r="AM147" s="393"/>
      <c r="AN147" s="394"/>
      <c r="AO147" s="392"/>
      <c r="AP147" s="393"/>
      <c r="AQ147" s="393"/>
      <c r="AR147" s="393"/>
      <c r="AS147" s="393"/>
      <c r="AT147" s="393"/>
      <c r="AU147" s="394"/>
      <c r="AV147" s="392"/>
      <c r="AW147" s="393"/>
      <c r="AX147" s="393"/>
      <c r="AY147" s="393"/>
      <c r="AZ147" s="393"/>
      <c r="BA147" s="393"/>
      <c r="BB147" s="394"/>
      <c r="BC147" s="392"/>
      <c r="BD147" s="393"/>
      <c r="BE147" s="393"/>
      <c r="BF147" s="393"/>
      <c r="BG147" s="393"/>
      <c r="BH147" s="393"/>
      <c r="BI147" s="394"/>
      <c r="BJ147" s="409"/>
      <c r="BK147" s="410"/>
      <c r="BL147" s="410"/>
      <c r="BM147" s="410"/>
      <c r="BN147" s="410"/>
      <c r="BO147" s="410"/>
      <c r="BP147" s="411"/>
      <c r="BQ147" s="409"/>
      <c r="BR147" s="410"/>
      <c r="BS147" s="410"/>
      <c r="BT147" s="410"/>
      <c r="BU147" s="410"/>
      <c r="BV147" s="410"/>
      <c r="BW147" s="411"/>
      <c r="BX147" s="409"/>
      <c r="BY147" s="410"/>
      <c r="BZ147" s="410"/>
      <c r="CA147" s="410"/>
      <c r="CB147" s="410"/>
      <c r="CC147" s="410"/>
      <c r="CD147" s="411"/>
      <c r="CE147" s="409"/>
      <c r="CF147" s="410"/>
      <c r="CG147" s="410"/>
      <c r="CH147" s="410"/>
      <c r="CI147" s="410"/>
      <c r="CJ147" s="410"/>
      <c r="CK147" s="411"/>
      <c r="CL147" s="409"/>
      <c r="CM147" s="410"/>
      <c r="CN147" s="410"/>
      <c r="CO147" s="410"/>
      <c r="CP147" s="410"/>
      <c r="CQ147" s="410"/>
      <c r="CR147" s="411"/>
      <c r="CS147" s="409"/>
      <c r="CT147" s="410"/>
      <c r="CU147" s="410"/>
      <c r="CV147" s="410"/>
      <c r="CW147" s="410"/>
      <c r="CX147" s="410"/>
      <c r="CY147" s="411"/>
      <c r="CZ147" s="392"/>
      <c r="DA147" s="393"/>
      <c r="DB147" s="393"/>
      <c r="DC147" s="393"/>
      <c r="DD147" s="393"/>
      <c r="DE147" s="393"/>
      <c r="DF147" s="394"/>
      <c r="DG147" s="392"/>
      <c r="DH147" s="393"/>
      <c r="DI147" s="393"/>
      <c r="DJ147" s="393"/>
      <c r="DK147" s="393"/>
      <c r="DL147" s="393"/>
      <c r="DM147" s="394"/>
      <c r="DN147" s="392"/>
      <c r="DO147" s="393"/>
      <c r="DP147" s="393"/>
      <c r="DQ147" s="393"/>
      <c r="DR147" s="393"/>
      <c r="DS147" s="393"/>
      <c r="DT147" s="394"/>
      <c r="DU147" s="392"/>
      <c r="DV147" s="393"/>
      <c r="DW147" s="393"/>
      <c r="DX147" s="393"/>
      <c r="DY147" s="393"/>
      <c r="DZ147" s="393"/>
      <c r="EA147" s="394"/>
      <c r="EB147" s="392"/>
      <c r="EC147" s="393"/>
      <c r="ED147" s="393"/>
      <c r="EE147" s="393"/>
      <c r="EF147" s="393"/>
      <c r="EG147" s="393"/>
      <c r="EH147" s="394"/>
      <c r="EI147" s="392"/>
      <c r="EJ147" s="393"/>
      <c r="EK147" s="393"/>
      <c r="EL147" s="393"/>
      <c r="EM147" s="393"/>
      <c r="EN147" s="393"/>
      <c r="EO147" s="394"/>
      <c r="EP147" s="392"/>
      <c r="EQ147" s="393"/>
      <c r="ER147" s="393"/>
      <c r="ES147" s="393"/>
      <c r="ET147" s="393"/>
      <c r="EU147" s="393"/>
      <c r="EV147" s="394"/>
      <c r="EW147" s="392"/>
      <c r="EX147" s="393"/>
      <c r="EY147" s="393"/>
      <c r="EZ147" s="393"/>
      <c r="FA147" s="393"/>
      <c r="FB147" s="393"/>
      <c r="FC147" s="394"/>
      <c r="FD147" s="392"/>
      <c r="FE147" s="393"/>
      <c r="FF147" s="393"/>
      <c r="FG147" s="393"/>
      <c r="FH147" s="393"/>
      <c r="FI147" s="393"/>
      <c r="FJ147" s="394"/>
      <c r="FK147" s="392"/>
      <c r="FL147" s="393"/>
      <c r="FM147" s="393"/>
      <c r="FN147" s="393"/>
      <c r="FO147" s="393"/>
      <c r="FP147" s="393"/>
      <c r="FQ147" s="394"/>
      <c r="FR147" s="392"/>
      <c r="FS147" s="393"/>
      <c r="FT147" s="393"/>
      <c r="FU147" s="393"/>
      <c r="FV147" s="393"/>
      <c r="FW147" s="393"/>
      <c r="FX147" s="394"/>
      <c r="FY147" s="392"/>
      <c r="FZ147" s="393"/>
      <c r="GA147" s="393"/>
      <c r="GB147" s="393"/>
      <c r="GC147" s="393"/>
      <c r="GD147" s="393"/>
      <c r="GE147" s="394"/>
      <c r="GF147" s="392"/>
      <c r="GG147" s="393"/>
      <c r="GH147" s="393"/>
      <c r="GI147" s="393"/>
      <c r="GJ147" s="393"/>
      <c r="GK147" s="393"/>
      <c r="GL147" s="394"/>
      <c r="GM147" s="392"/>
      <c r="GN147" s="393"/>
      <c r="GO147" s="393"/>
      <c r="GP147" s="393"/>
      <c r="GQ147" s="393"/>
      <c r="GR147" s="393"/>
      <c r="GS147" s="394"/>
      <c r="GT147" s="392"/>
      <c r="GU147" s="393"/>
      <c r="GV147" s="393"/>
      <c r="GW147" s="393"/>
      <c r="GX147" s="393"/>
      <c r="GY147" s="393"/>
      <c r="GZ147" s="394"/>
      <c r="HA147" s="392"/>
      <c r="HB147" s="393"/>
      <c r="HC147" s="393"/>
      <c r="HD147" s="393"/>
      <c r="HE147" s="393"/>
      <c r="HF147" s="393"/>
      <c r="HG147" s="394"/>
    </row>
    <row r="148" spans="2:215" s="7" customFormat="1" ht="13.5">
      <c r="B148" s="398"/>
      <c r="C148" s="459"/>
      <c r="D148" s="460"/>
      <c r="E148" s="31" t="s">
        <v>405</v>
      </c>
      <c r="F148" s="481"/>
      <c r="G148" s="482"/>
      <c r="H148" s="482"/>
      <c r="I148" s="482"/>
      <c r="J148" s="482"/>
      <c r="K148" s="482"/>
      <c r="L148" s="483"/>
      <c r="M148" s="481"/>
      <c r="N148" s="482"/>
      <c r="O148" s="482"/>
      <c r="P148" s="482"/>
      <c r="Q148" s="482"/>
      <c r="R148" s="482"/>
      <c r="S148" s="483"/>
      <c r="T148" s="481"/>
      <c r="U148" s="482"/>
      <c r="V148" s="482"/>
      <c r="W148" s="482"/>
      <c r="X148" s="482"/>
      <c r="Y148" s="482"/>
      <c r="Z148" s="483"/>
      <c r="AA148" s="481"/>
      <c r="AB148" s="482"/>
      <c r="AC148" s="482"/>
      <c r="AD148" s="482"/>
      <c r="AE148" s="482"/>
      <c r="AF148" s="482"/>
      <c r="AG148" s="483"/>
      <c r="AH148" s="481"/>
      <c r="AI148" s="482"/>
      <c r="AJ148" s="482"/>
      <c r="AK148" s="482"/>
      <c r="AL148" s="482"/>
      <c r="AM148" s="482"/>
      <c r="AN148" s="483"/>
      <c r="AO148" s="481"/>
      <c r="AP148" s="482"/>
      <c r="AQ148" s="482"/>
      <c r="AR148" s="482"/>
      <c r="AS148" s="482"/>
      <c r="AT148" s="482"/>
      <c r="AU148" s="483"/>
      <c r="AV148" s="481"/>
      <c r="AW148" s="482"/>
      <c r="AX148" s="482"/>
      <c r="AY148" s="482"/>
      <c r="AZ148" s="482"/>
      <c r="BA148" s="482"/>
      <c r="BB148" s="483"/>
      <c r="BC148" s="481"/>
      <c r="BD148" s="482"/>
      <c r="BE148" s="482"/>
      <c r="BF148" s="482"/>
      <c r="BG148" s="482"/>
      <c r="BH148" s="482"/>
      <c r="BI148" s="483"/>
      <c r="BJ148" s="481"/>
      <c r="BK148" s="482"/>
      <c r="BL148" s="482"/>
      <c r="BM148" s="482"/>
      <c r="BN148" s="482"/>
      <c r="BO148" s="482"/>
      <c r="BP148" s="483"/>
      <c r="BQ148" s="481"/>
      <c r="BR148" s="482"/>
      <c r="BS148" s="482"/>
      <c r="BT148" s="482"/>
      <c r="BU148" s="482"/>
      <c r="BV148" s="482"/>
      <c r="BW148" s="483"/>
      <c r="BX148" s="481"/>
      <c r="BY148" s="482"/>
      <c r="BZ148" s="482"/>
      <c r="CA148" s="482"/>
      <c r="CB148" s="482"/>
      <c r="CC148" s="482"/>
      <c r="CD148" s="483"/>
      <c r="CE148" s="481"/>
      <c r="CF148" s="482"/>
      <c r="CG148" s="482"/>
      <c r="CH148" s="482"/>
      <c r="CI148" s="482"/>
      <c r="CJ148" s="482"/>
      <c r="CK148" s="483"/>
      <c r="CL148" s="481"/>
      <c r="CM148" s="482"/>
      <c r="CN148" s="482"/>
      <c r="CO148" s="482"/>
      <c r="CP148" s="482"/>
      <c r="CQ148" s="482"/>
      <c r="CR148" s="483"/>
      <c r="CS148" s="481"/>
      <c r="CT148" s="482"/>
      <c r="CU148" s="482"/>
      <c r="CV148" s="482"/>
      <c r="CW148" s="482"/>
      <c r="CX148" s="482"/>
      <c r="CY148" s="483"/>
      <c r="CZ148" s="481"/>
      <c r="DA148" s="482"/>
      <c r="DB148" s="482"/>
      <c r="DC148" s="482"/>
      <c r="DD148" s="482"/>
      <c r="DE148" s="482"/>
      <c r="DF148" s="483"/>
      <c r="DG148" s="481"/>
      <c r="DH148" s="482"/>
      <c r="DI148" s="482"/>
      <c r="DJ148" s="482"/>
      <c r="DK148" s="482"/>
      <c r="DL148" s="482"/>
      <c r="DM148" s="483"/>
      <c r="DN148" s="481"/>
      <c r="DO148" s="482"/>
      <c r="DP148" s="482"/>
      <c r="DQ148" s="482"/>
      <c r="DR148" s="482"/>
      <c r="DS148" s="482"/>
      <c r="DT148" s="483"/>
      <c r="DU148" s="481"/>
      <c r="DV148" s="482"/>
      <c r="DW148" s="482"/>
      <c r="DX148" s="482"/>
      <c r="DY148" s="482"/>
      <c r="DZ148" s="482"/>
      <c r="EA148" s="483"/>
      <c r="EB148" s="481"/>
      <c r="EC148" s="482"/>
      <c r="ED148" s="482"/>
      <c r="EE148" s="482"/>
      <c r="EF148" s="482"/>
      <c r="EG148" s="482"/>
      <c r="EH148" s="483"/>
      <c r="EI148" s="481"/>
      <c r="EJ148" s="482"/>
      <c r="EK148" s="482"/>
      <c r="EL148" s="482"/>
      <c r="EM148" s="482"/>
      <c r="EN148" s="482"/>
      <c r="EO148" s="483"/>
      <c r="EP148" s="481"/>
      <c r="EQ148" s="482"/>
      <c r="ER148" s="482"/>
      <c r="ES148" s="482"/>
      <c r="ET148" s="482"/>
      <c r="EU148" s="482"/>
      <c r="EV148" s="483"/>
      <c r="EW148" s="481"/>
      <c r="EX148" s="482"/>
      <c r="EY148" s="482"/>
      <c r="EZ148" s="482"/>
      <c r="FA148" s="482"/>
      <c r="FB148" s="482"/>
      <c r="FC148" s="483"/>
      <c r="FD148" s="481"/>
      <c r="FE148" s="482"/>
      <c r="FF148" s="482"/>
      <c r="FG148" s="482"/>
      <c r="FH148" s="482"/>
      <c r="FI148" s="482"/>
      <c r="FJ148" s="483"/>
      <c r="FK148" s="481"/>
      <c r="FL148" s="482"/>
      <c r="FM148" s="482"/>
      <c r="FN148" s="482"/>
      <c r="FO148" s="482"/>
      <c r="FP148" s="482"/>
      <c r="FQ148" s="483"/>
      <c r="FR148" s="481"/>
      <c r="FS148" s="482"/>
      <c r="FT148" s="482"/>
      <c r="FU148" s="482"/>
      <c r="FV148" s="482"/>
      <c r="FW148" s="482"/>
      <c r="FX148" s="483"/>
      <c r="FY148" s="481"/>
      <c r="FZ148" s="482"/>
      <c r="GA148" s="482"/>
      <c r="GB148" s="482"/>
      <c r="GC148" s="482"/>
      <c r="GD148" s="482"/>
      <c r="GE148" s="483"/>
      <c r="GF148" s="481"/>
      <c r="GG148" s="482"/>
      <c r="GH148" s="482"/>
      <c r="GI148" s="482"/>
      <c r="GJ148" s="482"/>
      <c r="GK148" s="482"/>
      <c r="GL148" s="483"/>
      <c r="GM148" s="481"/>
      <c r="GN148" s="482"/>
      <c r="GO148" s="482"/>
      <c r="GP148" s="482"/>
      <c r="GQ148" s="482"/>
      <c r="GR148" s="482"/>
      <c r="GS148" s="483"/>
      <c r="GT148" s="481"/>
      <c r="GU148" s="482"/>
      <c r="GV148" s="482"/>
      <c r="GW148" s="482"/>
      <c r="GX148" s="482"/>
      <c r="GY148" s="482"/>
      <c r="GZ148" s="483"/>
      <c r="HA148" s="481"/>
      <c r="HB148" s="482"/>
      <c r="HC148" s="482"/>
      <c r="HD148" s="482"/>
      <c r="HE148" s="482"/>
      <c r="HF148" s="482"/>
      <c r="HG148" s="483"/>
    </row>
    <row r="149" spans="2:215" s="7" customFormat="1" ht="14.25" customHeight="1">
      <c r="B149" s="398"/>
      <c r="C149" s="455" t="s">
        <v>196</v>
      </c>
      <c r="D149" s="456"/>
      <c r="E149" s="66" t="s">
        <v>21</v>
      </c>
      <c r="F149" s="443"/>
      <c r="G149" s="444"/>
      <c r="H149" s="444"/>
      <c r="I149" s="444"/>
      <c r="J149" s="444"/>
      <c r="K149" s="444"/>
      <c r="L149" s="445"/>
      <c r="M149" s="443"/>
      <c r="N149" s="444"/>
      <c r="O149" s="444"/>
      <c r="P149" s="444"/>
      <c r="Q149" s="444"/>
      <c r="R149" s="444"/>
      <c r="S149" s="445"/>
      <c r="T149" s="443"/>
      <c r="U149" s="444"/>
      <c r="V149" s="444"/>
      <c r="W149" s="444"/>
      <c r="X149" s="444"/>
      <c r="Y149" s="444"/>
      <c r="Z149" s="445"/>
      <c r="AA149" s="443"/>
      <c r="AB149" s="444"/>
      <c r="AC149" s="444"/>
      <c r="AD149" s="444"/>
      <c r="AE149" s="444"/>
      <c r="AF149" s="444"/>
      <c r="AG149" s="445"/>
      <c r="AH149" s="443"/>
      <c r="AI149" s="444"/>
      <c r="AJ149" s="444"/>
      <c r="AK149" s="444"/>
      <c r="AL149" s="444"/>
      <c r="AM149" s="444"/>
      <c r="AN149" s="445"/>
      <c r="AO149" s="443"/>
      <c r="AP149" s="444"/>
      <c r="AQ149" s="444"/>
      <c r="AR149" s="444"/>
      <c r="AS149" s="444"/>
      <c r="AT149" s="444"/>
      <c r="AU149" s="445"/>
      <c r="AV149" s="443"/>
      <c r="AW149" s="444"/>
      <c r="AX149" s="444"/>
      <c r="AY149" s="444"/>
      <c r="AZ149" s="444"/>
      <c r="BA149" s="444"/>
      <c r="BB149" s="445"/>
      <c r="BC149" s="443"/>
      <c r="BD149" s="444"/>
      <c r="BE149" s="444"/>
      <c r="BF149" s="444"/>
      <c r="BG149" s="444"/>
      <c r="BH149" s="444"/>
      <c r="BI149" s="445"/>
      <c r="BJ149" s="670"/>
      <c r="BK149" s="671"/>
      <c r="BL149" s="671"/>
      <c r="BM149" s="671"/>
      <c r="BN149" s="671"/>
      <c r="BO149" s="671"/>
      <c r="BP149" s="672"/>
      <c r="BQ149" s="670"/>
      <c r="BR149" s="671"/>
      <c r="BS149" s="671"/>
      <c r="BT149" s="671"/>
      <c r="BU149" s="671"/>
      <c r="BV149" s="671"/>
      <c r="BW149" s="672"/>
      <c r="BX149" s="670"/>
      <c r="BY149" s="671"/>
      <c r="BZ149" s="671"/>
      <c r="CA149" s="671"/>
      <c r="CB149" s="671"/>
      <c r="CC149" s="671"/>
      <c r="CD149" s="672"/>
      <c r="CE149" s="670"/>
      <c r="CF149" s="671"/>
      <c r="CG149" s="671"/>
      <c r="CH149" s="671"/>
      <c r="CI149" s="671"/>
      <c r="CJ149" s="671"/>
      <c r="CK149" s="672"/>
      <c r="CL149" s="670"/>
      <c r="CM149" s="671"/>
      <c r="CN149" s="671"/>
      <c r="CO149" s="671"/>
      <c r="CP149" s="671"/>
      <c r="CQ149" s="671"/>
      <c r="CR149" s="672"/>
      <c r="CS149" s="670"/>
      <c r="CT149" s="671"/>
      <c r="CU149" s="671"/>
      <c r="CV149" s="671"/>
      <c r="CW149" s="671"/>
      <c r="CX149" s="671"/>
      <c r="CY149" s="672"/>
      <c r="CZ149" s="443"/>
      <c r="DA149" s="444"/>
      <c r="DB149" s="444"/>
      <c r="DC149" s="444"/>
      <c r="DD149" s="444"/>
      <c r="DE149" s="444"/>
      <c r="DF149" s="445"/>
      <c r="DG149" s="443"/>
      <c r="DH149" s="444"/>
      <c r="DI149" s="444"/>
      <c r="DJ149" s="444"/>
      <c r="DK149" s="444"/>
      <c r="DL149" s="444"/>
      <c r="DM149" s="445"/>
      <c r="DN149" s="443"/>
      <c r="DO149" s="444"/>
      <c r="DP149" s="444"/>
      <c r="DQ149" s="444"/>
      <c r="DR149" s="444"/>
      <c r="DS149" s="444"/>
      <c r="DT149" s="445"/>
      <c r="DU149" s="443"/>
      <c r="DV149" s="444"/>
      <c r="DW149" s="444"/>
      <c r="DX149" s="444"/>
      <c r="DY149" s="444"/>
      <c r="DZ149" s="444"/>
      <c r="EA149" s="445"/>
      <c r="EB149" s="443"/>
      <c r="EC149" s="444"/>
      <c r="ED149" s="444"/>
      <c r="EE149" s="444"/>
      <c r="EF149" s="444"/>
      <c r="EG149" s="444"/>
      <c r="EH149" s="445"/>
      <c r="EI149" s="443"/>
      <c r="EJ149" s="444"/>
      <c r="EK149" s="444"/>
      <c r="EL149" s="444"/>
      <c r="EM149" s="444"/>
      <c r="EN149" s="444"/>
      <c r="EO149" s="445"/>
      <c r="EP149" s="443"/>
      <c r="EQ149" s="444"/>
      <c r="ER149" s="444"/>
      <c r="ES149" s="444"/>
      <c r="ET149" s="444"/>
      <c r="EU149" s="444"/>
      <c r="EV149" s="445"/>
      <c r="EW149" s="443"/>
      <c r="EX149" s="444"/>
      <c r="EY149" s="444"/>
      <c r="EZ149" s="444"/>
      <c r="FA149" s="444"/>
      <c r="FB149" s="444"/>
      <c r="FC149" s="445"/>
      <c r="FD149" s="443"/>
      <c r="FE149" s="444"/>
      <c r="FF149" s="444"/>
      <c r="FG149" s="444"/>
      <c r="FH149" s="444"/>
      <c r="FI149" s="444"/>
      <c r="FJ149" s="445"/>
      <c r="FK149" s="443"/>
      <c r="FL149" s="444"/>
      <c r="FM149" s="444"/>
      <c r="FN149" s="444"/>
      <c r="FO149" s="444"/>
      <c r="FP149" s="444"/>
      <c r="FQ149" s="445"/>
      <c r="FR149" s="443"/>
      <c r="FS149" s="444"/>
      <c r="FT149" s="444"/>
      <c r="FU149" s="444"/>
      <c r="FV149" s="444"/>
      <c r="FW149" s="444"/>
      <c r="FX149" s="445"/>
      <c r="FY149" s="443"/>
      <c r="FZ149" s="444"/>
      <c r="GA149" s="444"/>
      <c r="GB149" s="444"/>
      <c r="GC149" s="444"/>
      <c r="GD149" s="444"/>
      <c r="GE149" s="445"/>
      <c r="GF149" s="443"/>
      <c r="GG149" s="444"/>
      <c r="GH149" s="444"/>
      <c r="GI149" s="444"/>
      <c r="GJ149" s="444"/>
      <c r="GK149" s="444"/>
      <c r="GL149" s="445"/>
      <c r="GM149" s="443"/>
      <c r="GN149" s="444"/>
      <c r="GO149" s="444"/>
      <c r="GP149" s="444"/>
      <c r="GQ149" s="444"/>
      <c r="GR149" s="444"/>
      <c r="GS149" s="445"/>
      <c r="GT149" s="443"/>
      <c r="GU149" s="444"/>
      <c r="GV149" s="444"/>
      <c r="GW149" s="444"/>
      <c r="GX149" s="444"/>
      <c r="GY149" s="444"/>
      <c r="GZ149" s="445"/>
      <c r="HA149" s="443"/>
      <c r="HB149" s="444"/>
      <c r="HC149" s="444"/>
      <c r="HD149" s="444"/>
      <c r="HE149" s="444"/>
      <c r="HF149" s="444"/>
      <c r="HG149" s="445"/>
    </row>
    <row r="150" spans="2:215" s="7" customFormat="1" ht="13.5">
      <c r="B150" s="398"/>
      <c r="C150" s="457"/>
      <c r="D150" s="458"/>
      <c r="E150" s="51" t="s">
        <v>125</v>
      </c>
      <c r="F150" s="392"/>
      <c r="G150" s="393"/>
      <c r="H150" s="393"/>
      <c r="I150" s="393"/>
      <c r="J150" s="393"/>
      <c r="K150" s="393"/>
      <c r="L150" s="394"/>
      <c r="M150" s="392"/>
      <c r="N150" s="393"/>
      <c r="O150" s="393"/>
      <c r="P150" s="393"/>
      <c r="Q150" s="393"/>
      <c r="R150" s="393"/>
      <c r="S150" s="394"/>
      <c r="T150" s="392"/>
      <c r="U150" s="393"/>
      <c r="V150" s="393"/>
      <c r="W150" s="393"/>
      <c r="X150" s="393"/>
      <c r="Y150" s="393"/>
      <c r="Z150" s="394"/>
      <c r="AA150" s="392"/>
      <c r="AB150" s="393"/>
      <c r="AC150" s="393"/>
      <c r="AD150" s="393"/>
      <c r="AE150" s="393"/>
      <c r="AF150" s="393"/>
      <c r="AG150" s="394"/>
      <c r="AH150" s="392"/>
      <c r="AI150" s="393"/>
      <c r="AJ150" s="393"/>
      <c r="AK150" s="393"/>
      <c r="AL150" s="393"/>
      <c r="AM150" s="393"/>
      <c r="AN150" s="394"/>
      <c r="AO150" s="392"/>
      <c r="AP150" s="393"/>
      <c r="AQ150" s="393"/>
      <c r="AR150" s="393"/>
      <c r="AS150" s="393"/>
      <c r="AT150" s="393"/>
      <c r="AU150" s="394"/>
      <c r="AV150" s="392"/>
      <c r="AW150" s="393"/>
      <c r="AX150" s="393"/>
      <c r="AY150" s="393"/>
      <c r="AZ150" s="393"/>
      <c r="BA150" s="393"/>
      <c r="BB150" s="394"/>
      <c r="BC150" s="392"/>
      <c r="BD150" s="393"/>
      <c r="BE150" s="393"/>
      <c r="BF150" s="393"/>
      <c r="BG150" s="393"/>
      <c r="BH150" s="393"/>
      <c r="BI150" s="394"/>
      <c r="BJ150" s="392"/>
      <c r="BK150" s="393"/>
      <c r="BL150" s="393"/>
      <c r="BM150" s="393"/>
      <c r="BN150" s="393"/>
      <c r="BO150" s="393"/>
      <c r="BP150" s="394"/>
      <c r="BQ150" s="409"/>
      <c r="BR150" s="410"/>
      <c r="BS150" s="410"/>
      <c r="BT150" s="410"/>
      <c r="BU150" s="410"/>
      <c r="BV150" s="410"/>
      <c r="BW150" s="411"/>
      <c r="BX150" s="409"/>
      <c r="BY150" s="410"/>
      <c r="BZ150" s="410"/>
      <c r="CA150" s="410"/>
      <c r="CB150" s="410"/>
      <c r="CC150" s="410"/>
      <c r="CD150" s="411"/>
      <c r="CE150" s="409"/>
      <c r="CF150" s="410"/>
      <c r="CG150" s="410"/>
      <c r="CH150" s="410"/>
      <c r="CI150" s="410"/>
      <c r="CJ150" s="410"/>
      <c r="CK150" s="411"/>
      <c r="CL150" s="409"/>
      <c r="CM150" s="410"/>
      <c r="CN150" s="410"/>
      <c r="CO150" s="410"/>
      <c r="CP150" s="410"/>
      <c r="CQ150" s="410"/>
      <c r="CR150" s="411"/>
      <c r="CS150" s="409"/>
      <c r="CT150" s="410"/>
      <c r="CU150" s="410"/>
      <c r="CV150" s="410"/>
      <c r="CW150" s="410"/>
      <c r="CX150" s="410"/>
      <c r="CY150" s="411"/>
      <c r="CZ150" s="392"/>
      <c r="DA150" s="393"/>
      <c r="DB150" s="393"/>
      <c r="DC150" s="393"/>
      <c r="DD150" s="393"/>
      <c r="DE150" s="393"/>
      <c r="DF150" s="394"/>
      <c r="DG150" s="392"/>
      <c r="DH150" s="393"/>
      <c r="DI150" s="393"/>
      <c r="DJ150" s="393"/>
      <c r="DK150" s="393"/>
      <c r="DL150" s="393"/>
      <c r="DM150" s="394"/>
      <c r="DN150" s="392"/>
      <c r="DO150" s="393"/>
      <c r="DP150" s="393"/>
      <c r="DQ150" s="393"/>
      <c r="DR150" s="393"/>
      <c r="DS150" s="393"/>
      <c r="DT150" s="394"/>
      <c r="DU150" s="392"/>
      <c r="DV150" s="393"/>
      <c r="DW150" s="393"/>
      <c r="DX150" s="393"/>
      <c r="DY150" s="393"/>
      <c r="DZ150" s="393"/>
      <c r="EA150" s="394"/>
      <c r="EB150" s="392"/>
      <c r="EC150" s="393"/>
      <c r="ED150" s="393"/>
      <c r="EE150" s="393"/>
      <c r="EF150" s="393"/>
      <c r="EG150" s="393"/>
      <c r="EH150" s="394"/>
      <c r="EI150" s="392"/>
      <c r="EJ150" s="393"/>
      <c r="EK150" s="393"/>
      <c r="EL150" s="393"/>
      <c r="EM150" s="393"/>
      <c r="EN150" s="393"/>
      <c r="EO150" s="394"/>
      <c r="EP150" s="392"/>
      <c r="EQ150" s="393"/>
      <c r="ER150" s="393"/>
      <c r="ES150" s="393"/>
      <c r="ET150" s="393"/>
      <c r="EU150" s="393"/>
      <c r="EV150" s="394"/>
      <c r="EW150" s="392"/>
      <c r="EX150" s="393"/>
      <c r="EY150" s="393"/>
      <c r="EZ150" s="393"/>
      <c r="FA150" s="393"/>
      <c r="FB150" s="393"/>
      <c r="FC150" s="394"/>
      <c r="FD150" s="392"/>
      <c r="FE150" s="393"/>
      <c r="FF150" s="393"/>
      <c r="FG150" s="393"/>
      <c r="FH150" s="393"/>
      <c r="FI150" s="393"/>
      <c r="FJ150" s="394"/>
      <c r="FK150" s="392"/>
      <c r="FL150" s="393"/>
      <c r="FM150" s="393"/>
      <c r="FN150" s="393"/>
      <c r="FO150" s="393"/>
      <c r="FP150" s="393"/>
      <c r="FQ150" s="394"/>
      <c r="FR150" s="392"/>
      <c r="FS150" s="393"/>
      <c r="FT150" s="393"/>
      <c r="FU150" s="393"/>
      <c r="FV150" s="393"/>
      <c r="FW150" s="393"/>
      <c r="FX150" s="394"/>
      <c r="FY150" s="392"/>
      <c r="FZ150" s="393"/>
      <c r="GA150" s="393"/>
      <c r="GB150" s="393"/>
      <c r="GC150" s="393"/>
      <c r="GD150" s="393"/>
      <c r="GE150" s="394"/>
      <c r="GF150" s="392"/>
      <c r="GG150" s="393"/>
      <c r="GH150" s="393"/>
      <c r="GI150" s="393"/>
      <c r="GJ150" s="393"/>
      <c r="GK150" s="393"/>
      <c r="GL150" s="394"/>
      <c r="GM150" s="392"/>
      <c r="GN150" s="393"/>
      <c r="GO150" s="393"/>
      <c r="GP150" s="393"/>
      <c r="GQ150" s="393"/>
      <c r="GR150" s="393"/>
      <c r="GS150" s="394"/>
      <c r="GT150" s="392"/>
      <c r="GU150" s="393"/>
      <c r="GV150" s="393"/>
      <c r="GW150" s="393"/>
      <c r="GX150" s="393"/>
      <c r="GY150" s="393"/>
      <c r="GZ150" s="394"/>
      <c r="HA150" s="392"/>
      <c r="HB150" s="393"/>
      <c r="HC150" s="393"/>
      <c r="HD150" s="393"/>
      <c r="HE150" s="393"/>
      <c r="HF150" s="393"/>
      <c r="HG150" s="394"/>
    </row>
    <row r="151" spans="2:215" s="7" customFormat="1" ht="13.5">
      <c r="B151" s="398"/>
      <c r="C151" s="459"/>
      <c r="D151" s="460"/>
      <c r="E151" s="338" t="s">
        <v>405</v>
      </c>
      <c r="F151" s="481"/>
      <c r="G151" s="482"/>
      <c r="H151" s="482"/>
      <c r="I151" s="482"/>
      <c r="J151" s="482"/>
      <c r="K151" s="482"/>
      <c r="L151" s="483"/>
      <c r="M151" s="481"/>
      <c r="N151" s="482"/>
      <c r="O151" s="482"/>
      <c r="P151" s="482"/>
      <c r="Q151" s="482"/>
      <c r="R151" s="482"/>
      <c r="S151" s="483"/>
      <c r="T151" s="481"/>
      <c r="U151" s="482"/>
      <c r="V151" s="482"/>
      <c r="W151" s="482"/>
      <c r="X151" s="482"/>
      <c r="Y151" s="482"/>
      <c r="Z151" s="483"/>
      <c r="AA151" s="481"/>
      <c r="AB151" s="482"/>
      <c r="AC151" s="482"/>
      <c r="AD151" s="482"/>
      <c r="AE151" s="482"/>
      <c r="AF151" s="482"/>
      <c r="AG151" s="483"/>
      <c r="AH151" s="481"/>
      <c r="AI151" s="482"/>
      <c r="AJ151" s="482"/>
      <c r="AK151" s="482"/>
      <c r="AL151" s="482"/>
      <c r="AM151" s="482"/>
      <c r="AN151" s="483"/>
      <c r="AO151" s="481"/>
      <c r="AP151" s="482"/>
      <c r="AQ151" s="482"/>
      <c r="AR151" s="482"/>
      <c r="AS151" s="482"/>
      <c r="AT151" s="482"/>
      <c r="AU151" s="483"/>
      <c r="AV151" s="481"/>
      <c r="AW151" s="482"/>
      <c r="AX151" s="482"/>
      <c r="AY151" s="482"/>
      <c r="AZ151" s="482"/>
      <c r="BA151" s="482"/>
      <c r="BB151" s="483"/>
      <c r="BC151" s="481"/>
      <c r="BD151" s="482"/>
      <c r="BE151" s="482"/>
      <c r="BF151" s="482"/>
      <c r="BG151" s="482"/>
      <c r="BH151" s="482"/>
      <c r="BI151" s="483"/>
      <c r="BJ151" s="481"/>
      <c r="BK151" s="482"/>
      <c r="BL151" s="482"/>
      <c r="BM151" s="482"/>
      <c r="BN151" s="482"/>
      <c r="BO151" s="482"/>
      <c r="BP151" s="483"/>
      <c r="BQ151" s="481"/>
      <c r="BR151" s="482"/>
      <c r="BS151" s="482"/>
      <c r="BT151" s="482"/>
      <c r="BU151" s="482"/>
      <c r="BV151" s="482"/>
      <c r="BW151" s="483"/>
      <c r="BX151" s="481"/>
      <c r="BY151" s="482"/>
      <c r="BZ151" s="482"/>
      <c r="CA151" s="482"/>
      <c r="CB151" s="482"/>
      <c r="CC151" s="482"/>
      <c r="CD151" s="483"/>
      <c r="CE151" s="481"/>
      <c r="CF151" s="482"/>
      <c r="CG151" s="482"/>
      <c r="CH151" s="482"/>
      <c r="CI151" s="482"/>
      <c r="CJ151" s="482"/>
      <c r="CK151" s="483"/>
      <c r="CL151" s="481"/>
      <c r="CM151" s="482"/>
      <c r="CN151" s="482"/>
      <c r="CO151" s="482"/>
      <c r="CP151" s="482"/>
      <c r="CQ151" s="482"/>
      <c r="CR151" s="483"/>
      <c r="CS151" s="481"/>
      <c r="CT151" s="482"/>
      <c r="CU151" s="482"/>
      <c r="CV151" s="482"/>
      <c r="CW151" s="482"/>
      <c r="CX151" s="482"/>
      <c r="CY151" s="483"/>
      <c r="CZ151" s="481"/>
      <c r="DA151" s="482"/>
      <c r="DB151" s="482"/>
      <c r="DC151" s="482"/>
      <c r="DD151" s="482"/>
      <c r="DE151" s="482"/>
      <c r="DF151" s="483"/>
      <c r="DG151" s="481"/>
      <c r="DH151" s="482"/>
      <c r="DI151" s="482"/>
      <c r="DJ151" s="482"/>
      <c r="DK151" s="482"/>
      <c r="DL151" s="482"/>
      <c r="DM151" s="483"/>
      <c r="DN151" s="481"/>
      <c r="DO151" s="482"/>
      <c r="DP151" s="482"/>
      <c r="DQ151" s="482"/>
      <c r="DR151" s="482"/>
      <c r="DS151" s="482"/>
      <c r="DT151" s="483"/>
      <c r="DU151" s="481"/>
      <c r="DV151" s="482"/>
      <c r="DW151" s="482"/>
      <c r="DX151" s="482"/>
      <c r="DY151" s="482"/>
      <c r="DZ151" s="482"/>
      <c r="EA151" s="483"/>
      <c r="EB151" s="481"/>
      <c r="EC151" s="482"/>
      <c r="ED151" s="482"/>
      <c r="EE151" s="482"/>
      <c r="EF151" s="482"/>
      <c r="EG151" s="482"/>
      <c r="EH151" s="483"/>
      <c r="EI151" s="481"/>
      <c r="EJ151" s="482"/>
      <c r="EK151" s="482"/>
      <c r="EL151" s="482"/>
      <c r="EM151" s="482"/>
      <c r="EN151" s="482"/>
      <c r="EO151" s="483"/>
      <c r="EP151" s="481"/>
      <c r="EQ151" s="482"/>
      <c r="ER151" s="482"/>
      <c r="ES151" s="482"/>
      <c r="ET151" s="482"/>
      <c r="EU151" s="482"/>
      <c r="EV151" s="483"/>
      <c r="EW151" s="481"/>
      <c r="EX151" s="482"/>
      <c r="EY151" s="482"/>
      <c r="EZ151" s="482"/>
      <c r="FA151" s="482"/>
      <c r="FB151" s="482"/>
      <c r="FC151" s="483"/>
      <c r="FD151" s="481"/>
      <c r="FE151" s="482"/>
      <c r="FF151" s="482"/>
      <c r="FG151" s="482"/>
      <c r="FH151" s="482"/>
      <c r="FI151" s="482"/>
      <c r="FJ151" s="483"/>
      <c r="FK151" s="481"/>
      <c r="FL151" s="482"/>
      <c r="FM151" s="482"/>
      <c r="FN151" s="482"/>
      <c r="FO151" s="482"/>
      <c r="FP151" s="482"/>
      <c r="FQ151" s="483"/>
      <c r="FR151" s="481"/>
      <c r="FS151" s="482"/>
      <c r="FT151" s="482"/>
      <c r="FU151" s="482"/>
      <c r="FV151" s="482"/>
      <c r="FW151" s="482"/>
      <c r="FX151" s="483"/>
      <c r="FY151" s="481"/>
      <c r="FZ151" s="482"/>
      <c r="GA151" s="482"/>
      <c r="GB151" s="482"/>
      <c r="GC151" s="482"/>
      <c r="GD151" s="482"/>
      <c r="GE151" s="483"/>
      <c r="GF151" s="481"/>
      <c r="GG151" s="482"/>
      <c r="GH151" s="482"/>
      <c r="GI151" s="482"/>
      <c r="GJ151" s="482"/>
      <c r="GK151" s="482"/>
      <c r="GL151" s="483"/>
      <c r="GM151" s="481"/>
      <c r="GN151" s="482"/>
      <c r="GO151" s="482"/>
      <c r="GP151" s="482"/>
      <c r="GQ151" s="482"/>
      <c r="GR151" s="482"/>
      <c r="GS151" s="483"/>
      <c r="GT151" s="481"/>
      <c r="GU151" s="482"/>
      <c r="GV151" s="482"/>
      <c r="GW151" s="482"/>
      <c r="GX151" s="482"/>
      <c r="GY151" s="482"/>
      <c r="GZ151" s="483"/>
      <c r="HA151" s="481"/>
      <c r="HB151" s="482"/>
      <c r="HC151" s="482"/>
      <c r="HD151" s="482"/>
      <c r="HE151" s="482"/>
      <c r="HF151" s="482"/>
      <c r="HG151" s="483"/>
    </row>
    <row r="152" spans="2:215" s="7" customFormat="1" ht="14.25" customHeight="1">
      <c r="B152" s="398"/>
      <c r="C152" s="455" t="s">
        <v>197</v>
      </c>
      <c r="D152" s="456"/>
      <c r="E152" s="66" t="s">
        <v>21</v>
      </c>
      <c r="F152" s="443"/>
      <c r="G152" s="444"/>
      <c r="H152" s="444"/>
      <c r="I152" s="444"/>
      <c r="J152" s="444"/>
      <c r="K152" s="444"/>
      <c r="L152" s="445"/>
      <c r="M152" s="443"/>
      <c r="N152" s="444"/>
      <c r="O152" s="444"/>
      <c r="P152" s="444"/>
      <c r="Q152" s="444"/>
      <c r="R152" s="444"/>
      <c r="S152" s="445"/>
      <c r="T152" s="443"/>
      <c r="U152" s="444"/>
      <c r="V152" s="444"/>
      <c r="W152" s="444"/>
      <c r="X152" s="444"/>
      <c r="Y152" s="444"/>
      <c r="Z152" s="445"/>
      <c r="AA152" s="443"/>
      <c r="AB152" s="444"/>
      <c r="AC152" s="444"/>
      <c r="AD152" s="444"/>
      <c r="AE152" s="444"/>
      <c r="AF152" s="444"/>
      <c r="AG152" s="445"/>
      <c r="AH152" s="443"/>
      <c r="AI152" s="444"/>
      <c r="AJ152" s="444"/>
      <c r="AK152" s="444"/>
      <c r="AL152" s="444"/>
      <c r="AM152" s="444"/>
      <c r="AN152" s="445"/>
      <c r="AO152" s="443"/>
      <c r="AP152" s="444"/>
      <c r="AQ152" s="444"/>
      <c r="AR152" s="444"/>
      <c r="AS152" s="444"/>
      <c r="AT152" s="444"/>
      <c r="AU152" s="445"/>
      <c r="AV152" s="443"/>
      <c r="AW152" s="444"/>
      <c r="AX152" s="444"/>
      <c r="AY152" s="444"/>
      <c r="AZ152" s="444"/>
      <c r="BA152" s="444"/>
      <c r="BB152" s="445"/>
      <c r="BC152" s="443"/>
      <c r="BD152" s="444"/>
      <c r="BE152" s="444"/>
      <c r="BF152" s="444"/>
      <c r="BG152" s="444"/>
      <c r="BH152" s="444"/>
      <c r="BI152" s="445"/>
      <c r="BJ152" s="443"/>
      <c r="BK152" s="444"/>
      <c r="BL152" s="444"/>
      <c r="BM152" s="444"/>
      <c r="BN152" s="444"/>
      <c r="BO152" s="444"/>
      <c r="BP152" s="445"/>
      <c r="BQ152" s="443"/>
      <c r="BR152" s="444"/>
      <c r="BS152" s="444"/>
      <c r="BT152" s="444"/>
      <c r="BU152" s="444"/>
      <c r="BV152" s="444"/>
      <c r="BW152" s="445"/>
      <c r="BX152" s="670"/>
      <c r="BY152" s="671"/>
      <c r="BZ152" s="671"/>
      <c r="CA152" s="671"/>
      <c r="CB152" s="671"/>
      <c r="CC152" s="671"/>
      <c r="CD152" s="672"/>
      <c r="CE152" s="670"/>
      <c r="CF152" s="671"/>
      <c r="CG152" s="671"/>
      <c r="CH152" s="671"/>
      <c r="CI152" s="671"/>
      <c r="CJ152" s="671"/>
      <c r="CK152" s="672"/>
      <c r="CL152" s="670"/>
      <c r="CM152" s="671"/>
      <c r="CN152" s="671"/>
      <c r="CO152" s="671"/>
      <c r="CP152" s="671"/>
      <c r="CQ152" s="671"/>
      <c r="CR152" s="672"/>
      <c r="CS152" s="670"/>
      <c r="CT152" s="671"/>
      <c r="CU152" s="671"/>
      <c r="CV152" s="671"/>
      <c r="CW152" s="671"/>
      <c r="CX152" s="671"/>
      <c r="CY152" s="672"/>
      <c r="CZ152" s="443"/>
      <c r="DA152" s="444"/>
      <c r="DB152" s="444"/>
      <c r="DC152" s="444"/>
      <c r="DD152" s="444"/>
      <c r="DE152" s="444"/>
      <c r="DF152" s="445"/>
      <c r="DG152" s="443"/>
      <c r="DH152" s="444"/>
      <c r="DI152" s="444"/>
      <c r="DJ152" s="444"/>
      <c r="DK152" s="444"/>
      <c r="DL152" s="444"/>
      <c r="DM152" s="445"/>
      <c r="DN152" s="443"/>
      <c r="DO152" s="444"/>
      <c r="DP152" s="444"/>
      <c r="DQ152" s="444"/>
      <c r="DR152" s="444"/>
      <c r="DS152" s="444"/>
      <c r="DT152" s="445"/>
      <c r="DU152" s="443"/>
      <c r="DV152" s="444"/>
      <c r="DW152" s="444"/>
      <c r="DX152" s="444"/>
      <c r="DY152" s="444"/>
      <c r="DZ152" s="444"/>
      <c r="EA152" s="445"/>
      <c r="EB152" s="443"/>
      <c r="EC152" s="444"/>
      <c r="ED152" s="444"/>
      <c r="EE152" s="444"/>
      <c r="EF152" s="444"/>
      <c r="EG152" s="444"/>
      <c r="EH152" s="445"/>
      <c r="EI152" s="443"/>
      <c r="EJ152" s="444"/>
      <c r="EK152" s="444"/>
      <c r="EL152" s="444"/>
      <c r="EM152" s="444"/>
      <c r="EN152" s="444"/>
      <c r="EO152" s="445"/>
      <c r="EP152" s="443"/>
      <c r="EQ152" s="444"/>
      <c r="ER152" s="444"/>
      <c r="ES152" s="444"/>
      <c r="ET152" s="444"/>
      <c r="EU152" s="444"/>
      <c r="EV152" s="445"/>
      <c r="EW152" s="443"/>
      <c r="EX152" s="444"/>
      <c r="EY152" s="444"/>
      <c r="EZ152" s="444"/>
      <c r="FA152" s="444"/>
      <c r="FB152" s="444"/>
      <c r="FC152" s="445"/>
      <c r="FD152" s="443"/>
      <c r="FE152" s="444"/>
      <c r="FF152" s="444"/>
      <c r="FG152" s="444"/>
      <c r="FH152" s="444"/>
      <c r="FI152" s="444"/>
      <c r="FJ152" s="445"/>
      <c r="FK152" s="443"/>
      <c r="FL152" s="444"/>
      <c r="FM152" s="444"/>
      <c r="FN152" s="444"/>
      <c r="FO152" s="444"/>
      <c r="FP152" s="444"/>
      <c r="FQ152" s="445"/>
      <c r="FR152" s="443"/>
      <c r="FS152" s="444"/>
      <c r="FT152" s="444"/>
      <c r="FU152" s="444"/>
      <c r="FV152" s="444"/>
      <c r="FW152" s="444"/>
      <c r="FX152" s="445"/>
      <c r="FY152" s="443"/>
      <c r="FZ152" s="444"/>
      <c r="GA152" s="444"/>
      <c r="GB152" s="444"/>
      <c r="GC152" s="444"/>
      <c r="GD152" s="444"/>
      <c r="GE152" s="445"/>
      <c r="GF152" s="443"/>
      <c r="GG152" s="444"/>
      <c r="GH152" s="444"/>
      <c r="GI152" s="444"/>
      <c r="GJ152" s="444"/>
      <c r="GK152" s="444"/>
      <c r="GL152" s="445"/>
      <c r="GM152" s="443"/>
      <c r="GN152" s="444"/>
      <c r="GO152" s="444"/>
      <c r="GP152" s="444"/>
      <c r="GQ152" s="444"/>
      <c r="GR152" s="444"/>
      <c r="GS152" s="445"/>
      <c r="GT152" s="443"/>
      <c r="GU152" s="444"/>
      <c r="GV152" s="444"/>
      <c r="GW152" s="444"/>
      <c r="GX152" s="444"/>
      <c r="GY152" s="444"/>
      <c r="GZ152" s="445"/>
      <c r="HA152" s="443"/>
      <c r="HB152" s="444"/>
      <c r="HC152" s="444"/>
      <c r="HD152" s="444"/>
      <c r="HE152" s="444"/>
      <c r="HF152" s="444"/>
      <c r="HG152" s="445"/>
    </row>
    <row r="153" spans="2:215" s="7" customFormat="1" ht="13.5">
      <c r="B153" s="398"/>
      <c r="C153" s="457"/>
      <c r="D153" s="458"/>
      <c r="E153" s="51" t="s">
        <v>125</v>
      </c>
      <c r="F153" s="392"/>
      <c r="G153" s="393"/>
      <c r="H153" s="393"/>
      <c r="I153" s="393"/>
      <c r="J153" s="393"/>
      <c r="K153" s="393"/>
      <c r="L153" s="394"/>
      <c r="M153" s="392"/>
      <c r="N153" s="393"/>
      <c r="O153" s="393"/>
      <c r="P153" s="393"/>
      <c r="Q153" s="393"/>
      <c r="R153" s="393"/>
      <c r="S153" s="394"/>
      <c r="T153" s="392"/>
      <c r="U153" s="393"/>
      <c r="V153" s="393"/>
      <c r="W153" s="393"/>
      <c r="X153" s="393"/>
      <c r="Y153" s="393"/>
      <c r="Z153" s="394"/>
      <c r="AA153" s="392"/>
      <c r="AB153" s="393"/>
      <c r="AC153" s="393"/>
      <c r="AD153" s="393"/>
      <c r="AE153" s="393"/>
      <c r="AF153" s="393"/>
      <c r="AG153" s="394"/>
      <c r="AH153" s="392"/>
      <c r="AI153" s="393"/>
      <c r="AJ153" s="393"/>
      <c r="AK153" s="393"/>
      <c r="AL153" s="393"/>
      <c r="AM153" s="393"/>
      <c r="AN153" s="394"/>
      <c r="AO153" s="392"/>
      <c r="AP153" s="393"/>
      <c r="AQ153" s="393"/>
      <c r="AR153" s="393"/>
      <c r="AS153" s="393"/>
      <c r="AT153" s="393"/>
      <c r="AU153" s="394"/>
      <c r="AV153" s="392"/>
      <c r="AW153" s="393"/>
      <c r="AX153" s="393"/>
      <c r="AY153" s="393"/>
      <c r="AZ153" s="393"/>
      <c r="BA153" s="393"/>
      <c r="BB153" s="394"/>
      <c r="BC153" s="392"/>
      <c r="BD153" s="393"/>
      <c r="BE153" s="393"/>
      <c r="BF153" s="393"/>
      <c r="BG153" s="393"/>
      <c r="BH153" s="393"/>
      <c r="BI153" s="394"/>
      <c r="BJ153" s="392"/>
      <c r="BK153" s="393"/>
      <c r="BL153" s="393"/>
      <c r="BM153" s="393"/>
      <c r="BN153" s="393"/>
      <c r="BO153" s="393"/>
      <c r="BP153" s="394"/>
      <c r="BQ153" s="392"/>
      <c r="BR153" s="393"/>
      <c r="BS153" s="393"/>
      <c r="BT153" s="393"/>
      <c r="BU153" s="393"/>
      <c r="BV153" s="393"/>
      <c r="BW153" s="394"/>
      <c r="BX153" s="409"/>
      <c r="BY153" s="410"/>
      <c r="BZ153" s="410"/>
      <c r="CA153" s="410"/>
      <c r="CB153" s="410"/>
      <c r="CC153" s="410"/>
      <c r="CD153" s="411"/>
      <c r="CE153" s="409"/>
      <c r="CF153" s="410"/>
      <c r="CG153" s="410"/>
      <c r="CH153" s="410"/>
      <c r="CI153" s="410"/>
      <c r="CJ153" s="410"/>
      <c r="CK153" s="411"/>
      <c r="CL153" s="409"/>
      <c r="CM153" s="410"/>
      <c r="CN153" s="410"/>
      <c r="CO153" s="410"/>
      <c r="CP153" s="410"/>
      <c r="CQ153" s="410"/>
      <c r="CR153" s="411"/>
      <c r="CS153" s="409"/>
      <c r="CT153" s="410"/>
      <c r="CU153" s="410"/>
      <c r="CV153" s="410"/>
      <c r="CW153" s="410"/>
      <c r="CX153" s="410"/>
      <c r="CY153" s="411"/>
      <c r="CZ153" s="392"/>
      <c r="DA153" s="393"/>
      <c r="DB153" s="393"/>
      <c r="DC153" s="393"/>
      <c r="DD153" s="393"/>
      <c r="DE153" s="393"/>
      <c r="DF153" s="394"/>
      <c r="DG153" s="392"/>
      <c r="DH153" s="393"/>
      <c r="DI153" s="393"/>
      <c r="DJ153" s="393"/>
      <c r="DK153" s="393"/>
      <c r="DL153" s="393"/>
      <c r="DM153" s="394"/>
      <c r="DN153" s="392"/>
      <c r="DO153" s="393"/>
      <c r="DP153" s="393"/>
      <c r="DQ153" s="393"/>
      <c r="DR153" s="393"/>
      <c r="DS153" s="393"/>
      <c r="DT153" s="394"/>
      <c r="DU153" s="392"/>
      <c r="DV153" s="393"/>
      <c r="DW153" s="393"/>
      <c r="DX153" s="393"/>
      <c r="DY153" s="393"/>
      <c r="DZ153" s="393"/>
      <c r="EA153" s="394"/>
      <c r="EB153" s="392"/>
      <c r="EC153" s="393"/>
      <c r="ED153" s="393"/>
      <c r="EE153" s="393"/>
      <c r="EF153" s="393"/>
      <c r="EG153" s="393"/>
      <c r="EH153" s="394"/>
      <c r="EI153" s="392"/>
      <c r="EJ153" s="393"/>
      <c r="EK153" s="393"/>
      <c r="EL153" s="393"/>
      <c r="EM153" s="393"/>
      <c r="EN153" s="393"/>
      <c r="EO153" s="394"/>
      <c r="EP153" s="392"/>
      <c r="EQ153" s="393"/>
      <c r="ER153" s="393"/>
      <c r="ES153" s="393"/>
      <c r="ET153" s="393"/>
      <c r="EU153" s="393"/>
      <c r="EV153" s="394"/>
      <c r="EW153" s="392"/>
      <c r="EX153" s="393"/>
      <c r="EY153" s="393"/>
      <c r="EZ153" s="393"/>
      <c r="FA153" s="393"/>
      <c r="FB153" s="393"/>
      <c r="FC153" s="394"/>
      <c r="FD153" s="392"/>
      <c r="FE153" s="393"/>
      <c r="FF153" s="393"/>
      <c r="FG153" s="393"/>
      <c r="FH153" s="393"/>
      <c r="FI153" s="393"/>
      <c r="FJ153" s="394"/>
      <c r="FK153" s="392"/>
      <c r="FL153" s="393"/>
      <c r="FM153" s="393"/>
      <c r="FN153" s="393"/>
      <c r="FO153" s="393"/>
      <c r="FP153" s="393"/>
      <c r="FQ153" s="394"/>
      <c r="FR153" s="392"/>
      <c r="FS153" s="393"/>
      <c r="FT153" s="393"/>
      <c r="FU153" s="393"/>
      <c r="FV153" s="393"/>
      <c r="FW153" s="393"/>
      <c r="FX153" s="394"/>
      <c r="FY153" s="392"/>
      <c r="FZ153" s="393"/>
      <c r="GA153" s="393"/>
      <c r="GB153" s="393"/>
      <c r="GC153" s="393"/>
      <c r="GD153" s="393"/>
      <c r="GE153" s="394"/>
      <c r="GF153" s="392"/>
      <c r="GG153" s="393"/>
      <c r="GH153" s="393"/>
      <c r="GI153" s="393"/>
      <c r="GJ153" s="393"/>
      <c r="GK153" s="393"/>
      <c r="GL153" s="394"/>
      <c r="GM153" s="392"/>
      <c r="GN153" s="393"/>
      <c r="GO153" s="393"/>
      <c r="GP153" s="393"/>
      <c r="GQ153" s="393"/>
      <c r="GR153" s="393"/>
      <c r="GS153" s="394"/>
      <c r="GT153" s="392"/>
      <c r="GU153" s="393"/>
      <c r="GV153" s="393"/>
      <c r="GW153" s="393"/>
      <c r="GX153" s="393"/>
      <c r="GY153" s="393"/>
      <c r="GZ153" s="394"/>
      <c r="HA153" s="392"/>
      <c r="HB153" s="393"/>
      <c r="HC153" s="393"/>
      <c r="HD153" s="393"/>
      <c r="HE153" s="393"/>
      <c r="HF153" s="393"/>
      <c r="HG153" s="394"/>
    </row>
    <row r="154" spans="2:215" s="7" customFormat="1" ht="13.5">
      <c r="B154" s="398"/>
      <c r="C154" s="459"/>
      <c r="D154" s="460"/>
      <c r="E154" s="338" t="s">
        <v>405</v>
      </c>
      <c r="F154" s="481"/>
      <c r="G154" s="482"/>
      <c r="H154" s="482"/>
      <c r="I154" s="482"/>
      <c r="J154" s="482"/>
      <c r="K154" s="482"/>
      <c r="L154" s="483"/>
      <c r="M154" s="481"/>
      <c r="N154" s="482"/>
      <c r="O154" s="482"/>
      <c r="P154" s="482"/>
      <c r="Q154" s="482"/>
      <c r="R154" s="482"/>
      <c r="S154" s="483"/>
      <c r="T154" s="481"/>
      <c r="U154" s="482"/>
      <c r="V154" s="482"/>
      <c r="W154" s="482"/>
      <c r="X154" s="482"/>
      <c r="Y154" s="482"/>
      <c r="Z154" s="483"/>
      <c r="AA154" s="481"/>
      <c r="AB154" s="482"/>
      <c r="AC154" s="482"/>
      <c r="AD154" s="482"/>
      <c r="AE154" s="482"/>
      <c r="AF154" s="482"/>
      <c r="AG154" s="483"/>
      <c r="AH154" s="481"/>
      <c r="AI154" s="482"/>
      <c r="AJ154" s="482"/>
      <c r="AK154" s="482"/>
      <c r="AL154" s="482"/>
      <c r="AM154" s="482"/>
      <c r="AN154" s="483"/>
      <c r="AO154" s="481"/>
      <c r="AP154" s="482"/>
      <c r="AQ154" s="482"/>
      <c r="AR154" s="482"/>
      <c r="AS154" s="482"/>
      <c r="AT154" s="482"/>
      <c r="AU154" s="483"/>
      <c r="AV154" s="481"/>
      <c r="AW154" s="482"/>
      <c r="AX154" s="482"/>
      <c r="AY154" s="482"/>
      <c r="AZ154" s="482"/>
      <c r="BA154" s="482"/>
      <c r="BB154" s="483"/>
      <c r="BC154" s="481"/>
      <c r="BD154" s="482"/>
      <c r="BE154" s="482"/>
      <c r="BF154" s="482"/>
      <c r="BG154" s="482"/>
      <c r="BH154" s="482"/>
      <c r="BI154" s="483"/>
      <c r="BJ154" s="481"/>
      <c r="BK154" s="482"/>
      <c r="BL154" s="482"/>
      <c r="BM154" s="482"/>
      <c r="BN154" s="482"/>
      <c r="BO154" s="482"/>
      <c r="BP154" s="483"/>
      <c r="BQ154" s="481"/>
      <c r="BR154" s="482"/>
      <c r="BS154" s="482"/>
      <c r="BT154" s="482"/>
      <c r="BU154" s="482"/>
      <c r="BV154" s="482"/>
      <c r="BW154" s="483"/>
      <c r="BX154" s="481"/>
      <c r="BY154" s="482"/>
      <c r="BZ154" s="482"/>
      <c r="CA154" s="482"/>
      <c r="CB154" s="482"/>
      <c r="CC154" s="482"/>
      <c r="CD154" s="483"/>
      <c r="CE154" s="481"/>
      <c r="CF154" s="482"/>
      <c r="CG154" s="482"/>
      <c r="CH154" s="482"/>
      <c r="CI154" s="482"/>
      <c r="CJ154" s="482"/>
      <c r="CK154" s="483"/>
      <c r="CL154" s="481"/>
      <c r="CM154" s="482"/>
      <c r="CN154" s="482"/>
      <c r="CO154" s="482"/>
      <c r="CP154" s="482"/>
      <c r="CQ154" s="482"/>
      <c r="CR154" s="483"/>
      <c r="CS154" s="481"/>
      <c r="CT154" s="482"/>
      <c r="CU154" s="482"/>
      <c r="CV154" s="482"/>
      <c r="CW154" s="482"/>
      <c r="CX154" s="482"/>
      <c r="CY154" s="483"/>
      <c r="CZ154" s="481"/>
      <c r="DA154" s="482"/>
      <c r="DB154" s="482"/>
      <c r="DC154" s="482"/>
      <c r="DD154" s="482"/>
      <c r="DE154" s="482"/>
      <c r="DF154" s="483"/>
      <c r="DG154" s="481"/>
      <c r="DH154" s="482"/>
      <c r="DI154" s="482"/>
      <c r="DJ154" s="482"/>
      <c r="DK154" s="482"/>
      <c r="DL154" s="482"/>
      <c r="DM154" s="483"/>
      <c r="DN154" s="481"/>
      <c r="DO154" s="482"/>
      <c r="DP154" s="482"/>
      <c r="DQ154" s="482"/>
      <c r="DR154" s="482"/>
      <c r="DS154" s="482"/>
      <c r="DT154" s="483"/>
      <c r="DU154" s="481"/>
      <c r="DV154" s="482"/>
      <c r="DW154" s="482"/>
      <c r="DX154" s="482"/>
      <c r="DY154" s="482"/>
      <c r="DZ154" s="482"/>
      <c r="EA154" s="483"/>
      <c r="EB154" s="481"/>
      <c r="EC154" s="482"/>
      <c r="ED154" s="482"/>
      <c r="EE154" s="482"/>
      <c r="EF154" s="482"/>
      <c r="EG154" s="482"/>
      <c r="EH154" s="483"/>
      <c r="EI154" s="481"/>
      <c r="EJ154" s="482"/>
      <c r="EK154" s="482"/>
      <c r="EL154" s="482"/>
      <c r="EM154" s="482"/>
      <c r="EN154" s="482"/>
      <c r="EO154" s="483"/>
      <c r="EP154" s="481"/>
      <c r="EQ154" s="482"/>
      <c r="ER154" s="482"/>
      <c r="ES154" s="482"/>
      <c r="ET154" s="482"/>
      <c r="EU154" s="482"/>
      <c r="EV154" s="483"/>
      <c r="EW154" s="481"/>
      <c r="EX154" s="482"/>
      <c r="EY154" s="482"/>
      <c r="EZ154" s="482"/>
      <c r="FA154" s="482"/>
      <c r="FB154" s="482"/>
      <c r="FC154" s="483"/>
      <c r="FD154" s="481"/>
      <c r="FE154" s="482"/>
      <c r="FF154" s="482"/>
      <c r="FG154" s="482"/>
      <c r="FH154" s="482"/>
      <c r="FI154" s="482"/>
      <c r="FJ154" s="483"/>
      <c r="FK154" s="481"/>
      <c r="FL154" s="482"/>
      <c r="FM154" s="482"/>
      <c r="FN154" s="482"/>
      <c r="FO154" s="482"/>
      <c r="FP154" s="482"/>
      <c r="FQ154" s="483"/>
      <c r="FR154" s="481"/>
      <c r="FS154" s="482"/>
      <c r="FT154" s="482"/>
      <c r="FU154" s="482"/>
      <c r="FV154" s="482"/>
      <c r="FW154" s="482"/>
      <c r="FX154" s="483"/>
      <c r="FY154" s="481"/>
      <c r="FZ154" s="482"/>
      <c r="GA154" s="482"/>
      <c r="GB154" s="482"/>
      <c r="GC154" s="482"/>
      <c r="GD154" s="482"/>
      <c r="GE154" s="483"/>
      <c r="GF154" s="481"/>
      <c r="GG154" s="482"/>
      <c r="GH154" s="482"/>
      <c r="GI154" s="482"/>
      <c r="GJ154" s="482"/>
      <c r="GK154" s="482"/>
      <c r="GL154" s="483"/>
      <c r="GM154" s="481"/>
      <c r="GN154" s="482"/>
      <c r="GO154" s="482"/>
      <c r="GP154" s="482"/>
      <c r="GQ154" s="482"/>
      <c r="GR154" s="482"/>
      <c r="GS154" s="483"/>
      <c r="GT154" s="481"/>
      <c r="GU154" s="482"/>
      <c r="GV154" s="482"/>
      <c r="GW154" s="482"/>
      <c r="GX154" s="482"/>
      <c r="GY154" s="482"/>
      <c r="GZ154" s="483"/>
      <c r="HA154" s="481"/>
      <c r="HB154" s="482"/>
      <c r="HC154" s="482"/>
      <c r="HD154" s="482"/>
      <c r="HE154" s="482"/>
      <c r="HF154" s="482"/>
      <c r="HG154" s="483"/>
    </row>
    <row r="155" spans="2:215" s="7" customFormat="1" ht="14.25" customHeight="1">
      <c r="B155" s="398"/>
      <c r="C155" s="455" t="s">
        <v>198</v>
      </c>
      <c r="D155" s="456"/>
      <c r="E155" s="66" t="s">
        <v>21</v>
      </c>
      <c r="F155" s="443"/>
      <c r="G155" s="444"/>
      <c r="H155" s="444"/>
      <c r="I155" s="444"/>
      <c r="J155" s="444"/>
      <c r="K155" s="444"/>
      <c r="L155" s="445"/>
      <c r="M155" s="443"/>
      <c r="N155" s="444"/>
      <c r="O155" s="444"/>
      <c r="P155" s="444"/>
      <c r="Q155" s="444"/>
      <c r="R155" s="444"/>
      <c r="S155" s="445"/>
      <c r="T155" s="443"/>
      <c r="U155" s="444"/>
      <c r="V155" s="444"/>
      <c r="W155" s="444"/>
      <c r="X155" s="444"/>
      <c r="Y155" s="444"/>
      <c r="Z155" s="445"/>
      <c r="AA155" s="443"/>
      <c r="AB155" s="444"/>
      <c r="AC155" s="444"/>
      <c r="AD155" s="444"/>
      <c r="AE155" s="444"/>
      <c r="AF155" s="444"/>
      <c r="AG155" s="445"/>
      <c r="AH155" s="443"/>
      <c r="AI155" s="444"/>
      <c r="AJ155" s="444"/>
      <c r="AK155" s="444"/>
      <c r="AL155" s="444"/>
      <c r="AM155" s="444"/>
      <c r="AN155" s="445"/>
      <c r="AO155" s="443"/>
      <c r="AP155" s="444"/>
      <c r="AQ155" s="444"/>
      <c r="AR155" s="444"/>
      <c r="AS155" s="444"/>
      <c r="AT155" s="444"/>
      <c r="AU155" s="445"/>
      <c r="AV155" s="443"/>
      <c r="AW155" s="444"/>
      <c r="AX155" s="444"/>
      <c r="AY155" s="444"/>
      <c r="AZ155" s="444"/>
      <c r="BA155" s="444"/>
      <c r="BB155" s="445"/>
      <c r="BC155" s="443"/>
      <c r="BD155" s="444"/>
      <c r="BE155" s="444"/>
      <c r="BF155" s="444"/>
      <c r="BG155" s="444"/>
      <c r="BH155" s="444"/>
      <c r="BI155" s="445"/>
      <c r="BJ155" s="443"/>
      <c r="BK155" s="444"/>
      <c r="BL155" s="444"/>
      <c r="BM155" s="444"/>
      <c r="BN155" s="444"/>
      <c r="BO155" s="444"/>
      <c r="BP155" s="445"/>
      <c r="BQ155" s="443"/>
      <c r="BR155" s="444"/>
      <c r="BS155" s="444"/>
      <c r="BT155" s="444"/>
      <c r="BU155" s="444"/>
      <c r="BV155" s="444"/>
      <c r="BW155" s="445"/>
      <c r="BX155" s="670"/>
      <c r="BY155" s="671"/>
      <c r="BZ155" s="671"/>
      <c r="CA155" s="671"/>
      <c r="CB155" s="671"/>
      <c r="CC155" s="671"/>
      <c r="CD155" s="672"/>
      <c r="CE155" s="670"/>
      <c r="CF155" s="671"/>
      <c r="CG155" s="671"/>
      <c r="CH155" s="671"/>
      <c r="CI155" s="671"/>
      <c r="CJ155" s="671"/>
      <c r="CK155" s="672"/>
      <c r="CL155" s="670"/>
      <c r="CM155" s="671"/>
      <c r="CN155" s="671"/>
      <c r="CO155" s="671"/>
      <c r="CP155" s="671"/>
      <c r="CQ155" s="671"/>
      <c r="CR155" s="672"/>
      <c r="CS155" s="670"/>
      <c r="CT155" s="671"/>
      <c r="CU155" s="671"/>
      <c r="CV155" s="671"/>
      <c r="CW155" s="671"/>
      <c r="CX155" s="671"/>
      <c r="CY155" s="672"/>
      <c r="CZ155" s="443"/>
      <c r="DA155" s="444"/>
      <c r="DB155" s="444"/>
      <c r="DC155" s="444"/>
      <c r="DD155" s="444"/>
      <c r="DE155" s="444"/>
      <c r="DF155" s="445"/>
      <c r="DG155" s="443"/>
      <c r="DH155" s="444"/>
      <c r="DI155" s="444"/>
      <c r="DJ155" s="444"/>
      <c r="DK155" s="444"/>
      <c r="DL155" s="444"/>
      <c r="DM155" s="445"/>
      <c r="DN155" s="443"/>
      <c r="DO155" s="444"/>
      <c r="DP155" s="444"/>
      <c r="DQ155" s="444"/>
      <c r="DR155" s="444"/>
      <c r="DS155" s="444"/>
      <c r="DT155" s="445"/>
      <c r="DU155" s="443"/>
      <c r="DV155" s="444"/>
      <c r="DW155" s="444"/>
      <c r="DX155" s="444"/>
      <c r="DY155" s="444"/>
      <c r="DZ155" s="444"/>
      <c r="EA155" s="445"/>
      <c r="EB155" s="443"/>
      <c r="EC155" s="444"/>
      <c r="ED155" s="444"/>
      <c r="EE155" s="444"/>
      <c r="EF155" s="444"/>
      <c r="EG155" s="444"/>
      <c r="EH155" s="445"/>
      <c r="EI155" s="443"/>
      <c r="EJ155" s="444"/>
      <c r="EK155" s="444"/>
      <c r="EL155" s="444"/>
      <c r="EM155" s="444"/>
      <c r="EN155" s="444"/>
      <c r="EO155" s="445"/>
      <c r="EP155" s="443"/>
      <c r="EQ155" s="444"/>
      <c r="ER155" s="444"/>
      <c r="ES155" s="444"/>
      <c r="ET155" s="444"/>
      <c r="EU155" s="444"/>
      <c r="EV155" s="445"/>
      <c r="EW155" s="443"/>
      <c r="EX155" s="444"/>
      <c r="EY155" s="444"/>
      <c r="EZ155" s="444"/>
      <c r="FA155" s="444"/>
      <c r="FB155" s="444"/>
      <c r="FC155" s="445"/>
      <c r="FD155" s="443"/>
      <c r="FE155" s="444"/>
      <c r="FF155" s="444"/>
      <c r="FG155" s="444"/>
      <c r="FH155" s="444"/>
      <c r="FI155" s="444"/>
      <c r="FJ155" s="445"/>
      <c r="FK155" s="443"/>
      <c r="FL155" s="444"/>
      <c r="FM155" s="444"/>
      <c r="FN155" s="444"/>
      <c r="FO155" s="444"/>
      <c r="FP155" s="444"/>
      <c r="FQ155" s="445"/>
      <c r="FR155" s="443"/>
      <c r="FS155" s="444"/>
      <c r="FT155" s="444"/>
      <c r="FU155" s="444"/>
      <c r="FV155" s="444"/>
      <c r="FW155" s="444"/>
      <c r="FX155" s="445"/>
      <c r="FY155" s="443"/>
      <c r="FZ155" s="444"/>
      <c r="GA155" s="444"/>
      <c r="GB155" s="444"/>
      <c r="GC155" s="444"/>
      <c r="GD155" s="444"/>
      <c r="GE155" s="445"/>
      <c r="GF155" s="443"/>
      <c r="GG155" s="444"/>
      <c r="GH155" s="444"/>
      <c r="GI155" s="444"/>
      <c r="GJ155" s="444"/>
      <c r="GK155" s="444"/>
      <c r="GL155" s="445"/>
      <c r="GM155" s="443"/>
      <c r="GN155" s="444"/>
      <c r="GO155" s="444"/>
      <c r="GP155" s="444"/>
      <c r="GQ155" s="444"/>
      <c r="GR155" s="444"/>
      <c r="GS155" s="445"/>
      <c r="GT155" s="443"/>
      <c r="GU155" s="444"/>
      <c r="GV155" s="444"/>
      <c r="GW155" s="444"/>
      <c r="GX155" s="444"/>
      <c r="GY155" s="444"/>
      <c r="GZ155" s="445"/>
      <c r="HA155" s="443"/>
      <c r="HB155" s="444"/>
      <c r="HC155" s="444"/>
      <c r="HD155" s="444"/>
      <c r="HE155" s="444"/>
      <c r="HF155" s="444"/>
      <c r="HG155" s="445"/>
    </row>
    <row r="156" spans="2:215" s="7" customFormat="1" ht="13.5">
      <c r="B156" s="398"/>
      <c r="C156" s="457"/>
      <c r="D156" s="458"/>
      <c r="E156" s="51" t="s">
        <v>125</v>
      </c>
      <c r="F156" s="392"/>
      <c r="G156" s="393"/>
      <c r="H156" s="393"/>
      <c r="I156" s="393"/>
      <c r="J156" s="393"/>
      <c r="K156" s="393"/>
      <c r="L156" s="394"/>
      <c r="M156" s="392"/>
      <c r="N156" s="393"/>
      <c r="O156" s="393"/>
      <c r="P156" s="393"/>
      <c r="Q156" s="393"/>
      <c r="R156" s="393"/>
      <c r="S156" s="394"/>
      <c r="T156" s="392"/>
      <c r="U156" s="393"/>
      <c r="V156" s="393"/>
      <c r="W156" s="393"/>
      <c r="X156" s="393"/>
      <c r="Y156" s="393"/>
      <c r="Z156" s="394"/>
      <c r="AA156" s="392"/>
      <c r="AB156" s="393"/>
      <c r="AC156" s="393"/>
      <c r="AD156" s="393"/>
      <c r="AE156" s="393"/>
      <c r="AF156" s="393"/>
      <c r="AG156" s="394"/>
      <c r="AH156" s="392"/>
      <c r="AI156" s="393"/>
      <c r="AJ156" s="393"/>
      <c r="AK156" s="393"/>
      <c r="AL156" s="393"/>
      <c r="AM156" s="393"/>
      <c r="AN156" s="394"/>
      <c r="AO156" s="392"/>
      <c r="AP156" s="393"/>
      <c r="AQ156" s="393"/>
      <c r="AR156" s="393"/>
      <c r="AS156" s="393"/>
      <c r="AT156" s="393"/>
      <c r="AU156" s="394"/>
      <c r="AV156" s="392"/>
      <c r="AW156" s="393"/>
      <c r="AX156" s="393"/>
      <c r="AY156" s="393"/>
      <c r="AZ156" s="393"/>
      <c r="BA156" s="393"/>
      <c r="BB156" s="394"/>
      <c r="BC156" s="392"/>
      <c r="BD156" s="393"/>
      <c r="BE156" s="393"/>
      <c r="BF156" s="393"/>
      <c r="BG156" s="393"/>
      <c r="BH156" s="393"/>
      <c r="BI156" s="394"/>
      <c r="BJ156" s="392"/>
      <c r="BK156" s="393"/>
      <c r="BL156" s="393"/>
      <c r="BM156" s="393"/>
      <c r="BN156" s="393"/>
      <c r="BO156" s="393"/>
      <c r="BP156" s="394"/>
      <c r="BQ156" s="392"/>
      <c r="BR156" s="393"/>
      <c r="BS156" s="393"/>
      <c r="BT156" s="393"/>
      <c r="BU156" s="393"/>
      <c r="BV156" s="393"/>
      <c r="BW156" s="394"/>
      <c r="BX156" s="392"/>
      <c r="BY156" s="393"/>
      <c r="BZ156" s="393"/>
      <c r="CA156" s="393"/>
      <c r="CB156" s="393"/>
      <c r="CC156" s="393"/>
      <c r="CD156" s="394"/>
      <c r="CE156" s="409"/>
      <c r="CF156" s="410"/>
      <c r="CG156" s="410"/>
      <c r="CH156" s="410"/>
      <c r="CI156" s="410"/>
      <c r="CJ156" s="410"/>
      <c r="CK156" s="411"/>
      <c r="CL156" s="409"/>
      <c r="CM156" s="410"/>
      <c r="CN156" s="410"/>
      <c r="CO156" s="410"/>
      <c r="CP156" s="410"/>
      <c r="CQ156" s="410"/>
      <c r="CR156" s="411"/>
      <c r="CS156" s="409"/>
      <c r="CT156" s="410"/>
      <c r="CU156" s="410"/>
      <c r="CV156" s="410"/>
      <c r="CW156" s="410"/>
      <c r="CX156" s="410"/>
      <c r="CY156" s="411"/>
      <c r="CZ156" s="392"/>
      <c r="DA156" s="393"/>
      <c r="DB156" s="393"/>
      <c r="DC156" s="393"/>
      <c r="DD156" s="393"/>
      <c r="DE156" s="393"/>
      <c r="DF156" s="394"/>
      <c r="DG156" s="392"/>
      <c r="DH156" s="393"/>
      <c r="DI156" s="393"/>
      <c r="DJ156" s="393"/>
      <c r="DK156" s="393"/>
      <c r="DL156" s="393"/>
      <c r="DM156" s="394"/>
      <c r="DN156" s="392"/>
      <c r="DO156" s="393"/>
      <c r="DP156" s="393"/>
      <c r="DQ156" s="393"/>
      <c r="DR156" s="393"/>
      <c r="DS156" s="393"/>
      <c r="DT156" s="394"/>
      <c r="DU156" s="392"/>
      <c r="DV156" s="393"/>
      <c r="DW156" s="393"/>
      <c r="DX156" s="393"/>
      <c r="DY156" s="393"/>
      <c r="DZ156" s="393"/>
      <c r="EA156" s="394"/>
      <c r="EB156" s="392"/>
      <c r="EC156" s="393"/>
      <c r="ED156" s="393"/>
      <c r="EE156" s="393"/>
      <c r="EF156" s="393"/>
      <c r="EG156" s="393"/>
      <c r="EH156" s="394"/>
      <c r="EI156" s="392"/>
      <c r="EJ156" s="393"/>
      <c r="EK156" s="393"/>
      <c r="EL156" s="393"/>
      <c r="EM156" s="393"/>
      <c r="EN156" s="393"/>
      <c r="EO156" s="394"/>
      <c r="EP156" s="392"/>
      <c r="EQ156" s="393"/>
      <c r="ER156" s="393"/>
      <c r="ES156" s="393"/>
      <c r="ET156" s="393"/>
      <c r="EU156" s="393"/>
      <c r="EV156" s="394"/>
      <c r="EW156" s="392"/>
      <c r="EX156" s="393"/>
      <c r="EY156" s="393"/>
      <c r="EZ156" s="393"/>
      <c r="FA156" s="393"/>
      <c r="FB156" s="393"/>
      <c r="FC156" s="394"/>
      <c r="FD156" s="392"/>
      <c r="FE156" s="393"/>
      <c r="FF156" s="393"/>
      <c r="FG156" s="393"/>
      <c r="FH156" s="393"/>
      <c r="FI156" s="393"/>
      <c r="FJ156" s="394"/>
      <c r="FK156" s="392"/>
      <c r="FL156" s="393"/>
      <c r="FM156" s="393"/>
      <c r="FN156" s="393"/>
      <c r="FO156" s="393"/>
      <c r="FP156" s="393"/>
      <c r="FQ156" s="394"/>
      <c r="FR156" s="392"/>
      <c r="FS156" s="393"/>
      <c r="FT156" s="393"/>
      <c r="FU156" s="393"/>
      <c r="FV156" s="393"/>
      <c r="FW156" s="393"/>
      <c r="FX156" s="394"/>
      <c r="FY156" s="392"/>
      <c r="FZ156" s="393"/>
      <c r="GA156" s="393"/>
      <c r="GB156" s="393"/>
      <c r="GC156" s="393"/>
      <c r="GD156" s="393"/>
      <c r="GE156" s="394"/>
      <c r="GF156" s="392"/>
      <c r="GG156" s="393"/>
      <c r="GH156" s="393"/>
      <c r="GI156" s="393"/>
      <c r="GJ156" s="393"/>
      <c r="GK156" s="393"/>
      <c r="GL156" s="394"/>
      <c r="GM156" s="392"/>
      <c r="GN156" s="393"/>
      <c r="GO156" s="393"/>
      <c r="GP156" s="393"/>
      <c r="GQ156" s="393"/>
      <c r="GR156" s="393"/>
      <c r="GS156" s="394"/>
      <c r="GT156" s="392"/>
      <c r="GU156" s="393"/>
      <c r="GV156" s="393"/>
      <c r="GW156" s="393"/>
      <c r="GX156" s="393"/>
      <c r="GY156" s="393"/>
      <c r="GZ156" s="394"/>
      <c r="HA156" s="392"/>
      <c r="HB156" s="393"/>
      <c r="HC156" s="393"/>
      <c r="HD156" s="393"/>
      <c r="HE156" s="393"/>
      <c r="HF156" s="393"/>
      <c r="HG156" s="394"/>
    </row>
    <row r="157" spans="2:215" s="7" customFormat="1" ht="13.5">
      <c r="B157" s="398"/>
      <c r="C157" s="459"/>
      <c r="D157" s="460"/>
      <c r="E157" s="338" t="s">
        <v>405</v>
      </c>
      <c r="F157" s="481"/>
      <c r="G157" s="482"/>
      <c r="H157" s="482"/>
      <c r="I157" s="482"/>
      <c r="J157" s="482"/>
      <c r="K157" s="482"/>
      <c r="L157" s="483"/>
      <c r="M157" s="481"/>
      <c r="N157" s="482"/>
      <c r="O157" s="482"/>
      <c r="P157" s="482"/>
      <c r="Q157" s="482"/>
      <c r="R157" s="482"/>
      <c r="S157" s="483"/>
      <c r="T157" s="481"/>
      <c r="U157" s="482"/>
      <c r="V157" s="482"/>
      <c r="W157" s="482"/>
      <c r="X157" s="482"/>
      <c r="Y157" s="482"/>
      <c r="Z157" s="483"/>
      <c r="AA157" s="481"/>
      <c r="AB157" s="482"/>
      <c r="AC157" s="482"/>
      <c r="AD157" s="482"/>
      <c r="AE157" s="482"/>
      <c r="AF157" s="482"/>
      <c r="AG157" s="483"/>
      <c r="AH157" s="481"/>
      <c r="AI157" s="482"/>
      <c r="AJ157" s="482"/>
      <c r="AK157" s="482"/>
      <c r="AL157" s="482"/>
      <c r="AM157" s="482"/>
      <c r="AN157" s="483"/>
      <c r="AO157" s="481"/>
      <c r="AP157" s="482"/>
      <c r="AQ157" s="482"/>
      <c r="AR157" s="482"/>
      <c r="AS157" s="482"/>
      <c r="AT157" s="482"/>
      <c r="AU157" s="483"/>
      <c r="AV157" s="481"/>
      <c r="AW157" s="482"/>
      <c r="AX157" s="482"/>
      <c r="AY157" s="482"/>
      <c r="AZ157" s="482"/>
      <c r="BA157" s="482"/>
      <c r="BB157" s="483"/>
      <c r="BC157" s="481"/>
      <c r="BD157" s="482"/>
      <c r="BE157" s="482"/>
      <c r="BF157" s="482"/>
      <c r="BG157" s="482"/>
      <c r="BH157" s="482"/>
      <c r="BI157" s="483"/>
      <c r="BJ157" s="481"/>
      <c r="BK157" s="482"/>
      <c r="BL157" s="482"/>
      <c r="BM157" s="482"/>
      <c r="BN157" s="482"/>
      <c r="BO157" s="482"/>
      <c r="BP157" s="483"/>
      <c r="BQ157" s="481"/>
      <c r="BR157" s="482"/>
      <c r="BS157" s="482"/>
      <c r="BT157" s="482"/>
      <c r="BU157" s="482"/>
      <c r="BV157" s="482"/>
      <c r="BW157" s="483"/>
      <c r="BX157" s="481"/>
      <c r="BY157" s="482"/>
      <c r="BZ157" s="482"/>
      <c r="CA157" s="482"/>
      <c r="CB157" s="482"/>
      <c r="CC157" s="482"/>
      <c r="CD157" s="483"/>
      <c r="CE157" s="481"/>
      <c r="CF157" s="482"/>
      <c r="CG157" s="482"/>
      <c r="CH157" s="482"/>
      <c r="CI157" s="482"/>
      <c r="CJ157" s="482"/>
      <c r="CK157" s="483"/>
      <c r="CL157" s="481"/>
      <c r="CM157" s="482"/>
      <c r="CN157" s="482"/>
      <c r="CO157" s="482"/>
      <c r="CP157" s="482"/>
      <c r="CQ157" s="482"/>
      <c r="CR157" s="483"/>
      <c r="CS157" s="481"/>
      <c r="CT157" s="482"/>
      <c r="CU157" s="482"/>
      <c r="CV157" s="482"/>
      <c r="CW157" s="482"/>
      <c r="CX157" s="482"/>
      <c r="CY157" s="483"/>
      <c r="CZ157" s="481"/>
      <c r="DA157" s="482"/>
      <c r="DB157" s="482"/>
      <c r="DC157" s="482"/>
      <c r="DD157" s="482"/>
      <c r="DE157" s="482"/>
      <c r="DF157" s="483"/>
      <c r="DG157" s="481"/>
      <c r="DH157" s="482"/>
      <c r="DI157" s="482"/>
      <c r="DJ157" s="482"/>
      <c r="DK157" s="482"/>
      <c r="DL157" s="482"/>
      <c r="DM157" s="483"/>
      <c r="DN157" s="481"/>
      <c r="DO157" s="482"/>
      <c r="DP157" s="482"/>
      <c r="DQ157" s="482"/>
      <c r="DR157" s="482"/>
      <c r="DS157" s="482"/>
      <c r="DT157" s="483"/>
      <c r="DU157" s="481"/>
      <c r="DV157" s="482"/>
      <c r="DW157" s="482"/>
      <c r="DX157" s="482"/>
      <c r="DY157" s="482"/>
      <c r="DZ157" s="482"/>
      <c r="EA157" s="483"/>
      <c r="EB157" s="481"/>
      <c r="EC157" s="482"/>
      <c r="ED157" s="482"/>
      <c r="EE157" s="482"/>
      <c r="EF157" s="482"/>
      <c r="EG157" s="482"/>
      <c r="EH157" s="483"/>
      <c r="EI157" s="481"/>
      <c r="EJ157" s="482"/>
      <c r="EK157" s="482"/>
      <c r="EL157" s="482"/>
      <c r="EM157" s="482"/>
      <c r="EN157" s="482"/>
      <c r="EO157" s="483"/>
      <c r="EP157" s="481"/>
      <c r="EQ157" s="482"/>
      <c r="ER157" s="482"/>
      <c r="ES157" s="482"/>
      <c r="ET157" s="482"/>
      <c r="EU157" s="482"/>
      <c r="EV157" s="483"/>
      <c r="EW157" s="481"/>
      <c r="EX157" s="482"/>
      <c r="EY157" s="482"/>
      <c r="EZ157" s="482"/>
      <c r="FA157" s="482"/>
      <c r="FB157" s="482"/>
      <c r="FC157" s="483"/>
      <c r="FD157" s="481"/>
      <c r="FE157" s="482"/>
      <c r="FF157" s="482"/>
      <c r="FG157" s="482"/>
      <c r="FH157" s="482"/>
      <c r="FI157" s="482"/>
      <c r="FJ157" s="483"/>
      <c r="FK157" s="481"/>
      <c r="FL157" s="482"/>
      <c r="FM157" s="482"/>
      <c r="FN157" s="482"/>
      <c r="FO157" s="482"/>
      <c r="FP157" s="482"/>
      <c r="FQ157" s="483"/>
      <c r="FR157" s="481"/>
      <c r="FS157" s="482"/>
      <c r="FT157" s="482"/>
      <c r="FU157" s="482"/>
      <c r="FV157" s="482"/>
      <c r="FW157" s="482"/>
      <c r="FX157" s="483"/>
      <c r="FY157" s="481"/>
      <c r="FZ157" s="482"/>
      <c r="GA157" s="482"/>
      <c r="GB157" s="482"/>
      <c r="GC157" s="482"/>
      <c r="GD157" s="482"/>
      <c r="GE157" s="483"/>
      <c r="GF157" s="481"/>
      <c r="GG157" s="482"/>
      <c r="GH157" s="482"/>
      <c r="GI157" s="482"/>
      <c r="GJ157" s="482"/>
      <c r="GK157" s="482"/>
      <c r="GL157" s="483"/>
      <c r="GM157" s="481"/>
      <c r="GN157" s="482"/>
      <c r="GO157" s="482"/>
      <c r="GP157" s="482"/>
      <c r="GQ157" s="482"/>
      <c r="GR157" s="482"/>
      <c r="GS157" s="483"/>
      <c r="GT157" s="481"/>
      <c r="GU157" s="482"/>
      <c r="GV157" s="482"/>
      <c r="GW157" s="482"/>
      <c r="GX157" s="482"/>
      <c r="GY157" s="482"/>
      <c r="GZ157" s="483"/>
      <c r="HA157" s="481"/>
      <c r="HB157" s="482"/>
      <c r="HC157" s="482"/>
      <c r="HD157" s="482"/>
      <c r="HE157" s="482"/>
      <c r="HF157" s="482"/>
      <c r="HG157" s="483"/>
    </row>
    <row r="158" spans="2:215" s="7" customFormat="1" ht="13.5">
      <c r="B158" s="537"/>
      <c r="C158" s="455" t="s">
        <v>200</v>
      </c>
      <c r="D158" s="456"/>
      <c r="E158" s="66" t="s">
        <v>21</v>
      </c>
      <c r="F158" s="443"/>
      <c r="G158" s="444"/>
      <c r="H158" s="444"/>
      <c r="I158" s="444"/>
      <c r="J158" s="444"/>
      <c r="K158" s="444"/>
      <c r="L158" s="445"/>
      <c r="M158" s="443"/>
      <c r="N158" s="444"/>
      <c r="O158" s="444"/>
      <c r="P158" s="444"/>
      <c r="Q158" s="444"/>
      <c r="R158" s="444"/>
      <c r="S158" s="445"/>
      <c r="T158" s="443"/>
      <c r="U158" s="444"/>
      <c r="V158" s="444"/>
      <c r="W158" s="444"/>
      <c r="X158" s="444"/>
      <c r="Y158" s="444"/>
      <c r="Z158" s="445"/>
      <c r="AA158" s="443"/>
      <c r="AB158" s="444"/>
      <c r="AC158" s="444"/>
      <c r="AD158" s="444"/>
      <c r="AE158" s="444"/>
      <c r="AF158" s="444"/>
      <c r="AG158" s="445"/>
      <c r="AH158" s="443"/>
      <c r="AI158" s="444"/>
      <c r="AJ158" s="444"/>
      <c r="AK158" s="444"/>
      <c r="AL158" s="444"/>
      <c r="AM158" s="444"/>
      <c r="AN158" s="445"/>
      <c r="AO158" s="443"/>
      <c r="AP158" s="444"/>
      <c r="AQ158" s="444"/>
      <c r="AR158" s="444"/>
      <c r="AS158" s="444"/>
      <c r="AT158" s="444"/>
      <c r="AU158" s="445"/>
      <c r="AV158" s="443"/>
      <c r="AW158" s="444"/>
      <c r="AX158" s="444"/>
      <c r="AY158" s="444"/>
      <c r="AZ158" s="444"/>
      <c r="BA158" s="444"/>
      <c r="BB158" s="445"/>
      <c r="BC158" s="443"/>
      <c r="BD158" s="444"/>
      <c r="BE158" s="444"/>
      <c r="BF158" s="444"/>
      <c r="BG158" s="444"/>
      <c r="BH158" s="444"/>
      <c r="BI158" s="445"/>
      <c r="BJ158" s="443"/>
      <c r="BK158" s="444"/>
      <c r="BL158" s="444"/>
      <c r="BM158" s="444"/>
      <c r="BN158" s="444"/>
      <c r="BO158" s="444"/>
      <c r="BP158" s="445"/>
      <c r="BQ158" s="443"/>
      <c r="BR158" s="444"/>
      <c r="BS158" s="444"/>
      <c r="BT158" s="444"/>
      <c r="BU158" s="444"/>
      <c r="BV158" s="444"/>
      <c r="BW158" s="445"/>
      <c r="BX158" s="443"/>
      <c r="BY158" s="444"/>
      <c r="BZ158" s="444"/>
      <c r="CA158" s="444"/>
      <c r="CB158" s="444"/>
      <c r="CC158" s="444"/>
      <c r="CD158" s="445"/>
      <c r="CE158" s="443"/>
      <c r="CF158" s="444"/>
      <c r="CG158" s="444"/>
      <c r="CH158" s="444"/>
      <c r="CI158" s="444"/>
      <c r="CJ158" s="444"/>
      <c r="CK158" s="445"/>
      <c r="CL158" s="670"/>
      <c r="CM158" s="671"/>
      <c r="CN158" s="671"/>
      <c r="CO158" s="671"/>
      <c r="CP158" s="671"/>
      <c r="CQ158" s="671"/>
      <c r="CR158" s="672"/>
      <c r="CS158" s="670"/>
      <c r="CT158" s="671"/>
      <c r="CU158" s="671"/>
      <c r="CV158" s="671"/>
      <c r="CW158" s="671"/>
      <c r="CX158" s="671"/>
      <c r="CY158" s="672"/>
      <c r="CZ158" s="443"/>
      <c r="DA158" s="444"/>
      <c r="DB158" s="444"/>
      <c r="DC158" s="444"/>
      <c r="DD158" s="444"/>
      <c r="DE158" s="444"/>
      <c r="DF158" s="445"/>
      <c r="DG158" s="443"/>
      <c r="DH158" s="444"/>
      <c r="DI158" s="444"/>
      <c r="DJ158" s="444"/>
      <c r="DK158" s="444"/>
      <c r="DL158" s="444"/>
      <c r="DM158" s="445"/>
      <c r="DN158" s="443"/>
      <c r="DO158" s="444"/>
      <c r="DP158" s="444"/>
      <c r="DQ158" s="444"/>
      <c r="DR158" s="444"/>
      <c r="DS158" s="444"/>
      <c r="DT158" s="445"/>
      <c r="DU158" s="443"/>
      <c r="DV158" s="444"/>
      <c r="DW158" s="444"/>
      <c r="DX158" s="444"/>
      <c r="DY158" s="444"/>
      <c r="DZ158" s="444"/>
      <c r="EA158" s="445"/>
      <c r="EB158" s="443"/>
      <c r="EC158" s="444"/>
      <c r="ED158" s="444"/>
      <c r="EE158" s="444"/>
      <c r="EF158" s="444"/>
      <c r="EG158" s="444"/>
      <c r="EH158" s="445"/>
      <c r="EI158" s="443"/>
      <c r="EJ158" s="444"/>
      <c r="EK158" s="444"/>
      <c r="EL158" s="444"/>
      <c r="EM158" s="444"/>
      <c r="EN158" s="444"/>
      <c r="EO158" s="445"/>
      <c r="EP158" s="443"/>
      <c r="EQ158" s="444"/>
      <c r="ER158" s="444"/>
      <c r="ES158" s="444"/>
      <c r="ET158" s="444"/>
      <c r="EU158" s="444"/>
      <c r="EV158" s="445"/>
      <c r="EW158" s="443"/>
      <c r="EX158" s="444"/>
      <c r="EY158" s="444"/>
      <c r="EZ158" s="444"/>
      <c r="FA158" s="444"/>
      <c r="FB158" s="444"/>
      <c r="FC158" s="445"/>
      <c r="FD158" s="443"/>
      <c r="FE158" s="444"/>
      <c r="FF158" s="444"/>
      <c r="FG158" s="444"/>
      <c r="FH158" s="444"/>
      <c r="FI158" s="444"/>
      <c r="FJ158" s="445"/>
      <c r="FK158" s="443"/>
      <c r="FL158" s="444"/>
      <c r="FM158" s="444"/>
      <c r="FN158" s="444"/>
      <c r="FO158" s="444"/>
      <c r="FP158" s="444"/>
      <c r="FQ158" s="445"/>
      <c r="FR158" s="443"/>
      <c r="FS158" s="444"/>
      <c r="FT158" s="444"/>
      <c r="FU158" s="444"/>
      <c r="FV158" s="444"/>
      <c r="FW158" s="444"/>
      <c r="FX158" s="445"/>
      <c r="FY158" s="443"/>
      <c r="FZ158" s="444"/>
      <c r="GA158" s="444"/>
      <c r="GB158" s="444"/>
      <c r="GC158" s="444"/>
      <c r="GD158" s="444"/>
      <c r="GE158" s="445"/>
      <c r="GF158" s="443"/>
      <c r="GG158" s="444"/>
      <c r="GH158" s="444"/>
      <c r="GI158" s="444"/>
      <c r="GJ158" s="444"/>
      <c r="GK158" s="444"/>
      <c r="GL158" s="445"/>
      <c r="GM158" s="443"/>
      <c r="GN158" s="444"/>
      <c r="GO158" s="444"/>
      <c r="GP158" s="444"/>
      <c r="GQ158" s="444"/>
      <c r="GR158" s="444"/>
      <c r="GS158" s="445"/>
      <c r="GT158" s="443"/>
      <c r="GU158" s="444"/>
      <c r="GV158" s="444"/>
      <c r="GW158" s="444"/>
      <c r="GX158" s="444"/>
      <c r="GY158" s="444"/>
      <c r="GZ158" s="445"/>
      <c r="HA158" s="443"/>
      <c r="HB158" s="444"/>
      <c r="HC158" s="444"/>
      <c r="HD158" s="444"/>
      <c r="HE158" s="444"/>
      <c r="HF158" s="444"/>
      <c r="HG158" s="445"/>
    </row>
    <row r="159" spans="2:215" s="7" customFormat="1" ht="13.5">
      <c r="B159" s="537"/>
      <c r="C159" s="457"/>
      <c r="D159" s="458"/>
      <c r="E159" s="51" t="s">
        <v>125</v>
      </c>
      <c r="F159" s="392"/>
      <c r="G159" s="393"/>
      <c r="H159" s="393"/>
      <c r="I159" s="393"/>
      <c r="J159" s="393"/>
      <c r="K159" s="393"/>
      <c r="L159" s="394"/>
      <c r="M159" s="392"/>
      <c r="N159" s="393"/>
      <c r="O159" s="393"/>
      <c r="P159" s="393"/>
      <c r="Q159" s="393"/>
      <c r="R159" s="393"/>
      <c r="S159" s="394"/>
      <c r="T159" s="392"/>
      <c r="U159" s="393"/>
      <c r="V159" s="393"/>
      <c r="W159" s="393"/>
      <c r="X159" s="393"/>
      <c r="Y159" s="393"/>
      <c r="Z159" s="394"/>
      <c r="AA159" s="392"/>
      <c r="AB159" s="393"/>
      <c r="AC159" s="393"/>
      <c r="AD159" s="393"/>
      <c r="AE159" s="393"/>
      <c r="AF159" s="393"/>
      <c r="AG159" s="394"/>
      <c r="AH159" s="392"/>
      <c r="AI159" s="393"/>
      <c r="AJ159" s="393"/>
      <c r="AK159" s="393"/>
      <c r="AL159" s="393"/>
      <c r="AM159" s="393"/>
      <c r="AN159" s="394"/>
      <c r="AO159" s="392"/>
      <c r="AP159" s="393"/>
      <c r="AQ159" s="393"/>
      <c r="AR159" s="393"/>
      <c r="AS159" s="393"/>
      <c r="AT159" s="393"/>
      <c r="AU159" s="394"/>
      <c r="AV159" s="392"/>
      <c r="AW159" s="393"/>
      <c r="AX159" s="393"/>
      <c r="AY159" s="393"/>
      <c r="AZ159" s="393"/>
      <c r="BA159" s="393"/>
      <c r="BB159" s="394"/>
      <c r="BC159" s="392"/>
      <c r="BD159" s="393"/>
      <c r="BE159" s="393"/>
      <c r="BF159" s="393"/>
      <c r="BG159" s="393"/>
      <c r="BH159" s="393"/>
      <c r="BI159" s="394"/>
      <c r="BJ159" s="392"/>
      <c r="BK159" s="393"/>
      <c r="BL159" s="393"/>
      <c r="BM159" s="393"/>
      <c r="BN159" s="393"/>
      <c r="BO159" s="393"/>
      <c r="BP159" s="394"/>
      <c r="BQ159" s="392"/>
      <c r="BR159" s="393"/>
      <c r="BS159" s="393"/>
      <c r="BT159" s="393"/>
      <c r="BU159" s="393"/>
      <c r="BV159" s="393"/>
      <c r="BW159" s="394"/>
      <c r="BX159" s="392"/>
      <c r="BY159" s="393"/>
      <c r="BZ159" s="393"/>
      <c r="CA159" s="393"/>
      <c r="CB159" s="393"/>
      <c r="CC159" s="393"/>
      <c r="CD159" s="394"/>
      <c r="CE159" s="392"/>
      <c r="CF159" s="393"/>
      <c r="CG159" s="393"/>
      <c r="CH159" s="393"/>
      <c r="CI159" s="393"/>
      <c r="CJ159" s="393"/>
      <c r="CK159" s="394"/>
      <c r="CL159" s="409"/>
      <c r="CM159" s="410"/>
      <c r="CN159" s="410"/>
      <c r="CO159" s="410"/>
      <c r="CP159" s="410"/>
      <c r="CQ159" s="410"/>
      <c r="CR159" s="411"/>
      <c r="CS159" s="409"/>
      <c r="CT159" s="410"/>
      <c r="CU159" s="410"/>
      <c r="CV159" s="410"/>
      <c r="CW159" s="410"/>
      <c r="CX159" s="410"/>
      <c r="CY159" s="411"/>
      <c r="CZ159" s="392"/>
      <c r="DA159" s="393"/>
      <c r="DB159" s="393"/>
      <c r="DC159" s="393"/>
      <c r="DD159" s="393"/>
      <c r="DE159" s="393"/>
      <c r="DF159" s="394"/>
      <c r="DG159" s="392"/>
      <c r="DH159" s="393"/>
      <c r="DI159" s="393"/>
      <c r="DJ159" s="393"/>
      <c r="DK159" s="393"/>
      <c r="DL159" s="393"/>
      <c r="DM159" s="394"/>
      <c r="DN159" s="392"/>
      <c r="DO159" s="393"/>
      <c r="DP159" s="393"/>
      <c r="DQ159" s="393"/>
      <c r="DR159" s="393"/>
      <c r="DS159" s="393"/>
      <c r="DT159" s="394"/>
      <c r="DU159" s="392"/>
      <c r="DV159" s="393"/>
      <c r="DW159" s="393"/>
      <c r="DX159" s="393"/>
      <c r="DY159" s="393"/>
      <c r="DZ159" s="393"/>
      <c r="EA159" s="394"/>
      <c r="EB159" s="392"/>
      <c r="EC159" s="393"/>
      <c r="ED159" s="393"/>
      <c r="EE159" s="393"/>
      <c r="EF159" s="393"/>
      <c r="EG159" s="393"/>
      <c r="EH159" s="394"/>
      <c r="EI159" s="392"/>
      <c r="EJ159" s="393"/>
      <c r="EK159" s="393"/>
      <c r="EL159" s="393"/>
      <c r="EM159" s="393"/>
      <c r="EN159" s="393"/>
      <c r="EO159" s="394"/>
      <c r="EP159" s="392"/>
      <c r="EQ159" s="393"/>
      <c r="ER159" s="393"/>
      <c r="ES159" s="393"/>
      <c r="ET159" s="393"/>
      <c r="EU159" s="393"/>
      <c r="EV159" s="394"/>
      <c r="EW159" s="392"/>
      <c r="EX159" s="393"/>
      <c r="EY159" s="393"/>
      <c r="EZ159" s="393"/>
      <c r="FA159" s="393"/>
      <c r="FB159" s="393"/>
      <c r="FC159" s="394"/>
      <c r="FD159" s="392"/>
      <c r="FE159" s="393"/>
      <c r="FF159" s="393"/>
      <c r="FG159" s="393"/>
      <c r="FH159" s="393"/>
      <c r="FI159" s="393"/>
      <c r="FJ159" s="394"/>
      <c r="FK159" s="392"/>
      <c r="FL159" s="393"/>
      <c r="FM159" s="393"/>
      <c r="FN159" s="393"/>
      <c r="FO159" s="393"/>
      <c r="FP159" s="393"/>
      <c r="FQ159" s="394"/>
      <c r="FR159" s="392"/>
      <c r="FS159" s="393"/>
      <c r="FT159" s="393"/>
      <c r="FU159" s="393"/>
      <c r="FV159" s="393"/>
      <c r="FW159" s="393"/>
      <c r="FX159" s="394"/>
      <c r="FY159" s="392"/>
      <c r="FZ159" s="393"/>
      <c r="GA159" s="393"/>
      <c r="GB159" s="393"/>
      <c r="GC159" s="393"/>
      <c r="GD159" s="393"/>
      <c r="GE159" s="394"/>
      <c r="GF159" s="392"/>
      <c r="GG159" s="393"/>
      <c r="GH159" s="393"/>
      <c r="GI159" s="393"/>
      <c r="GJ159" s="393"/>
      <c r="GK159" s="393"/>
      <c r="GL159" s="394"/>
      <c r="GM159" s="392"/>
      <c r="GN159" s="393"/>
      <c r="GO159" s="393"/>
      <c r="GP159" s="393"/>
      <c r="GQ159" s="393"/>
      <c r="GR159" s="393"/>
      <c r="GS159" s="394"/>
      <c r="GT159" s="392"/>
      <c r="GU159" s="393"/>
      <c r="GV159" s="393"/>
      <c r="GW159" s="393"/>
      <c r="GX159" s="393"/>
      <c r="GY159" s="393"/>
      <c r="GZ159" s="394"/>
      <c r="HA159" s="392"/>
      <c r="HB159" s="393"/>
      <c r="HC159" s="393"/>
      <c r="HD159" s="393"/>
      <c r="HE159" s="393"/>
      <c r="HF159" s="393"/>
      <c r="HG159" s="394"/>
    </row>
    <row r="160" spans="2:215" s="7" customFormat="1" ht="13.5">
      <c r="B160" s="537"/>
      <c r="C160" s="459"/>
      <c r="D160" s="460"/>
      <c r="E160" s="338" t="s">
        <v>405</v>
      </c>
      <c r="F160" s="481"/>
      <c r="G160" s="482"/>
      <c r="H160" s="482"/>
      <c r="I160" s="482"/>
      <c r="J160" s="482"/>
      <c r="K160" s="482"/>
      <c r="L160" s="483"/>
      <c r="M160" s="481"/>
      <c r="N160" s="482"/>
      <c r="O160" s="482"/>
      <c r="P160" s="482"/>
      <c r="Q160" s="482"/>
      <c r="R160" s="482"/>
      <c r="S160" s="483"/>
      <c r="T160" s="481"/>
      <c r="U160" s="482"/>
      <c r="V160" s="482"/>
      <c r="W160" s="482"/>
      <c r="X160" s="482"/>
      <c r="Y160" s="482"/>
      <c r="Z160" s="483"/>
      <c r="AA160" s="481"/>
      <c r="AB160" s="482"/>
      <c r="AC160" s="482"/>
      <c r="AD160" s="482"/>
      <c r="AE160" s="482"/>
      <c r="AF160" s="482"/>
      <c r="AG160" s="483"/>
      <c r="AH160" s="481"/>
      <c r="AI160" s="482"/>
      <c r="AJ160" s="482"/>
      <c r="AK160" s="482"/>
      <c r="AL160" s="482"/>
      <c r="AM160" s="482"/>
      <c r="AN160" s="483"/>
      <c r="AO160" s="481"/>
      <c r="AP160" s="482"/>
      <c r="AQ160" s="482"/>
      <c r="AR160" s="482"/>
      <c r="AS160" s="482"/>
      <c r="AT160" s="482"/>
      <c r="AU160" s="483"/>
      <c r="AV160" s="481"/>
      <c r="AW160" s="482"/>
      <c r="AX160" s="482"/>
      <c r="AY160" s="482"/>
      <c r="AZ160" s="482"/>
      <c r="BA160" s="482"/>
      <c r="BB160" s="483"/>
      <c r="BC160" s="481"/>
      <c r="BD160" s="482"/>
      <c r="BE160" s="482"/>
      <c r="BF160" s="482"/>
      <c r="BG160" s="482"/>
      <c r="BH160" s="482"/>
      <c r="BI160" s="483"/>
      <c r="BJ160" s="481"/>
      <c r="BK160" s="482"/>
      <c r="BL160" s="482"/>
      <c r="BM160" s="482"/>
      <c r="BN160" s="482"/>
      <c r="BO160" s="482"/>
      <c r="BP160" s="483"/>
      <c r="BQ160" s="481"/>
      <c r="BR160" s="482"/>
      <c r="BS160" s="482"/>
      <c r="BT160" s="482"/>
      <c r="BU160" s="482"/>
      <c r="BV160" s="482"/>
      <c r="BW160" s="483"/>
      <c r="BX160" s="481"/>
      <c r="BY160" s="482"/>
      <c r="BZ160" s="482"/>
      <c r="CA160" s="482"/>
      <c r="CB160" s="482"/>
      <c r="CC160" s="482"/>
      <c r="CD160" s="483"/>
      <c r="CE160" s="481"/>
      <c r="CF160" s="482"/>
      <c r="CG160" s="482"/>
      <c r="CH160" s="482"/>
      <c r="CI160" s="482"/>
      <c r="CJ160" s="482"/>
      <c r="CK160" s="483"/>
      <c r="CL160" s="481"/>
      <c r="CM160" s="482"/>
      <c r="CN160" s="482"/>
      <c r="CO160" s="482"/>
      <c r="CP160" s="482"/>
      <c r="CQ160" s="482"/>
      <c r="CR160" s="483"/>
      <c r="CS160" s="481"/>
      <c r="CT160" s="482"/>
      <c r="CU160" s="482"/>
      <c r="CV160" s="482"/>
      <c r="CW160" s="482"/>
      <c r="CX160" s="482"/>
      <c r="CY160" s="483"/>
      <c r="CZ160" s="481"/>
      <c r="DA160" s="482"/>
      <c r="DB160" s="482"/>
      <c r="DC160" s="482"/>
      <c r="DD160" s="482"/>
      <c r="DE160" s="482"/>
      <c r="DF160" s="483"/>
      <c r="DG160" s="481"/>
      <c r="DH160" s="482"/>
      <c r="DI160" s="482"/>
      <c r="DJ160" s="482"/>
      <c r="DK160" s="482"/>
      <c r="DL160" s="482"/>
      <c r="DM160" s="483"/>
      <c r="DN160" s="481"/>
      <c r="DO160" s="482"/>
      <c r="DP160" s="482"/>
      <c r="DQ160" s="482"/>
      <c r="DR160" s="482"/>
      <c r="DS160" s="482"/>
      <c r="DT160" s="483"/>
      <c r="DU160" s="481"/>
      <c r="DV160" s="482"/>
      <c r="DW160" s="482"/>
      <c r="DX160" s="482"/>
      <c r="DY160" s="482"/>
      <c r="DZ160" s="482"/>
      <c r="EA160" s="483"/>
      <c r="EB160" s="481"/>
      <c r="EC160" s="482"/>
      <c r="ED160" s="482"/>
      <c r="EE160" s="482"/>
      <c r="EF160" s="482"/>
      <c r="EG160" s="482"/>
      <c r="EH160" s="483"/>
      <c r="EI160" s="481"/>
      <c r="EJ160" s="482"/>
      <c r="EK160" s="482"/>
      <c r="EL160" s="482"/>
      <c r="EM160" s="482"/>
      <c r="EN160" s="482"/>
      <c r="EO160" s="483"/>
      <c r="EP160" s="481"/>
      <c r="EQ160" s="482"/>
      <c r="ER160" s="482"/>
      <c r="ES160" s="482"/>
      <c r="ET160" s="482"/>
      <c r="EU160" s="482"/>
      <c r="EV160" s="483"/>
      <c r="EW160" s="481"/>
      <c r="EX160" s="482"/>
      <c r="EY160" s="482"/>
      <c r="EZ160" s="482"/>
      <c r="FA160" s="482"/>
      <c r="FB160" s="482"/>
      <c r="FC160" s="483"/>
      <c r="FD160" s="481"/>
      <c r="FE160" s="482"/>
      <c r="FF160" s="482"/>
      <c r="FG160" s="482"/>
      <c r="FH160" s="482"/>
      <c r="FI160" s="482"/>
      <c r="FJ160" s="483"/>
      <c r="FK160" s="481"/>
      <c r="FL160" s="482"/>
      <c r="FM160" s="482"/>
      <c r="FN160" s="482"/>
      <c r="FO160" s="482"/>
      <c r="FP160" s="482"/>
      <c r="FQ160" s="483"/>
      <c r="FR160" s="481"/>
      <c r="FS160" s="482"/>
      <c r="FT160" s="482"/>
      <c r="FU160" s="482"/>
      <c r="FV160" s="482"/>
      <c r="FW160" s="482"/>
      <c r="FX160" s="483"/>
      <c r="FY160" s="481"/>
      <c r="FZ160" s="482"/>
      <c r="GA160" s="482"/>
      <c r="GB160" s="482"/>
      <c r="GC160" s="482"/>
      <c r="GD160" s="482"/>
      <c r="GE160" s="483"/>
      <c r="GF160" s="481"/>
      <c r="GG160" s="482"/>
      <c r="GH160" s="482"/>
      <c r="GI160" s="482"/>
      <c r="GJ160" s="482"/>
      <c r="GK160" s="482"/>
      <c r="GL160" s="483"/>
      <c r="GM160" s="481"/>
      <c r="GN160" s="482"/>
      <c r="GO160" s="482"/>
      <c r="GP160" s="482"/>
      <c r="GQ160" s="482"/>
      <c r="GR160" s="482"/>
      <c r="GS160" s="483"/>
      <c r="GT160" s="481"/>
      <c r="GU160" s="482"/>
      <c r="GV160" s="482"/>
      <c r="GW160" s="482"/>
      <c r="GX160" s="482"/>
      <c r="GY160" s="482"/>
      <c r="GZ160" s="483"/>
      <c r="HA160" s="481"/>
      <c r="HB160" s="482"/>
      <c r="HC160" s="482"/>
      <c r="HD160" s="482"/>
      <c r="HE160" s="482"/>
      <c r="HF160" s="482"/>
      <c r="HG160" s="483"/>
    </row>
    <row r="161" spans="2:215" s="7" customFormat="1" ht="13.5">
      <c r="B161" s="537"/>
      <c r="C161" s="455" t="s">
        <v>201</v>
      </c>
      <c r="D161" s="456"/>
      <c r="E161" s="66" t="s">
        <v>21</v>
      </c>
      <c r="F161" s="443"/>
      <c r="G161" s="444"/>
      <c r="H161" s="444"/>
      <c r="I161" s="444"/>
      <c r="J161" s="444"/>
      <c r="K161" s="444"/>
      <c r="L161" s="445"/>
      <c r="M161" s="443"/>
      <c r="N161" s="444"/>
      <c r="O161" s="444"/>
      <c r="P161" s="444"/>
      <c r="Q161" s="444"/>
      <c r="R161" s="444"/>
      <c r="S161" s="445"/>
      <c r="T161" s="443"/>
      <c r="U161" s="444"/>
      <c r="V161" s="444"/>
      <c r="W161" s="444"/>
      <c r="X161" s="444"/>
      <c r="Y161" s="444"/>
      <c r="Z161" s="445"/>
      <c r="AA161" s="443"/>
      <c r="AB161" s="444"/>
      <c r="AC161" s="444"/>
      <c r="AD161" s="444"/>
      <c r="AE161" s="444"/>
      <c r="AF161" s="444"/>
      <c r="AG161" s="445"/>
      <c r="AH161" s="443"/>
      <c r="AI161" s="444"/>
      <c r="AJ161" s="444"/>
      <c r="AK161" s="444"/>
      <c r="AL161" s="444"/>
      <c r="AM161" s="444"/>
      <c r="AN161" s="445"/>
      <c r="AO161" s="443"/>
      <c r="AP161" s="444"/>
      <c r="AQ161" s="444"/>
      <c r="AR161" s="444"/>
      <c r="AS161" s="444"/>
      <c r="AT161" s="444"/>
      <c r="AU161" s="445"/>
      <c r="AV161" s="443"/>
      <c r="AW161" s="444"/>
      <c r="AX161" s="444"/>
      <c r="AY161" s="444"/>
      <c r="AZ161" s="444"/>
      <c r="BA161" s="444"/>
      <c r="BB161" s="445"/>
      <c r="BC161" s="443"/>
      <c r="BD161" s="444"/>
      <c r="BE161" s="444"/>
      <c r="BF161" s="444"/>
      <c r="BG161" s="444"/>
      <c r="BH161" s="444"/>
      <c r="BI161" s="445"/>
      <c r="BJ161" s="443"/>
      <c r="BK161" s="444"/>
      <c r="BL161" s="444"/>
      <c r="BM161" s="444"/>
      <c r="BN161" s="444"/>
      <c r="BO161" s="444"/>
      <c r="BP161" s="445"/>
      <c r="BQ161" s="443"/>
      <c r="BR161" s="444"/>
      <c r="BS161" s="444"/>
      <c r="BT161" s="444"/>
      <c r="BU161" s="444"/>
      <c r="BV161" s="444"/>
      <c r="BW161" s="445"/>
      <c r="BX161" s="443"/>
      <c r="BY161" s="444"/>
      <c r="BZ161" s="444"/>
      <c r="CA161" s="444"/>
      <c r="CB161" s="444"/>
      <c r="CC161" s="444"/>
      <c r="CD161" s="445"/>
      <c r="CE161" s="443"/>
      <c r="CF161" s="444"/>
      <c r="CG161" s="444"/>
      <c r="CH161" s="444"/>
      <c r="CI161" s="444"/>
      <c r="CJ161" s="444"/>
      <c r="CK161" s="445"/>
      <c r="CL161" s="443"/>
      <c r="CM161" s="444"/>
      <c r="CN161" s="444"/>
      <c r="CO161" s="444"/>
      <c r="CP161" s="444"/>
      <c r="CQ161" s="444"/>
      <c r="CR161" s="445"/>
      <c r="CS161" s="670"/>
      <c r="CT161" s="671"/>
      <c r="CU161" s="671"/>
      <c r="CV161" s="671"/>
      <c r="CW161" s="671"/>
      <c r="CX161" s="671"/>
      <c r="CY161" s="672"/>
      <c r="CZ161" s="443"/>
      <c r="DA161" s="444"/>
      <c r="DB161" s="444"/>
      <c r="DC161" s="444"/>
      <c r="DD161" s="444"/>
      <c r="DE161" s="444"/>
      <c r="DF161" s="445"/>
      <c r="DG161" s="443"/>
      <c r="DH161" s="444"/>
      <c r="DI161" s="444"/>
      <c r="DJ161" s="444"/>
      <c r="DK161" s="444"/>
      <c r="DL161" s="444"/>
      <c r="DM161" s="445"/>
      <c r="DN161" s="443"/>
      <c r="DO161" s="444"/>
      <c r="DP161" s="444"/>
      <c r="DQ161" s="444"/>
      <c r="DR161" s="444"/>
      <c r="DS161" s="444"/>
      <c r="DT161" s="445"/>
      <c r="DU161" s="443"/>
      <c r="DV161" s="444"/>
      <c r="DW161" s="444"/>
      <c r="DX161" s="444"/>
      <c r="DY161" s="444"/>
      <c r="DZ161" s="444"/>
      <c r="EA161" s="445"/>
      <c r="EB161" s="443"/>
      <c r="EC161" s="444"/>
      <c r="ED161" s="444"/>
      <c r="EE161" s="444"/>
      <c r="EF161" s="444"/>
      <c r="EG161" s="444"/>
      <c r="EH161" s="445"/>
      <c r="EI161" s="443"/>
      <c r="EJ161" s="444"/>
      <c r="EK161" s="444"/>
      <c r="EL161" s="444"/>
      <c r="EM161" s="444"/>
      <c r="EN161" s="444"/>
      <c r="EO161" s="445"/>
      <c r="EP161" s="443"/>
      <c r="EQ161" s="444"/>
      <c r="ER161" s="444"/>
      <c r="ES161" s="444"/>
      <c r="ET161" s="444"/>
      <c r="EU161" s="444"/>
      <c r="EV161" s="445"/>
      <c r="EW161" s="443"/>
      <c r="EX161" s="444"/>
      <c r="EY161" s="444"/>
      <c r="EZ161" s="444"/>
      <c r="FA161" s="444"/>
      <c r="FB161" s="444"/>
      <c r="FC161" s="445"/>
      <c r="FD161" s="443"/>
      <c r="FE161" s="444"/>
      <c r="FF161" s="444"/>
      <c r="FG161" s="444"/>
      <c r="FH161" s="444"/>
      <c r="FI161" s="444"/>
      <c r="FJ161" s="445"/>
      <c r="FK161" s="443"/>
      <c r="FL161" s="444"/>
      <c r="FM161" s="444"/>
      <c r="FN161" s="444"/>
      <c r="FO161" s="444"/>
      <c r="FP161" s="444"/>
      <c r="FQ161" s="445"/>
      <c r="FR161" s="443"/>
      <c r="FS161" s="444"/>
      <c r="FT161" s="444"/>
      <c r="FU161" s="444"/>
      <c r="FV161" s="444"/>
      <c r="FW161" s="444"/>
      <c r="FX161" s="445"/>
      <c r="FY161" s="443"/>
      <c r="FZ161" s="444"/>
      <c r="GA161" s="444"/>
      <c r="GB161" s="444"/>
      <c r="GC161" s="444"/>
      <c r="GD161" s="444"/>
      <c r="GE161" s="445"/>
      <c r="GF161" s="443"/>
      <c r="GG161" s="444"/>
      <c r="GH161" s="444"/>
      <c r="GI161" s="444"/>
      <c r="GJ161" s="444"/>
      <c r="GK161" s="444"/>
      <c r="GL161" s="445"/>
      <c r="GM161" s="443"/>
      <c r="GN161" s="444"/>
      <c r="GO161" s="444"/>
      <c r="GP161" s="444"/>
      <c r="GQ161" s="444"/>
      <c r="GR161" s="444"/>
      <c r="GS161" s="445"/>
      <c r="GT161" s="443"/>
      <c r="GU161" s="444"/>
      <c r="GV161" s="444"/>
      <c r="GW161" s="444"/>
      <c r="GX161" s="444"/>
      <c r="GY161" s="444"/>
      <c r="GZ161" s="445"/>
      <c r="HA161" s="443"/>
      <c r="HB161" s="444"/>
      <c r="HC161" s="444"/>
      <c r="HD161" s="444"/>
      <c r="HE161" s="444"/>
      <c r="HF161" s="444"/>
      <c r="HG161" s="445"/>
    </row>
    <row r="162" spans="2:215" s="7" customFormat="1" ht="13.5">
      <c r="B162" s="537"/>
      <c r="C162" s="457"/>
      <c r="D162" s="458"/>
      <c r="E162" s="51" t="s">
        <v>125</v>
      </c>
      <c r="F162" s="392"/>
      <c r="G162" s="393"/>
      <c r="H162" s="393"/>
      <c r="I162" s="393"/>
      <c r="J162" s="393"/>
      <c r="K162" s="393"/>
      <c r="L162" s="394"/>
      <c r="M162" s="392"/>
      <c r="N162" s="393"/>
      <c r="O162" s="393"/>
      <c r="P162" s="393"/>
      <c r="Q162" s="393"/>
      <c r="R162" s="393"/>
      <c r="S162" s="394"/>
      <c r="T162" s="392"/>
      <c r="U162" s="393"/>
      <c r="V162" s="393"/>
      <c r="W162" s="393"/>
      <c r="X162" s="393"/>
      <c r="Y162" s="393"/>
      <c r="Z162" s="394"/>
      <c r="AA162" s="392"/>
      <c r="AB162" s="393"/>
      <c r="AC162" s="393"/>
      <c r="AD162" s="393"/>
      <c r="AE162" s="393"/>
      <c r="AF162" s="393"/>
      <c r="AG162" s="394"/>
      <c r="AH162" s="392"/>
      <c r="AI162" s="393"/>
      <c r="AJ162" s="393"/>
      <c r="AK162" s="393"/>
      <c r="AL162" s="393"/>
      <c r="AM162" s="393"/>
      <c r="AN162" s="394"/>
      <c r="AO162" s="392"/>
      <c r="AP162" s="393"/>
      <c r="AQ162" s="393"/>
      <c r="AR162" s="393"/>
      <c r="AS162" s="393"/>
      <c r="AT162" s="393"/>
      <c r="AU162" s="394"/>
      <c r="AV162" s="392"/>
      <c r="AW162" s="393"/>
      <c r="AX162" s="393"/>
      <c r="AY162" s="393"/>
      <c r="AZ162" s="393"/>
      <c r="BA162" s="393"/>
      <c r="BB162" s="394"/>
      <c r="BC162" s="392"/>
      <c r="BD162" s="393"/>
      <c r="BE162" s="393"/>
      <c r="BF162" s="393"/>
      <c r="BG162" s="393"/>
      <c r="BH162" s="393"/>
      <c r="BI162" s="394"/>
      <c r="BJ162" s="392"/>
      <c r="BK162" s="393"/>
      <c r="BL162" s="393"/>
      <c r="BM162" s="393"/>
      <c r="BN162" s="393"/>
      <c r="BO162" s="393"/>
      <c r="BP162" s="394"/>
      <c r="BQ162" s="392"/>
      <c r="BR162" s="393"/>
      <c r="BS162" s="393"/>
      <c r="BT162" s="393"/>
      <c r="BU162" s="393"/>
      <c r="BV162" s="393"/>
      <c r="BW162" s="394"/>
      <c r="BX162" s="392"/>
      <c r="BY162" s="393"/>
      <c r="BZ162" s="393"/>
      <c r="CA162" s="393"/>
      <c r="CB162" s="393"/>
      <c r="CC162" s="393"/>
      <c r="CD162" s="394"/>
      <c r="CE162" s="392"/>
      <c r="CF162" s="393"/>
      <c r="CG162" s="393"/>
      <c r="CH162" s="393"/>
      <c r="CI162" s="393"/>
      <c r="CJ162" s="393"/>
      <c r="CK162" s="394"/>
      <c r="CL162" s="392"/>
      <c r="CM162" s="393"/>
      <c r="CN162" s="393"/>
      <c r="CO162" s="393"/>
      <c r="CP162" s="393"/>
      <c r="CQ162" s="393"/>
      <c r="CR162" s="394"/>
      <c r="CS162" s="409"/>
      <c r="CT162" s="410"/>
      <c r="CU162" s="410"/>
      <c r="CV162" s="410"/>
      <c r="CW162" s="410"/>
      <c r="CX162" s="410"/>
      <c r="CY162" s="411"/>
      <c r="CZ162" s="392"/>
      <c r="DA162" s="393"/>
      <c r="DB162" s="393"/>
      <c r="DC162" s="393"/>
      <c r="DD162" s="393"/>
      <c r="DE162" s="393"/>
      <c r="DF162" s="394"/>
      <c r="DG162" s="392"/>
      <c r="DH162" s="393"/>
      <c r="DI162" s="393"/>
      <c r="DJ162" s="393"/>
      <c r="DK162" s="393"/>
      <c r="DL162" s="393"/>
      <c r="DM162" s="394"/>
      <c r="DN162" s="392"/>
      <c r="DO162" s="393"/>
      <c r="DP162" s="393"/>
      <c r="DQ162" s="393"/>
      <c r="DR162" s="393"/>
      <c r="DS162" s="393"/>
      <c r="DT162" s="394"/>
      <c r="DU162" s="392"/>
      <c r="DV162" s="393"/>
      <c r="DW162" s="393"/>
      <c r="DX162" s="393"/>
      <c r="DY162" s="393"/>
      <c r="DZ162" s="393"/>
      <c r="EA162" s="394"/>
      <c r="EB162" s="392"/>
      <c r="EC162" s="393"/>
      <c r="ED162" s="393"/>
      <c r="EE162" s="393"/>
      <c r="EF162" s="393"/>
      <c r="EG162" s="393"/>
      <c r="EH162" s="394"/>
      <c r="EI162" s="392"/>
      <c r="EJ162" s="393"/>
      <c r="EK162" s="393"/>
      <c r="EL162" s="393"/>
      <c r="EM162" s="393"/>
      <c r="EN162" s="393"/>
      <c r="EO162" s="394"/>
      <c r="EP162" s="392"/>
      <c r="EQ162" s="393"/>
      <c r="ER162" s="393"/>
      <c r="ES162" s="393"/>
      <c r="ET162" s="393"/>
      <c r="EU162" s="393"/>
      <c r="EV162" s="394"/>
      <c r="EW162" s="392"/>
      <c r="EX162" s="393"/>
      <c r="EY162" s="393"/>
      <c r="EZ162" s="393"/>
      <c r="FA162" s="393"/>
      <c r="FB162" s="393"/>
      <c r="FC162" s="394"/>
      <c r="FD162" s="392"/>
      <c r="FE162" s="393"/>
      <c r="FF162" s="393"/>
      <c r="FG162" s="393"/>
      <c r="FH162" s="393"/>
      <c r="FI162" s="393"/>
      <c r="FJ162" s="394"/>
      <c r="FK162" s="392"/>
      <c r="FL162" s="393"/>
      <c r="FM162" s="393"/>
      <c r="FN162" s="393"/>
      <c r="FO162" s="393"/>
      <c r="FP162" s="393"/>
      <c r="FQ162" s="394"/>
      <c r="FR162" s="392"/>
      <c r="FS162" s="393"/>
      <c r="FT162" s="393"/>
      <c r="FU162" s="393"/>
      <c r="FV162" s="393"/>
      <c r="FW162" s="393"/>
      <c r="FX162" s="394"/>
      <c r="FY162" s="392"/>
      <c r="FZ162" s="393"/>
      <c r="GA162" s="393"/>
      <c r="GB162" s="393"/>
      <c r="GC162" s="393"/>
      <c r="GD162" s="393"/>
      <c r="GE162" s="394"/>
      <c r="GF162" s="392"/>
      <c r="GG162" s="393"/>
      <c r="GH162" s="393"/>
      <c r="GI162" s="393"/>
      <c r="GJ162" s="393"/>
      <c r="GK162" s="393"/>
      <c r="GL162" s="394"/>
      <c r="GM162" s="392"/>
      <c r="GN162" s="393"/>
      <c r="GO162" s="393"/>
      <c r="GP162" s="393"/>
      <c r="GQ162" s="393"/>
      <c r="GR162" s="393"/>
      <c r="GS162" s="394"/>
      <c r="GT162" s="392"/>
      <c r="GU162" s="393"/>
      <c r="GV162" s="393"/>
      <c r="GW162" s="393"/>
      <c r="GX162" s="393"/>
      <c r="GY162" s="393"/>
      <c r="GZ162" s="394"/>
      <c r="HA162" s="392"/>
      <c r="HB162" s="393"/>
      <c r="HC162" s="393"/>
      <c r="HD162" s="393"/>
      <c r="HE162" s="393"/>
      <c r="HF162" s="393"/>
      <c r="HG162" s="394"/>
    </row>
    <row r="163" spans="2:215" s="7" customFormat="1" ht="13.5">
      <c r="B163" s="538"/>
      <c r="C163" s="459"/>
      <c r="D163" s="460"/>
      <c r="E163" s="338" t="s">
        <v>405</v>
      </c>
      <c r="F163" s="440"/>
      <c r="G163" s="441"/>
      <c r="H163" s="441"/>
      <c r="I163" s="441"/>
      <c r="J163" s="441"/>
      <c r="K163" s="441"/>
      <c r="L163" s="442"/>
      <c r="M163" s="440"/>
      <c r="N163" s="441"/>
      <c r="O163" s="441"/>
      <c r="P163" s="441"/>
      <c r="Q163" s="441"/>
      <c r="R163" s="441"/>
      <c r="S163" s="442"/>
      <c r="T163" s="440"/>
      <c r="U163" s="441"/>
      <c r="V163" s="441"/>
      <c r="W163" s="441"/>
      <c r="X163" s="441"/>
      <c r="Y163" s="441"/>
      <c r="Z163" s="442"/>
      <c r="AA163" s="440"/>
      <c r="AB163" s="441"/>
      <c r="AC163" s="441"/>
      <c r="AD163" s="441"/>
      <c r="AE163" s="441"/>
      <c r="AF163" s="441"/>
      <c r="AG163" s="442"/>
      <c r="AH163" s="440"/>
      <c r="AI163" s="441"/>
      <c r="AJ163" s="441"/>
      <c r="AK163" s="441"/>
      <c r="AL163" s="441"/>
      <c r="AM163" s="441"/>
      <c r="AN163" s="442"/>
      <c r="AO163" s="440"/>
      <c r="AP163" s="441"/>
      <c r="AQ163" s="441"/>
      <c r="AR163" s="441"/>
      <c r="AS163" s="441"/>
      <c r="AT163" s="441"/>
      <c r="AU163" s="442"/>
      <c r="AV163" s="440"/>
      <c r="AW163" s="441"/>
      <c r="AX163" s="441"/>
      <c r="AY163" s="441"/>
      <c r="AZ163" s="441"/>
      <c r="BA163" s="441"/>
      <c r="BB163" s="442"/>
      <c r="BC163" s="440"/>
      <c r="BD163" s="441"/>
      <c r="BE163" s="441"/>
      <c r="BF163" s="441"/>
      <c r="BG163" s="441"/>
      <c r="BH163" s="441"/>
      <c r="BI163" s="442"/>
      <c r="BJ163" s="440"/>
      <c r="BK163" s="441"/>
      <c r="BL163" s="441"/>
      <c r="BM163" s="441"/>
      <c r="BN163" s="441"/>
      <c r="BO163" s="441"/>
      <c r="BP163" s="442"/>
      <c r="BQ163" s="440"/>
      <c r="BR163" s="441"/>
      <c r="BS163" s="441"/>
      <c r="BT163" s="441"/>
      <c r="BU163" s="441"/>
      <c r="BV163" s="441"/>
      <c r="BW163" s="442"/>
      <c r="BX163" s="440"/>
      <c r="BY163" s="441"/>
      <c r="BZ163" s="441"/>
      <c r="CA163" s="441"/>
      <c r="CB163" s="441"/>
      <c r="CC163" s="441"/>
      <c r="CD163" s="442"/>
      <c r="CE163" s="440"/>
      <c r="CF163" s="441"/>
      <c r="CG163" s="441"/>
      <c r="CH163" s="441"/>
      <c r="CI163" s="441"/>
      <c r="CJ163" s="441"/>
      <c r="CK163" s="442"/>
      <c r="CL163" s="440"/>
      <c r="CM163" s="441"/>
      <c r="CN163" s="441"/>
      <c r="CO163" s="441"/>
      <c r="CP163" s="441"/>
      <c r="CQ163" s="441"/>
      <c r="CR163" s="442"/>
      <c r="CS163" s="440"/>
      <c r="CT163" s="441"/>
      <c r="CU163" s="441"/>
      <c r="CV163" s="441"/>
      <c r="CW163" s="441"/>
      <c r="CX163" s="441"/>
      <c r="CY163" s="442"/>
      <c r="CZ163" s="440"/>
      <c r="DA163" s="441"/>
      <c r="DB163" s="441"/>
      <c r="DC163" s="441"/>
      <c r="DD163" s="441"/>
      <c r="DE163" s="441"/>
      <c r="DF163" s="442"/>
      <c r="DG163" s="440"/>
      <c r="DH163" s="441"/>
      <c r="DI163" s="441"/>
      <c r="DJ163" s="441"/>
      <c r="DK163" s="441"/>
      <c r="DL163" s="441"/>
      <c r="DM163" s="442"/>
      <c r="DN163" s="440"/>
      <c r="DO163" s="441"/>
      <c r="DP163" s="441"/>
      <c r="DQ163" s="441"/>
      <c r="DR163" s="441"/>
      <c r="DS163" s="441"/>
      <c r="DT163" s="442"/>
      <c r="DU163" s="440"/>
      <c r="DV163" s="441"/>
      <c r="DW163" s="441"/>
      <c r="DX163" s="441"/>
      <c r="DY163" s="441"/>
      <c r="DZ163" s="441"/>
      <c r="EA163" s="442"/>
      <c r="EB163" s="440"/>
      <c r="EC163" s="441"/>
      <c r="ED163" s="441"/>
      <c r="EE163" s="441"/>
      <c r="EF163" s="441"/>
      <c r="EG163" s="441"/>
      <c r="EH163" s="442"/>
      <c r="EI163" s="440"/>
      <c r="EJ163" s="441"/>
      <c r="EK163" s="441"/>
      <c r="EL163" s="441"/>
      <c r="EM163" s="441"/>
      <c r="EN163" s="441"/>
      <c r="EO163" s="442"/>
      <c r="EP163" s="440"/>
      <c r="EQ163" s="441"/>
      <c r="ER163" s="441"/>
      <c r="ES163" s="441"/>
      <c r="ET163" s="441"/>
      <c r="EU163" s="441"/>
      <c r="EV163" s="442"/>
      <c r="EW163" s="440"/>
      <c r="EX163" s="441"/>
      <c r="EY163" s="441"/>
      <c r="EZ163" s="441"/>
      <c r="FA163" s="441"/>
      <c r="FB163" s="441"/>
      <c r="FC163" s="442"/>
      <c r="FD163" s="440"/>
      <c r="FE163" s="441"/>
      <c r="FF163" s="441"/>
      <c r="FG163" s="441"/>
      <c r="FH163" s="441"/>
      <c r="FI163" s="441"/>
      <c r="FJ163" s="442"/>
      <c r="FK163" s="440"/>
      <c r="FL163" s="441"/>
      <c r="FM163" s="441"/>
      <c r="FN163" s="441"/>
      <c r="FO163" s="441"/>
      <c r="FP163" s="441"/>
      <c r="FQ163" s="442"/>
      <c r="FR163" s="440"/>
      <c r="FS163" s="441"/>
      <c r="FT163" s="441"/>
      <c r="FU163" s="441"/>
      <c r="FV163" s="441"/>
      <c r="FW163" s="441"/>
      <c r="FX163" s="442"/>
      <c r="FY163" s="440"/>
      <c r="FZ163" s="441"/>
      <c r="GA163" s="441"/>
      <c r="GB163" s="441"/>
      <c r="GC163" s="441"/>
      <c r="GD163" s="441"/>
      <c r="GE163" s="442"/>
      <c r="GF163" s="440"/>
      <c r="GG163" s="441"/>
      <c r="GH163" s="441"/>
      <c r="GI163" s="441"/>
      <c r="GJ163" s="441"/>
      <c r="GK163" s="441"/>
      <c r="GL163" s="442"/>
      <c r="GM163" s="440"/>
      <c r="GN163" s="441"/>
      <c r="GO163" s="441"/>
      <c r="GP163" s="441"/>
      <c r="GQ163" s="441"/>
      <c r="GR163" s="441"/>
      <c r="GS163" s="442"/>
      <c r="GT163" s="440"/>
      <c r="GU163" s="441"/>
      <c r="GV163" s="441"/>
      <c r="GW163" s="441"/>
      <c r="GX163" s="441"/>
      <c r="GY163" s="441"/>
      <c r="GZ163" s="442"/>
      <c r="HA163" s="440"/>
      <c r="HB163" s="441"/>
      <c r="HC163" s="441"/>
      <c r="HD163" s="441"/>
      <c r="HE163" s="441"/>
      <c r="HF163" s="441"/>
      <c r="HG163" s="442"/>
    </row>
    <row r="164" spans="2:215" s="7" customFormat="1" ht="14.25">
      <c r="B164" s="65" t="s">
        <v>202</v>
      </c>
      <c r="E164" s="8"/>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2"/>
      <c r="BC164" s="292"/>
      <c r="BD164" s="292"/>
      <c r="BE164" s="292"/>
      <c r="BF164" s="292"/>
      <c r="BG164" s="292"/>
      <c r="BH164" s="292"/>
      <c r="BI164" s="292"/>
      <c r="BJ164" s="292"/>
      <c r="BK164" s="292"/>
      <c r="BL164" s="292"/>
      <c r="BM164" s="292"/>
      <c r="BN164" s="292"/>
      <c r="BO164" s="292"/>
      <c r="BP164" s="292"/>
      <c r="BQ164" s="292"/>
      <c r="BR164" s="292"/>
      <c r="BS164" s="292"/>
      <c r="BT164" s="292"/>
      <c r="BU164" s="292"/>
      <c r="BV164" s="292"/>
      <c r="BW164" s="292"/>
      <c r="BX164" s="292"/>
      <c r="BY164" s="292"/>
      <c r="BZ164" s="292"/>
      <c r="CA164" s="292"/>
      <c r="CB164" s="292"/>
      <c r="CC164" s="292"/>
      <c r="CD164" s="292"/>
      <c r="CE164" s="292"/>
      <c r="CF164" s="292"/>
      <c r="CG164" s="292"/>
      <c r="CH164" s="292"/>
      <c r="CI164" s="292"/>
      <c r="CJ164" s="292"/>
      <c r="CK164" s="292"/>
      <c r="CL164" s="292"/>
      <c r="CM164" s="292"/>
      <c r="CN164" s="292"/>
      <c r="CO164" s="292"/>
      <c r="CP164" s="292"/>
      <c r="CQ164" s="292"/>
      <c r="CR164" s="292"/>
      <c r="CS164" s="292"/>
      <c r="CT164" s="292"/>
      <c r="CU164" s="292"/>
      <c r="CV164" s="292"/>
      <c r="CW164" s="292"/>
      <c r="CX164" s="292"/>
      <c r="CY164" s="292"/>
      <c r="CZ164" s="292"/>
      <c r="DA164" s="292"/>
      <c r="DB164" s="292"/>
      <c r="DC164" s="292"/>
      <c r="DD164" s="292"/>
      <c r="DE164" s="292"/>
      <c r="DF164" s="292"/>
      <c r="DG164" s="292"/>
      <c r="DH164" s="292"/>
      <c r="DI164" s="292"/>
      <c r="DJ164" s="292"/>
      <c r="DK164" s="292"/>
      <c r="DL164" s="292"/>
      <c r="DM164" s="292"/>
      <c r="DN164" s="292"/>
      <c r="DO164" s="292"/>
      <c r="DP164" s="292"/>
      <c r="DQ164" s="292"/>
      <c r="DR164" s="292"/>
      <c r="DS164" s="292"/>
      <c r="DT164" s="292"/>
      <c r="DU164" s="292"/>
      <c r="DV164" s="292"/>
      <c r="DW164" s="292"/>
      <c r="DX164" s="292"/>
      <c r="DY164" s="292"/>
      <c r="DZ164" s="292"/>
      <c r="EA164" s="292"/>
      <c r="EB164" s="292"/>
      <c r="EC164" s="292"/>
      <c r="ED164" s="292"/>
      <c r="EE164" s="292"/>
      <c r="EF164" s="292"/>
      <c r="EG164" s="292"/>
      <c r="EH164" s="292"/>
      <c r="EI164" s="292"/>
      <c r="EJ164" s="292"/>
      <c r="EK164" s="292"/>
      <c r="EL164" s="292"/>
      <c r="EM164" s="292"/>
      <c r="EN164" s="292"/>
      <c r="EO164" s="292"/>
      <c r="EP164" s="292"/>
      <c r="EQ164" s="292"/>
      <c r="ER164" s="292"/>
      <c r="ES164" s="292"/>
      <c r="ET164" s="292"/>
      <c r="EU164" s="292"/>
      <c r="EV164" s="292"/>
      <c r="EW164" s="292"/>
      <c r="EX164" s="292"/>
      <c r="EY164" s="292"/>
      <c r="EZ164" s="292"/>
      <c r="FA164" s="292"/>
      <c r="FB164" s="292"/>
      <c r="FC164" s="292"/>
      <c r="FD164" s="292"/>
      <c r="FE164" s="292"/>
      <c r="FF164" s="292"/>
      <c r="FG164" s="292"/>
      <c r="FH164" s="292"/>
      <c r="FI164" s="292"/>
      <c r="FJ164" s="292"/>
      <c r="FK164" s="292"/>
      <c r="FL164" s="292"/>
      <c r="FM164" s="292"/>
      <c r="FN164" s="292"/>
      <c r="FO164" s="292"/>
      <c r="FP164" s="292"/>
      <c r="FQ164" s="292"/>
      <c r="FR164" s="292"/>
      <c r="FS164" s="292"/>
      <c r="FT164" s="292"/>
      <c r="FU164" s="292"/>
      <c r="FV164" s="292"/>
      <c r="FW164" s="292"/>
      <c r="FX164" s="292"/>
      <c r="FY164" s="292"/>
      <c r="FZ164" s="292"/>
      <c r="GA164" s="292"/>
      <c r="GB164" s="292"/>
      <c r="GC164" s="292"/>
      <c r="GD164" s="292"/>
      <c r="GE164" s="292"/>
      <c r="GF164" s="292"/>
      <c r="GG164" s="292"/>
      <c r="GH164" s="292"/>
      <c r="GI164" s="292"/>
      <c r="GJ164" s="292"/>
      <c r="GK164" s="292"/>
      <c r="GL164" s="292"/>
      <c r="GM164" s="292"/>
      <c r="GN164" s="292"/>
      <c r="GO164" s="292"/>
      <c r="GP164" s="292"/>
      <c r="GQ164" s="292"/>
      <c r="GR164" s="292"/>
      <c r="GS164" s="292"/>
      <c r="GT164" s="292"/>
      <c r="GU164" s="292"/>
      <c r="GV164" s="292"/>
      <c r="GW164" s="292"/>
      <c r="GX164" s="292"/>
      <c r="GY164" s="292"/>
      <c r="GZ164" s="292"/>
      <c r="HA164" s="292"/>
      <c r="HB164" s="292"/>
      <c r="HC164" s="292"/>
      <c r="HD164" s="292"/>
      <c r="HE164" s="292"/>
      <c r="HF164" s="292"/>
      <c r="HG164" s="292"/>
    </row>
    <row r="165" spans="2:215" s="7" customFormat="1" ht="13.5">
      <c r="E165" s="8"/>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2"/>
      <c r="CB165" s="292"/>
      <c r="CC165" s="292"/>
      <c r="CD165" s="292"/>
      <c r="CE165" s="292"/>
      <c r="CF165" s="292"/>
      <c r="CG165" s="292"/>
      <c r="CH165" s="292"/>
      <c r="CI165" s="292"/>
      <c r="CJ165" s="292"/>
      <c r="CK165" s="292"/>
      <c r="CL165" s="292"/>
      <c r="CM165" s="292"/>
      <c r="CN165" s="292"/>
      <c r="CO165" s="292"/>
      <c r="CP165" s="292"/>
      <c r="CQ165" s="292"/>
      <c r="CR165" s="292"/>
      <c r="CS165" s="292"/>
      <c r="CT165" s="292"/>
      <c r="CU165" s="292"/>
      <c r="CV165" s="292"/>
      <c r="CW165" s="292"/>
      <c r="CX165" s="292"/>
      <c r="CY165" s="292"/>
      <c r="CZ165" s="292"/>
      <c r="DA165" s="292"/>
      <c r="DB165" s="292"/>
      <c r="DC165" s="292"/>
      <c r="DD165" s="292"/>
      <c r="DE165" s="292"/>
      <c r="DF165" s="292"/>
      <c r="DG165" s="292"/>
      <c r="DH165" s="292"/>
      <c r="DI165" s="292"/>
      <c r="DJ165" s="292"/>
      <c r="DK165" s="292"/>
      <c r="DL165" s="292"/>
      <c r="DM165" s="292"/>
      <c r="DN165" s="292"/>
      <c r="DO165" s="292"/>
      <c r="DP165" s="292"/>
      <c r="DQ165" s="292"/>
      <c r="DR165" s="292"/>
      <c r="DS165" s="292"/>
      <c r="DT165" s="292"/>
      <c r="DU165" s="292"/>
      <c r="DV165" s="292"/>
      <c r="DW165" s="292"/>
      <c r="DX165" s="292"/>
      <c r="DY165" s="292"/>
      <c r="DZ165" s="292"/>
      <c r="EA165" s="292"/>
      <c r="EB165" s="292"/>
      <c r="EC165" s="292"/>
      <c r="ED165" s="292"/>
      <c r="EE165" s="292"/>
      <c r="EF165" s="292"/>
      <c r="EG165" s="292"/>
      <c r="EH165" s="292"/>
      <c r="EI165" s="292"/>
      <c r="EJ165" s="292"/>
      <c r="EK165" s="292"/>
      <c r="EL165" s="292"/>
      <c r="EM165" s="292"/>
      <c r="EN165" s="292"/>
      <c r="EO165" s="292"/>
      <c r="EP165" s="292"/>
      <c r="EQ165" s="292"/>
      <c r="ER165" s="292"/>
      <c r="ES165" s="292"/>
      <c r="ET165" s="292"/>
      <c r="EU165" s="292"/>
      <c r="EV165" s="292"/>
      <c r="EW165" s="292"/>
      <c r="EX165" s="292"/>
      <c r="EY165" s="292"/>
      <c r="EZ165" s="292"/>
      <c r="FA165" s="292"/>
      <c r="FB165" s="292"/>
      <c r="FC165" s="292"/>
      <c r="FD165" s="292"/>
      <c r="FE165" s="292"/>
      <c r="FF165" s="292"/>
      <c r="FG165" s="292"/>
      <c r="FH165" s="292"/>
      <c r="FI165" s="292"/>
      <c r="FJ165" s="292"/>
      <c r="FK165" s="292"/>
      <c r="FL165" s="292"/>
      <c r="FM165" s="292"/>
      <c r="FN165" s="292"/>
      <c r="FO165" s="292"/>
      <c r="FP165" s="292"/>
      <c r="FQ165" s="292"/>
      <c r="FR165" s="292"/>
      <c r="FS165" s="292"/>
      <c r="FT165" s="292"/>
      <c r="FU165" s="292"/>
      <c r="FV165" s="292"/>
      <c r="FW165" s="292"/>
      <c r="FX165" s="292"/>
      <c r="FY165" s="292"/>
      <c r="FZ165" s="292"/>
      <c r="GA165" s="292"/>
      <c r="GB165" s="292"/>
      <c r="GC165" s="292"/>
      <c r="GD165" s="292"/>
      <c r="GE165" s="292"/>
      <c r="GF165" s="292"/>
      <c r="GG165" s="292"/>
      <c r="GH165" s="292"/>
      <c r="GI165" s="292"/>
      <c r="GJ165" s="292"/>
      <c r="GK165" s="292"/>
      <c r="GL165" s="292"/>
      <c r="GM165" s="292"/>
      <c r="GN165" s="292"/>
      <c r="GO165" s="292"/>
      <c r="GP165" s="292"/>
      <c r="GQ165" s="292"/>
      <c r="GR165" s="292"/>
      <c r="GS165" s="292"/>
      <c r="GT165" s="292"/>
      <c r="GU165" s="292"/>
      <c r="GV165" s="292"/>
      <c r="GW165" s="292"/>
      <c r="GX165" s="292"/>
      <c r="GY165" s="292"/>
      <c r="GZ165" s="292"/>
      <c r="HA165" s="292"/>
      <c r="HB165" s="292"/>
      <c r="HC165" s="292"/>
      <c r="HD165" s="292"/>
      <c r="HE165" s="292"/>
      <c r="HF165" s="292"/>
      <c r="HG165" s="292"/>
    </row>
    <row r="166" spans="2:215" s="7" customFormat="1" ht="14.25">
      <c r="B166" s="65" t="s">
        <v>203</v>
      </c>
      <c r="E166" s="8"/>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2"/>
      <c r="AR166" s="292"/>
      <c r="AS166" s="292"/>
      <c r="AT166" s="292"/>
      <c r="AU166" s="292"/>
      <c r="AV166" s="292"/>
      <c r="AW166" s="292"/>
      <c r="AX166" s="292"/>
      <c r="AY166" s="292"/>
      <c r="AZ166" s="292"/>
      <c r="BA166" s="292"/>
      <c r="BB166" s="292"/>
      <c r="BC166" s="292"/>
      <c r="BD166" s="292"/>
      <c r="BE166" s="292"/>
      <c r="BF166" s="292"/>
      <c r="BG166" s="292"/>
      <c r="BH166" s="292"/>
      <c r="BI166" s="292"/>
      <c r="BJ166" s="292"/>
      <c r="BK166" s="292"/>
      <c r="BL166" s="292"/>
      <c r="BM166" s="292"/>
      <c r="BN166" s="292"/>
      <c r="BO166" s="292"/>
      <c r="BP166" s="292"/>
      <c r="BQ166" s="292"/>
      <c r="BR166" s="292"/>
      <c r="BS166" s="292"/>
      <c r="BT166" s="292"/>
      <c r="BU166" s="292"/>
      <c r="BV166" s="292"/>
      <c r="BW166" s="292"/>
      <c r="BX166" s="292"/>
      <c r="BY166" s="292"/>
      <c r="BZ166" s="292"/>
      <c r="CA166" s="292"/>
      <c r="CB166" s="292"/>
      <c r="CC166" s="292"/>
      <c r="CD166" s="292"/>
      <c r="CE166" s="292"/>
      <c r="CF166" s="292"/>
      <c r="CG166" s="292"/>
      <c r="CH166" s="292"/>
      <c r="CI166" s="292"/>
      <c r="CJ166" s="292"/>
      <c r="CK166" s="292"/>
      <c r="CL166" s="292"/>
      <c r="CM166" s="292"/>
      <c r="CN166" s="292"/>
      <c r="CO166" s="292"/>
      <c r="CP166" s="292"/>
      <c r="CQ166" s="292"/>
      <c r="CR166" s="292"/>
      <c r="CS166" s="292"/>
      <c r="CT166" s="292"/>
      <c r="CU166" s="292"/>
      <c r="CV166" s="292"/>
      <c r="CW166" s="292"/>
      <c r="CX166" s="292"/>
      <c r="CY166" s="292"/>
      <c r="CZ166" s="292"/>
      <c r="DA166" s="292"/>
      <c r="DB166" s="292"/>
      <c r="DC166" s="292"/>
      <c r="DD166" s="292"/>
      <c r="DE166" s="292"/>
      <c r="DF166" s="292"/>
      <c r="DG166" s="292"/>
      <c r="DH166" s="292"/>
      <c r="DI166" s="292"/>
      <c r="DJ166" s="292"/>
      <c r="DK166" s="292"/>
      <c r="DL166" s="292"/>
      <c r="DM166" s="292"/>
      <c r="DN166" s="292"/>
      <c r="DO166" s="292"/>
      <c r="DP166" s="292"/>
      <c r="DQ166" s="292"/>
      <c r="DR166" s="292"/>
      <c r="DS166" s="292"/>
      <c r="DT166" s="292"/>
      <c r="DU166" s="292"/>
      <c r="DV166" s="292"/>
      <c r="DW166" s="292"/>
      <c r="DX166" s="292"/>
      <c r="DY166" s="292"/>
      <c r="DZ166" s="292"/>
      <c r="EA166" s="292"/>
      <c r="EB166" s="292"/>
      <c r="EC166" s="292"/>
      <c r="ED166" s="292"/>
      <c r="EE166" s="292"/>
      <c r="EF166" s="292"/>
      <c r="EG166" s="292"/>
      <c r="EH166" s="292"/>
      <c r="EI166" s="292"/>
      <c r="EJ166" s="292"/>
      <c r="EK166" s="292"/>
      <c r="EL166" s="292"/>
      <c r="EM166" s="292"/>
      <c r="EN166" s="292"/>
      <c r="EO166" s="292"/>
      <c r="EP166" s="292"/>
      <c r="EQ166" s="292"/>
      <c r="ER166" s="292"/>
      <c r="ES166" s="292"/>
      <c r="ET166" s="292"/>
      <c r="EU166" s="292"/>
      <c r="EV166" s="292"/>
      <c r="EW166" s="292"/>
      <c r="EX166" s="292"/>
      <c r="EY166" s="292"/>
      <c r="EZ166" s="292"/>
      <c r="FA166" s="292"/>
      <c r="FB166" s="292"/>
      <c r="FC166" s="292"/>
      <c r="FD166" s="292"/>
      <c r="FE166" s="292"/>
      <c r="FF166" s="292"/>
      <c r="FG166" s="292"/>
      <c r="FH166" s="292"/>
      <c r="FI166" s="292"/>
      <c r="FJ166" s="292"/>
      <c r="FK166" s="292"/>
      <c r="FL166" s="292"/>
      <c r="FM166" s="292"/>
      <c r="FN166" s="292"/>
      <c r="FO166" s="292"/>
      <c r="FP166" s="292"/>
      <c r="FQ166" s="292"/>
      <c r="FR166" s="292"/>
      <c r="FS166" s="292"/>
      <c r="FT166" s="292"/>
      <c r="FU166" s="292"/>
      <c r="FV166" s="292"/>
      <c r="FW166" s="292"/>
      <c r="FX166" s="292"/>
      <c r="FY166" s="292"/>
      <c r="FZ166" s="292"/>
      <c r="GA166" s="292"/>
      <c r="GB166" s="292"/>
      <c r="GC166" s="292"/>
      <c r="GD166" s="292"/>
      <c r="GE166" s="292"/>
      <c r="GF166" s="292"/>
      <c r="GG166" s="292"/>
      <c r="GH166" s="292"/>
      <c r="GI166" s="292"/>
      <c r="GJ166" s="292"/>
      <c r="GK166" s="292"/>
      <c r="GL166" s="292"/>
      <c r="GM166" s="292"/>
      <c r="GN166" s="292"/>
      <c r="GO166" s="292"/>
      <c r="GP166" s="292"/>
      <c r="GQ166" s="292"/>
      <c r="GR166" s="292"/>
      <c r="GS166" s="292"/>
      <c r="GT166" s="292"/>
      <c r="GU166" s="292"/>
      <c r="GV166" s="292"/>
      <c r="GW166" s="292"/>
      <c r="GX166" s="292"/>
      <c r="GY166" s="292"/>
      <c r="GZ166" s="292"/>
      <c r="HA166" s="292"/>
      <c r="HB166" s="292"/>
      <c r="HC166" s="292"/>
      <c r="HD166" s="292"/>
      <c r="HE166" s="292"/>
      <c r="HF166" s="292"/>
      <c r="HG166" s="292"/>
    </row>
    <row r="167" spans="2:215" s="7" customFormat="1" ht="13.5">
      <c r="B167" s="390" t="s">
        <v>173</v>
      </c>
      <c r="C167" s="608"/>
      <c r="D167" s="608"/>
      <c r="E167" s="608"/>
      <c r="F167" s="318"/>
      <c r="G167" s="318"/>
      <c r="H167" s="318"/>
      <c r="I167" s="318"/>
      <c r="J167" s="318"/>
      <c r="K167" s="318"/>
      <c r="L167" s="319"/>
      <c r="M167" s="318"/>
      <c r="N167" s="318"/>
      <c r="O167" s="318"/>
      <c r="P167" s="318"/>
      <c r="Q167" s="318"/>
      <c r="R167" s="318"/>
      <c r="S167" s="319"/>
      <c r="T167" s="318"/>
      <c r="U167" s="318"/>
      <c r="V167" s="318"/>
      <c r="W167" s="318"/>
      <c r="X167" s="318"/>
      <c r="Y167" s="318"/>
      <c r="Z167" s="319"/>
      <c r="AA167" s="318"/>
      <c r="AB167" s="318"/>
      <c r="AC167" s="318"/>
      <c r="AD167" s="318"/>
      <c r="AE167" s="318"/>
      <c r="AF167" s="318"/>
      <c r="AG167" s="319"/>
      <c r="AH167" s="318"/>
      <c r="AI167" s="318"/>
      <c r="AJ167" s="318"/>
      <c r="AK167" s="318"/>
      <c r="AL167" s="318"/>
      <c r="AM167" s="318"/>
      <c r="AN167" s="319"/>
      <c r="AO167" s="318"/>
      <c r="AP167" s="318"/>
      <c r="AQ167" s="318"/>
      <c r="AR167" s="318"/>
      <c r="AS167" s="318"/>
      <c r="AT167" s="318"/>
      <c r="AU167" s="319"/>
      <c r="AV167" s="318"/>
      <c r="AW167" s="318"/>
      <c r="AX167" s="318"/>
      <c r="AY167" s="318"/>
      <c r="AZ167" s="318"/>
      <c r="BA167" s="318"/>
      <c r="BB167" s="319"/>
      <c r="BC167" s="318"/>
      <c r="BD167" s="318"/>
      <c r="BE167" s="318"/>
      <c r="BF167" s="318"/>
      <c r="BG167" s="318"/>
      <c r="BH167" s="318"/>
      <c r="BI167" s="319"/>
      <c r="BJ167" s="318"/>
      <c r="BK167" s="318"/>
      <c r="BL167" s="318"/>
      <c r="BM167" s="318"/>
      <c r="BN167" s="318"/>
      <c r="BO167" s="318"/>
      <c r="BP167" s="319"/>
      <c r="BQ167" s="318"/>
      <c r="BR167" s="318"/>
      <c r="BS167" s="318"/>
      <c r="BT167" s="318"/>
      <c r="BU167" s="318"/>
      <c r="BV167" s="318"/>
      <c r="BW167" s="319"/>
      <c r="BX167" s="318"/>
      <c r="BY167" s="318"/>
      <c r="BZ167" s="318"/>
      <c r="CA167" s="318"/>
      <c r="CB167" s="318"/>
      <c r="CC167" s="318"/>
      <c r="CD167" s="319"/>
      <c r="CE167" s="318"/>
      <c r="CF167" s="318"/>
      <c r="CG167" s="318"/>
      <c r="CH167" s="318"/>
      <c r="CI167" s="318"/>
      <c r="CJ167" s="318"/>
      <c r="CK167" s="319"/>
      <c r="CL167" s="318"/>
      <c r="CM167" s="318"/>
      <c r="CN167" s="318"/>
      <c r="CO167" s="318"/>
      <c r="CP167" s="318"/>
      <c r="CQ167" s="318"/>
      <c r="CR167" s="319"/>
      <c r="CS167" s="318"/>
      <c r="CT167" s="318"/>
      <c r="CU167" s="318"/>
      <c r="CV167" s="318"/>
      <c r="CW167" s="318"/>
      <c r="CX167" s="318"/>
      <c r="CY167" s="319"/>
      <c r="CZ167" s="318"/>
      <c r="DA167" s="318"/>
      <c r="DB167" s="318"/>
      <c r="DC167" s="318"/>
      <c r="DD167" s="318"/>
      <c r="DE167" s="318"/>
      <c r="DF167" s="319"/>
      <c r="DG167" s="318"/>
      <c r="DH167" s="318"/>
      <c r="DI167" s="318"/>
      <c r="DJ167" s="318"/>
      <c r="DK167" s="318"/>
      <c r="DL167" s="318"/>
      <c r="DM167" s="319"/>
      <c r="DN167" s="318"/>
      <c r="DO167" s="318"/>
      <c r="DP167" s="318"/>
      <c r="DQ167" s="318"/>
      <c r="DR167" s="318"/>
      <c r="DS167" s="318"/>
      <c r="DT167" s="319"/>
      <c r="DU167" s="318"/>
      <c r="DV167" s="318"/>
      <c r="DW167" s="318"/>
      <c r="DX167" s="318"/>
      <c r="DY167" s="318"/>
      <c r="DZ167" s="318"/>
      <c r="EA167" s="319"/>
      <c r="EB167" s="318"/>
      <c r="EC167" s="318"/>
      <c r="ED167" s="318"/>
      <c r="EE167" s="318"/>
      <c r="EF167" s="318"/>
      <c r="EG167" s="318"/>
      <c r="EH167" s="319"/>
      <c r="EI167" s="318"/>
      <c r="EJ167" s="318"/>
      <c r="EK167" s="318"/>
      <c r="EL167" s="318"/>
      <c r="EM167" s="318"/>
      <c r="EN167" s="318"/>
      <c r="EO167" s="319"/>
      <c r="EP167" s="318"/>
      <c r="EQ167" s="318"/>
      <c r="ER167" s="318"/>
      <c r="ES167" s="318"/>
      <c r="ET167" s="318"/>
      <c r="EU167" s="318"/>
      <c r="EV167" s="319"/>
      <c r="EW167" s="318"/>
      <c r="EX167" s="318"/>
      <c r="EY167" s="318"/>
      <c r="EZ167" s="318"/>
      <c r="FA167" s="318"/>
      <c r="FB167" s="318"/>
      <c r="FC167" s="319"/>
      <c r="FD167" s="318"/>
      <c r="FE167" s="318"/>
      <c r="FF167" s="318"/>
      <c r="FG167" s="318"/>
      <c r="FH167" s="318"/>
      <c r="FI167" s="318"/>
      <c r="FJ167" s="319"/>
      <c r="FK167" s="318"/>
      <c r="FL167" s="318"/>
      <c r="FM167" s="318"/>
      <c r="FN167" s="318"/>
      <c r="FO167" s="318"/>
      <c r="FP167" s="318"/>
      <c r="FQ167" s="319"/>
      <c r="FR167" s="318"/>
      <c r="FS167" s="318"/>
      <c r="FT167" s="318"/>
      <c r="FU167" s="318"/>
      <c r="FV167" s="318"/>
      <c r="FW167" s="318"/>
      <c r="FX167" s="319"/>
      <c r="FY167" s="318"/>
      <c r="FZ167" s="318"/>
      <c r="GA167" s="318"/>
      <c r="GB167" s="318"/>
      <c r="GC167" s="318"/>
      <c r="GD167" s="318"/>
      <c r="GE167" s="319"/>
      <c r="GF167" s="318"/>
      <c r="GG167" s="318"/>
      <c r="GH167" s="318"/>
      <c r="GI167" s="318"/>
      <c r="GJ167" s="318"/>
      <c r="GK167" s="318"/>
      <c r="GL167" s="319"/>
      <c r="GM167" s="318"/>
      <c r="GN167" s="318"/>
      <c r="GO167" s="318"/>
      <c r="GP167" s="318"/>
      <c r="GQ167" s="318"/>
      <c r="GR167" s="318"/>
      <c r="GS167" s="319"/>
      <c r="GT167" s="318"/>
      <c r="GU167" s="318"/>
      <c r="GV167" s="318"/>
      <c r="GW167" s="318"/>
      <c r="GX167" s="318"/>
      <c r="GY167" s="318"/>
      <c r="GZ167" s="319"/>
      <c r="HA167" s="318"/>
      <c r="HB167" s="318"/>
      <c r="HC167" s="318"/>
      <c r="HD167" s="318"/>
      <c r="HE167" s="318"/>
      <c r="HF167" s="318"/>
      <c r="HG167" s="319"/>
    </row>
    <row r="168" spans="2:215" s="7" customFormat="1" ht="13.5">
      <c r="B168" s="398"/>
      <c r="C168" s="455" t="s">
        <v>204</v>
      </c>
      <c r="D168" s="456"/>
      <c r="E168" s="66" t="s">
        <v>21</v>
      </c>
      <c r="F168" s="443"/>
      <c r="G168" s="444"/>
      <c r="H168" s="444"/>
      <c r="I168" s="444"/>
      <c r="J168" s="444"/>
      <c r="K168" s="444"/>
      <c r="L168" s="445"/>
      <c r="M168" s="443"/>
      <c r="N168" s="444"/>
      <c r="O168" s="444"/>
      <c r="P168" s="444"/>
      <c r="Q168" s="444"/>
      <c r="R168" s="444"/>
      <c r="S168" s="445"/>
      <c r="T168" s="443"/>
      <c r="U168" s="444"/>
      <c r="V168" s="444"/>
      <c r="W168" s="444"/>
      <c r="X168" s="444"/>
      <c r="Y168" s="444"/>
      <c r="Z168" s="445"/>
      <c r="AA168" s="443"/>
      <c r="AB168" s="444"/>
      <c r="AC168" s="444"/>
      <c r="AD168" s="444"/>
      <c r="AE168" s="444"/>
      <c r="AF168" s="444"/>
      <c r="AG168" s="445"/>
      <c r="AH168" s="443"/>
      <c r="AI168" s="444"/>
      <c r="AJ168" s="444"/>
      <c r="AK168" s="444"/>
      <c r="AL168" s="444"/>
      <c r="AM168" s="444"/>
      <c r="AN168" s="445"/>
      <c r="AO168" s="443"/>
      <c r="AP168" s="444"/>
      <c r="AQ168" s="444"/>
      <c r="AR168" s="444"/>
      <c r="AS168" s="444"/>
      <c r="AT168" s="444"/>
      <c r="AU168" s="445"/>
      <c r="AV168" s="443"/>
      <c r="AW168" s="444"/>
      <c r="AX168" s="444"/>
      <c r="AY168" s="444"/>
      <c r="AZ168" s="444"/>
      <c r="BA168" s="444"/>
      <c r="BB168" s="445"/>
      <c r="BC168" s="443"/>
      <c r="BD168" s="444"/>
      <c r="BE168" s="444"/>
      <c r="BF168" s="444"/>
      <c r="BG168" s="444"/>
      <c r="BH168" s="444"/>
      <c r="BI168" s="445"/>
      <c r="BJ168" s="670"/>
      <c r="BK168" s="671"/>
      <c r="BL168" s="671"/>
      <c r="BM168" s="671"/>
      <c r="BN168" s="671"/>
      <c r="BO168" s="671"/>
      <c r="BP168" s="672"/>
      <c r="BQ168" s="670"/>
      <c r="BR168" s="671"/>
      <c r="BS168" s="671"/>
      <c r="BT168" s="671"/>
      <c r="BU168" s="671"/>
      <c r="BV168" s="671"/>
      <c r="BW168" s="672"/>
      <c r="BX168" s="670"/>
      <c r="BY168" s="671"/>
      <c r="BZ168" s="671"/>
      <c r="CA168" s="671"/>
      <c r="CB168" s="671"/>
      <c r="CC168" s="671"/>
      <c r="CD168" s="672"/>
      <c r="CE168" s="670"/>
      <c r="CF168" s="671"/>
      <c r="CG168" s="671"/>
      <c r="CH168" s="671"/>
      <c r="CI168" s="671"/>
      <c r="CJ168" s="671"/>
      <c r="CK168" s="672"/>
      <c r="CL168" s="670"/>
      <c r="CM168" s="671"/>
      <c r="CN168" s="671"/>
      <c r="CO168" s="671"/>
      <c r="CP168" s="671"/>
      <c r="CQ168" s="671"/>
      <c r="CR168" s="672"/>
      <c r="CS168" s="670"/>
      <c r="CT168" s="671"/>
      <c r="CU168" s="671"/>
      <c r="CV168" s="671"/>
      <c r="CW168" s="671"/>
      <c r="CX168" s="671"/>
      <c r="CY168" s="672"/>
      <c r="CZ168" s="443"/>
      <c r="DA168" s="444"/>
      <c r="DB168" s="444"/>
      <c r="DC168" s="444"/>
      <c r="DD168" s="444"/>
      <c r="DE168" s="444"/>
      <c r="DF168" s="445"/>
      <c r="DG168" s="443"/>
      <c r="DH168" s="444"/>
      <c r="DI168" s="444"/>
      <c r="DJ168" s="444"/>
      <c r="DK168" s="444"/>
      <c r="DL168" s="444"/>
      <c r="DM168" s="445"/>
      <c r="DN168" s="443"/>
      <c r="DO168" s="444"/>
      <c r="DP168" s="444"/>
      <c r="DQ168" s="444"/>
      <c r="DR168" s="444"/>
      <c r="DS168" s="444"/>
      <c r="DT168" s="445"/>
      <c r="DU168" s="443"/>
      <c r="DV168" s="444"/>
      <c r="DW168" s="444"/>
      <c r="DX168" s="444"/>
      <c r="DY168" s="444"/>
      <c r="DZ168" s="444"/>
      <c r="EA168" s="445"/>
      <c r="EB168" s="443"/>
      <c r="EC168" s="444"/>
      <c r="ED168" s="444"/>
      <c r="EE168" s="444"/>
      <c r="EF168" s="444"/>
      <c r="EG168" s="444"/>
      <c r="EH168" s="445"/>
      <c r="EI168" s="443"/>
      <c r="EJ168" s="444"/>
      <c r="EK168" s="444"/>
      <c r="EL168" s="444"/>
      <c r="EM168" s="444"/>
      <c r="EN168" s="444"/>
      <c r="EO168" s="445"/>
      <c r="EP168" s="443"/>
      <c r="EQ168" s="444"/>
      <c r="ER168" s="444"/>
      <c r="ES168" s="444"/>
      <c r="ET168" s="444"/>
      <c r="EU168" s="444"/>
      <c r="EV168" s="445"/>
      <c r="EW168" s="443"/>
      <c r="EX168" s="444"/>
      <c r="EY168" s="444"/>
      <c r="EZ168" s="444"/>
      <c r="FA168" s="444"/>
      <c r="FB168" s="444"/>
      <c r="FC168" s="445"/>
      <c r="FD168" s="443"/>
      <c r="FE168" s="444"/>
      <c r="FF168" s="444"/>
      <c r="FG168" s="444"/>
      <c r="FH168" s="444"/>
      <c r="FI168" s="444"/>
      <c r="FJ168" s="445"/>
      <c r="FK168" s="443"/>
      <c r="FL168" s="444"/>
      <c r="FM168" s="444"/>
      <c r="FN168" s="444"/>
      <c r="FO168" s="444"/>
      <c r="FP168" s="444"/>
      <c r="FQ168" s="445"/>
      <c r="FR168" s="443"/>
      <c r="FS168" s="444"/>
      <c r="FT168" s="444"/>
      <c r="FU168" s="444"/>
      <c r="FV168" s="444"/>
      <c r="FW168" s="444"/>
      <c r="FX168" s="445"/>
      <c r="FY168" s="443"/>
      <c r="FZ168" s="444"/>
      <c r="GA168" s="444"/>
      <c r="GB168" s="444"/>
      <c r="GC168" s="444"/>
      <c r="GD168" s="444"/>
      <c r="GE168" s="445"/>
      <c r="GF168" s="443"/>
      <c r="GG168" s="444"/>
      <c r="GH168" s="444"/>
      <c r="GI168" s="444"/>
      <c r="GJ168" s="444"/>
      <c r="GK168" s="444"/>
      <c r="GL168" s="445"/>
      <c r="GM168" s="443"/>
      <c r="GN168" s="444"/>
      <c r="GO168" s="444"/>
      <c r="GP168" s="444"/>
      <c r="GQ168" s="444"/>
      <c r="GR168" s="444"/>
      <c r="GS168" s="445"/>
      <c r="GT168" s="443"/>
      <c r="GU168" s="444"/>
      <c r="GV168" s="444"/>
      <c r="GW168" s="444"/>
      <c r="GX168" s="444"/>
      <c r="GY168" s="444"/>
      <c r="GZ168" s="445"/>
      <c r="HA168" s="443"/>
      <c r="HB168" s="444"/>
      <c r="HC168" s="444"/>
      <c r="HD168" s="444"/>
      <c r="HE168" s="444"/>
      <c r="HF168" s="444"/>
      <c r="HG168" s="445"/>
    </row>
    <row r="169" spans="2:215" s="7" customFormat="1" ht="13.5">
      <c r="B169" s="398"/>
      <c r="C169" s="457"/>
      <c r="D169" s="458"/>
      <c r="E169" s="51" t="s">
        <v>125</v>
      </c>
      <c r="F169" s="392"/>
      <c r="G169" s="393"/>
      <c r="H169" s="393"/>
      <c r="I169" s="393"/>
      <c r="J169" s="393"/>
      <c r="K169" s="393"/>
      <c r="L169" s="394"/>
      <c r="M169" s="392"/>
      <c r="N169" s="393"/>
      <c r="O169" s="393"/>
      <c r="P169" s="393"/>
      <c r="Q169" s="393"/>
      <c r="R169" s="393"/>
      <c r="S169" s="394"/>
      <c r="T169" s="392"/>
      <c r="U169" s="393"/>
      <c r="V169" s="393"/>
      <c r="W169" s="393"/>
      <c r="X169" s="393"/>
      <c r="Y169" s="393"/>
      <c r="Z169" s="394"/>
      <c r="AA169" s="392"/>
      <c r="AB169" s="393"/>
      <c r="AC169" s="393"/>
      <c r="AD169" s="393"/>
      <c r="AE169" s="393"/>
      <c r="AF169" s="393"/>
      <c r="AG169" s="394"/>
      <c r="AH169" s="392"/>
      <c r="AI169" s="393"/>
      <c r="AJ169" s="393"/>
      <c r="AK169" s="393"/>
      <c r="AL169" s="393"/>
      <c r="AM169" s="393"/>
      <c r="AN169" s="394"/>
      <c r="AO169" s="392"/>
      <c r="AP169" s="393"/>
      <c r="AQ169" s="393"/>
      <c r="AR169" s="393"/>
      <c r="AS169" s="393"/>
      <c r="AT169" s="393"/>
      <c r="AU169" s="394"/>
      <c r="AV169" s="392"/>
      <c r="AW169" s="393"/>
      <c r="AX169" s="393"/>
      <c r="AY169" s="393"/>
      <c r="AZ169" s="393"/>
      <c r="BA169" s="393"/>
      <c r="BB169" s="394"/>
      <c r="BC169" s="392"/>
      <c r="BD169" s="393"/>
      <c r="BE169" s="393"/>
      <c r="BF169" s="393"/>
      <c r="BG169" s="393"/>
      <c r="BH169" s="393"/>
      <c r="BI169" s="394"/>
      <c r="BJ169" s="409"/>
      <c r="BK169" s="410"/>
      <c r="BL169" s="410"/>
      <c r="BM169" s="410"/>
      <c r="BN169" s="410"/>
      <c r="BO169" s="410"/>
      <c r="BP169" s="411"/>
      <c r="BQ169" s="409"/>
      <c r="BR169" s="410"/>
      <c r="BS169" s="410"/>
      <c r="BT169" s="410"/>
      <c r="BU169" s="410"/>
      <c r="BV169" s="410"/>
      <c r="BW169" s="411"/>
      <c r="BX169" s="409"/>
      <c r="BY169" s="410"/>
      <c r="BZ169" s="410"/>
      <c r="CA169" s="410"/>
      <c r="CB169" s="410"/>
      <c r="CC169" s="410"/>
      <c r="CD169" s="411"/>
      <c r="CE169" s="409"/>
      <c r="CF169" s="410"/>
      <c r="CG169" s="410"/>
      <c r="CH169" s="410"/>
      <c r="CI169" s="410"/>
      <c r="CJ169" s="410"/>
      <c r="CK169" s="411"/>
      <c r="CL169" s="409"/>
      <c r="CM169" s="410"/>
      <c r="CN169" s="410"/>
      <c r="CO169" s="410"/>
      <c r="CP169" s="410"/>
      <c r="CQ169" s="410"/>
      <c r="CR169" s="411"/>
      <c r="CS169" s="409"/>
      <c r="CT169" s="410"/>
      <c r="CU169" s="410"/>
      <c r="CV169" s="410"/>
      <c r="CW169" s="410"/>
      <c r="CX169" s="410"/>
      <c r="CY169" s="411"/>
      <c r="CZ169" s="392"/>
      <c r="DA169" s="393"/>
      <c r="DB169" s="393"/>
      <c r="DC169" s="393"/>
      <c r="DD169" s="393"/>
      <c r="DE169" s="393"/>
      <c r="DF169" s="394"/>
      <c r="DG169" s="392"/>
      <c r="DH169" s="393"/>
      <c r="DI169" s="393"/>
      <c r="DJ169" s="393"/>
      <c r="DK169" s="393"/>
      <c r="DL169" s="393"/>
      <c r="DM169" s="394"/>
      <c r="DN169" s="392"/>
      <c r="DO169" s="393"/>
      <c r="DP169" s="393"/>
      <c r="DQ169" s="393"/>
      <c r="DR169" s="393"/>
      <c r="DS169" s="393"/>
      <c r="DT169" s="394"/>
      <c r="DU169" s="392"/>
      <c r="DV169" s="393"/>
      <c r="DW169" s="393"/>
      <c r="DX169" s="393"/>
      <c r="DY169" s="393"/>
      <c r="DZ169" s="393"/>
      <c r="EA169" s="394"/>
      <c r="EB169" s="392"/>
      <c r="EC169" s="393"/>
      <c r="ED169" s="393"/>
      <c r="EE169" s="393"/>
      <c r="EF169" s="393"/>
      <c r="EG169" s="393"/>
      <c r="EH169" s="394"/>
      <c r="EI169" s="392"/>
      <c r="EJ169" s="393"/>
      <c r="EK169" s="393"/>
      <c r="EL169" s="393"/>
      <c r="EM169" s="393"/>
      <c r="EN169" s="393"/>
      <c r="EO169" s="394"/>
      <c r="EP169" s="392"/>
      <c r="EQ169" s="393"/>
      <c r="ER169" s="393"/>
      <c r="ES169" s="393"/>
      <c r="ET169" s="393"/>
      <c r="EU169" s="393"/>
      <c r="EV169" s="394"/>
      <c r="EW169" s="392"/>
      <c r="EX169" s="393"/>
      <c r="EY169" s="393"/>
      <c r="EZ169" s="393"/>
      <c r="FA169" s="393"/>
      <c r="FB169" s="393"/>
      <c r="FC169" s="394"/>
      <c r="FD169" s="392"/>
      <c r="FE169" s="393"/>
      <c r="FF169" s="393"/>
      <c r="FG169" s="393"/>
      <c r="FH169" s="393"/>
      <c r="FI169" s="393"/>
      <c r="FJ169" s="394"/>
      <c r="FK169" s="392"/>
      <c r="FL169" s="393"/>
      <c r="FM169" s="393"/>
      <c r="FN169" s="393"/>
      <c r="FO169" s="393"/>
      <c r="FP169" s="393"/>
      <c r="FQ169" s="394"/>
      <c r="FR169" s="392"/>
      <c r="FS169" s="393"/>
      <c r="FT169" s="393"/>
      <c r="FU169" s="393"/>
      <c r="FV169" s="393"/>
      <c r="FW169" s="393"/>
      <c r="FX169" s="394"/>
      <c r="FY169" s="392"/>
      <c r="FZ169" s="393"/>
      <c r="GA169" s="393"/>
      <c r="GB169" s="393"/>
      <c r="GC169" s="393"/>
      <c r="GD169" s="393"/>
      <c r="GE169" s="394"/>
      <c r="GF169" s="392"/>
      <c r="GG169" s="393"/>
      <c r="GH169" s="393"/>
      <c r="GI169" s="393"/>
      <c r="GJ169" s="393"/>
      <c r="GK169" s="393"/>
      <c r="GL169" s="394"/>
      <c r="GM169" s="392"/>
      <c r="GN169" s="393"/>
      <c r="GO169" s="393"/>
      <c r="GP169" s="393"/>
      <c r="GQ169" s="393"/>
      <c r="GR169" s="393"/>
      <c r="GS169" s="394"/>
      <c r="GT169" s="392"/>
      <c r="GU169" s="393"/>
      <c r="GV169" s="393"/>
      <c r="GW169" s="393"/>
      <c r="GX169" s="393"/>
      <c r="GY169" s="393"/>
      <c r="GZ169" s="394"/>
      <c r="HA169" s="392"/>
      <c r="HB169" s="393"/>
      <c r="HC169" s="393"/>
      <c r="HD169" s="393"/>
      <c r="HE169" s="393"/>
      <c r="HF169" s="393"/>
      <c r="HG169" s="394"/>
    </row>
    <row r="170" spans="2:215" s="7" customFormat="1" ht="27">
      <c r="B170" s="398"/>
      <c r="C170" s="459"/>
      <c r="D170" s="460"/>
      <c r="E170" s="31" t="s">
        <v>165</v>
      </c>
      <c r="F170" s="440"/>
      <c r="G170" s="441"/>
      <c r="H170" s="441"/>
      <c r="I170" s="441"/>
      <c r="J170" s="441"/>
      <c r="K170" s="441"/>
      <c r="L170" s="442"/>
      <c r="M170" s="440"/>
      <c r="N170" s="441"/>
      <c r="O170" s="441"/>
      <c r="P170" s="441"/>
      <c r="Q170" s="441"/>
      <c r="R170" s="441"/>
      <c r="S170" s="442"/>
      <c r="T170" s="440"/>
      <c r="U170" s="441"/>
      <c r="V170" s="441"/>
      <c r="W170" s="441"/>
      <c r="X170" s="441"/>
      <c r="Y170" s="441"/>
      <c r="Z170" s="442"/>
      <c r="AA170" s="440"/>
      <c r="AB170" s="441"/>
      <c r="AC170" s="441"/>
      <c r="AD170" s="441"/>
      <c r="AE170" s="441"/>
      <c r="AF170" s="441"/>
      <c r="AG170" s="442"/>
      <c r="AH170" s="440"/>
      <c r="AI170" s="441"/>
      <c r="AJ170" s="441"/>
      <c r="AK170" s="441"/>
      <c r="AL170" s="441"/>
      <c r="AM170" s="441"/>
      <c r="AN170" s="442"/>
      <c r="AO170" s="440"/>
      <c r="AP170" s="441"/>
      <c r="AQ170" s="441"/>
      <c r="AR170" s="441"/>
      <c r="AS170" s="441"/>
      <c r="AT170" s="441"/>
      <c r="AU170" s="442"/>
      <c r="AV170" s="440"/>
      <c r="AW170" s="441"/>
      <c r="AX170" s="441"/>
      <c r="AY170" s="441"/>
      <c r="AZ170" s="441"/>
      <c r="BA170" s="441"/>
      <c r="BB170" s="442"/>
      <c r="BC170" s="440"/>
      <c r="BD170" s="441"/>
      <c r="BE170" s="441"/>
      <c r="BF170" s="441"/>
      <c r="BG170" s="441"/>
      <c r="BH170" s="441"/>
      <c r="BI170" s="442"/>
      <c r="BJ170" s="440"/>
      <c r="BK170" s="502"/>
      <c r="BL170" s="502"/>
      <c r="BM170" s="502"/>
      <c r="BN170" s="502"/>
      <c r="BO170" s="502"/>
      <c r="BP170" s="503"/>
      <c r="BQ170" s="440"/>
      <c r="BR170" s="502"/>
      <c r="BS170" s="502"/>
      <c r="BT170" s="502"/>
      <c r="BU170" s="502"/>
      <c r="BV170" s="502"/>
      <c r="BW170" s="503"/>
      <c r="BX170" s="440"/>
      <c r="BY170" s="502"/>
      <c r="BZ170" s="502"/>
      <c r="CA170" s="502"/>
      <c r="CB170" s="502"/>
      <c r="CC170" s="502"/>
      <c r="CD170" s="503"/>
      <c r="CE170" s="440"/>
      <c r="CF170" s="502"/>
      <c r="CG170" s="502"/>
      <c r="CH170" s="502"/>
      <c r="CI170" s="502"/>
      <c r="CJ170" s="502"/>
      <c r="CK170" s="503"/>
      <c r="CL170" s="440"/>
      <c r="CM170" s="502"/>
      <c r="CN170" s="502"/>
      <c r="CO170" s="502"/>
      <c r="CP170" s="502"/>
      <c r="CQ170" s="502"/>
      <c r="CR170" s="503"/>
      <c r="CS170" s="440"/>
      <c r="CT170" s="502"/>
      <c r="CU170" s="502"/>
      <c r="CV170" s="502"/>
      <c r="CW170" s="502"/>
      <c r="CX170" s="502"/>
      <c r="CY170" s="503"/>
      <c r="CZ170" s="440"/>
      <c r="DA170" s="441"/>
      <c r="DB170" s="441"/>
      <c r="DC170" s="441"/>
      <c r="DD170" s="441"/>
      <c r="DE170" s="441"/>
      <c r="DF170" s="442"/>
      <c r="DG170" s="440"/>
      <c r="DH170" s="441"/>
      <c r="DI170" s="441"/>
      <c r="DJ170" s="441"/>
      <c r="DK170" s="441"/>
      <c r="DL170" s="441"/>
      <c r="DM170" s="442"/>
      <c r="DN170" s="440"/>
      <c r="DO170" s="441"/>
      <c r="DP170" s="441"/>
      <c r="DQ170" s="441"/>
      <c r="DR170" s="441"/>
      <c r="DS170" s="441"/>
      <c r="DT170" s="442"/>
      <c r="DU170" s="440"/>
      <c r="DV170" s="441"/>
      <c r="DW170" s="441"/>
      <c r="DX170" s="441"/>
      <c r="DY170" s="441"/>
      <c r="DZ170" s="441"/>
      <c r="EA170" s="442"/>
      <c r="EB170" s="440"/>
      <c r="EC170" s="441"/>
      <c r="ED170" s="441"/>
      <c r="EE170" s="441"/>
      <c r="EF170" s="441"/>
      <c r="EG170" s="441"/>
      <c r="EH170" s="442"/>
      <c r="EI170" s="440"/>
      <c r="EJ170" s="441"/>
      <c r="EK170" s="441"/>
      <c r="EL170" s="441"/>
      <c r="EM170" s="441"/>
      <c r="EN170" s="441"/>
      <c r="EO170" s="442"/>
      <c r="EP170" s="440"/>
      <c r="EQ170" s="441"/>
      <c r="ER170" s="441"/>
      <c r="ES170" s="441"/>
      <c r="ET170" s="441"/>
      <c r="EU170" s="441"/>
      <c r="EV170" s="442"/>
      <c r="EW170" s="440"/>
      <c r="EX170" s="441"/>
      <c r="EY170" s="441"/>
      <c r="EZ170" s="441"/>
      <c r="FA170" s="441"/>
      <c r="FB170" s="441"/>
      <c r="FC170" s="442"/>
      <c r="FD170" s="440"/>
      <c r="FE170" s="441"/>
      <c r="FF170" s="441"/>
      <c r="FG170" s="441"/>
      <c r="FH170" s="441"/>
      <c r="FI170" s="441"/>
      <c r="FJ170" s="442"/>
      <c r="FK170" s="440"/>
      <c r="FL170" s="441"/>
      <c r="FM170" s="441"/>
      <c r="FN170" s="441"/>
      <c r="FO170" s="441"/>
      <c r="FP170" s="441"/>
      <c r="FQ170" s="442"/>
      <c r="FR170" s="440"/>
      <c r="FS170" s="441"/>
      <c r="FT170" s="441"/>
      <c r="FU170" s="441"/>
      <c r="FV170" s="441"/>
      <c r="FW170" s="441"/>
      <c r="FX170" s="442"/>
      <c r="FY170" s="440"/>
      <c r="FZ170" s="441"/>
      <c r="GA170" s="441"/>
      <c r="GB170" s="441"/>
      <c r="GC170" s="441"/>
      <c r="GD170" s="441"/>
      <c r="GE170" s="442"/>
      <c r="GF170" s="440"/>
      <c r="GG170" s="441"/>
      <c r="GH170" s="441"/>
      <c r="GI170" s="441"/>
      <c r="GJ170" s="441"/>
      <c r="GK170" s="441"/>
      <c r="GL170" s="442"/>
      <c r="GM170" s="440"/>
      <c r="GN170" s="441"/>
      <c r="GO170" s="441"/>
      <c r="GP170" s="441"/>
      <c r="GQ170" s="441"/>
      <c r="GR170" s="441"/>
      <c r="GS170" s="442"/>
      <c r="GT170" s="440"/>
      <c r="GU170" s="441"/>
      <c r="GV170" s="441"/>
      <c r="GW170" s="441"/>
      <c r="GX170" s="441"/>
      <c r="GY170" s="441"/>
      <c r="GZ170" s="442"/>
      <c r="HA170" s="440"/>
      <c r="HB170" s="441"/>
      <c r="HC170" s="441"/>
      <c r="HD170" s="441"/>
      <c r="HE170" s="441"/>
      <c r="HF170" s="441"/>
      <c r="HG170" s="442"/>
    </row>
    <row r="171" spans="2:215" s="7" customFormat="1" ht="13.5">
      <c r="B171" s="398"/>
      <c r="C171" s="455" t="s">
        <v>210</v>
      </c>
      <c r="D171" s="456"/>
      <c r="E171" s="66" t="s">
        <v>21</v>
      </c>
      <c r="F171" s="443"/>
      <c r="G171" s="444"/>
      <c r="H171" s="444"/>
      <c r="I171" s="444"/>
      <c r="J171" s="444"/>
      <c r="K171" s="444"/>
      <c r="L171" s="445"/>
      <c r="M171" s="443"/>
      <c r="N171" s="444"/>
      <c r="O171" s="444"/>
      <c r="P171" s="444"/>
      <c r="Q171" s="444"/>
      <c r="R171" s="444"/>
      <c r="S171" s="445"/>
      <c r="T171" s="443"/>
      <c r="U171" s="444"/>
      <c r="V171" s="444"/>
      <c r="W171" s="444"/>
      <c r="X171" s="444"/>
      <c r="Y171" s="444"/>
      <c r="Z171" s="445"/>
      <c r="AA171" s="443"/>
      <c r="AB171" s="444"/>
      <c r="AC171" s="444"/>
      <c r="AD171" s="444"/>
      <c r="AE171" s="444"/>
      <c r="AF171" s="444"/>
      <c r="AG171" s="445"/>
      <c r="AH171" s="443"/>
      <c r="AI171" s="444"/>
      <c r="AJ171" s="444"/>
      <c r="AK171" s="444"/>
      <c r="AL171" s="444"/>
      <c r="AM171" s="444"/>
      <c r="AN171" s="445"/>
      <c r="AO171" s="443"/>
      <c r="AP171" s="444"/>
      <c r="AQ171" s="444"/>
      <c r="AR171" s="444"/>
      <c r="AS171" s="444"/>
      <c r="AT171" s="444"/>
      <c r="AU171" s="445"/>
      <c r="AV171" s="443"/>
      <c r="AW171" s="444"/>
      <c r="AX171" s="444"/>
      <c r="AY171" s="444"/>
      <c r="AZ171" s="444"/>
      <c r="BA171" s="444"/>
      <c r="BB171" s="445"/>
      <c r="BC171" s="443"/>
      <c r="BD171" s="444"/>
      <c r="BE171" s="444"/>
      <c r="BF171" s="444"/>
      <c r="BG171" s="444"/>
      <c r="BH171" s="444"/>
      <c r="BI171" s="445"/>
      <c r="BJ171" s="670"/>
      <c r="BK171" s="671"/>
      <c r="BL171" s="671"/>
      <c r="BM171" s="671"/>
      <c r="BN171" s="671"/>
      <c r="BO171" s="671"/>
      <c r="BP171" s="672"/>
      <c r="BQ171" s="670"/>
      <c r="BR171" s="671"/>
      <c r="BS171" s="671"/>
      <c r="BT171" s="671"/>
      <c r="BU171" s="671"/>
      <c r="BV171" s="671"/>
      <c r="BW171" s="672"/>
      <c r="BX171" s="670"/>
      <c r="BY171" s="671"/>
      <c r="BZ171" s="671"/>
      <c r="CA171" s="671"/>
      <c r="CB171" s="671"/>
      <c r="CC171" s="671"/>
      <c r="CD171" s="672"/>
      <c r="CE171" s="670"/>
      <c r="CF171" s="671"/>
      <c r="CG171" s="671"/>
      <c r="CH171" s="671"/>
      <c r="CI171" s="671"/>
      <c r="CJ171" s="671"/>
      <c r="CK171" s="672"/>
      <c r="CL171" s="670"/>
      <c r="CM171" s="671"/>
      <c r="CN171" s="671"/>
      <c r="CO171" s="671"/>
      <c r="CP171" s="671"/>
      <c r="CQ171" s="671"/>
      <c r="CR171" s="672"/>
      <c r="CS171" s="670"/>
      <c r="CT171" s="671"/>
      <c r="CU171" s="671"/>
      <c r="CV171" s="671"/>
      <c r="CW171" s="671"/>
      <c r="CX171" s="671"/>
      <c r="CY171" s="672"/>
      <c r="CZ171" s="443"/>
      <c r="DA171" s="444"/>
      <c r="DB171" s="444"/>
      <c r="DC171" s="444"/>
      <c r="DD171" s="444"/>
      <c r="DE171" s="444"/>
      <c r="DF171" s="445"/>
      <c r="DG171" s="443"/>
      <c r="DH171" s="444"/>
      <c r="DI171" s="444"/>
      <c r="DJ171" s="444"/>
      <c r="DK171" s="444"/>
      <c r="DL171" s="444"/>
      <c r="DM171" s="445"/>
      <c r="DN171" s="443"/>
      <c r="DO171" s="444"/>
      <c r="DP171" s="444"/>
      <c r="DQ171" s="444"/>
      <c r="DR171" s="444"/>
      <c r="DS171" s="444"/>
      <c r="DT171" s="445"/>
      <c r="DU171" s="443"/>
      <c r="DV171" s="444"/>
      <c r="DW171" s="444"/>
      <c r="DX171" s="444"/>
      <c r="DY171" s="444"/>
      <c r="DZ171" s="444"/>
      <c r="EA171" s="445"/>
      <c r="EB171" s="443"/>
      <c r="EC171" s="444"/>
      <c r="ED171" s="444"/>
      <c r="EE171" s="444"/>
      <c r="EF171" s="444"/>
      <c r="EG171" s="444"/>
      <c r="EH171" s="445"/>
      <c r="EI171" s="443"/>
      <c r="EJ171" s="444"/>
      <c r="EK171" s="444"/>
      <c r="EL171" s="444"/>
      <c r="EM171" s="444"/>
      <c r="EN171" s="444"/>
      <c r="EO171" s="445"/>
      <c r="EP171" s="443"/>
      <c r="EQ171" s="444"/>
      <c r="ER171" s="444"/>
      <c r="ES171" s="444"/>
      <c r="ET171" s="444"/>
      <c r="EU171" s="444"/>
      <c r="EV171" s="445"/>
      <c r="EW171" s="443"/>
      <c r="EX171" s="444"/>
      <c r="EY171" s="444"/>
      <c r="EZ171" s="444"/>
      <c r="FA171" s="444"/>
      <c r="FB171" s="444"/>
      <c r="FC171" s="445"/>
      <c r="FD171" s="443"/>
      <c r="FE171" s="444"/>
      <c r="FF171" s="444"/>
      <c r="FG171" s="444"/>
      <c r="FH171" s="444"/>
      <c r="FI171" s="444"/>
      <c r="FJ171" s="445"/>
      <c r="FK171" s="443"/>
      <c r="FL171" s="444"/>
      <c r="FM171" s="444"/>
      <c r="FN171" s="444"/>
      <c r="FO171" s="444"/>
      <c r="FP171" s="444"/>
      <c r="FQ171" s="445"/>
      <c r="FR171" s="443"/>
      <c r="FS171" s="444"/>
      <c r="FT171" s="444"/>
      <c r="FU171" s="444"/>
      <c r="FV171" s="444"/>
      <c r="FW171" s="444"/>
      <c r="FX171" s="445"/>
      <c r="FY171" s="443"/>
      <c r="FZ171" s="444"/>
      <c r="GA171" s="444"/>
      <c r="GB171" s="444"/>
      <c r="GC171" s="444"/>
      <c r="GD171" s="444"/>
      <c r="GE171" s="445"/>
      <c r="GF171" s="443"/>
      <c r="GG171" s="444"/>
      <c r="GH171" s="444"/>
      <c r="GI171" s="444"/>
      <c r="GJ171" s="444"/>
      <c r="GK171" s="444"/>
      <c r="GL171" s="445"/>
      <c r="GM171" s="443"/>
      <c r="GN171" s="444"/>
      <c r="GO171" s="444"/>
      <c r="GP171" s="444"/>
      <c r="GQ171" s="444"/>
      <c r="GR171" s="444"/>
      <c r="GS171" s="445"/>
      <c r="GT171" s="443"/>
      <c r="GU171" s="444"/>
      <c r="GV171" s="444"/>
      <c r="GW171" s="444"/>
      <c r="GX171" s="444"/>
      <c r="GY171" s="444"/>
      <c r="GZ171" s="445"/>
      <c r="HA171" s="443"/>
      <c r="HB171" s="444"/>
      <c r="HC171" s="444"/>
      <c r="HD171" s="444"/>
      <c r="HE171" s="444"/>
      <c r="HF171" s="444"/>
      <c r="HG171" s="445"/>
    </row>
    <row r="172" spans="2:215" s="7" customFormat="1" ht="13.5">
      <c r="B172" s="398"/>
      <c r="C172" s="457"/>
      <c r="D172" s="458"/>
      <c r="E172" s="51" t="s">
        <v>125</v>
      </c>
      <c r="F172" s="392"/>
      <c r="G172" s="393"/>
      <c r="H172" s="393"/>
      <c r="I172" s="393"/>
      <c r="J172" s="393"/>
      <c r="K172" s="393"/>
      <c r="L172" s="394"/>
      <c r="M172" s="392"/>
      <c r="N172" s="393"/>
      <c r="O172" s="393"/>
      <c r="P172" s="393"/>
      <c r="Q172" s="393"/>
      <c r="R172" s="393"/>
      <c r="S172" s="394"/>
      <c r="T172" s="392"/>
      <c r="U172" s="393"/>
      <c r="V172" s="393"/>
      <c r="W172" s="393"/>
      <c r="X172" s="393"/>
      <c r="Y172" s="393"/>
      <c r="Z172" s="394"/>
      <c r="AA172" s="392"/>
      <c r="AB172" s="393"/>
      <c r="AC172" s="393"/>
      <c r="AD172" s="393"/>
      <c r="AE172" s="393"/>
      <c r="AF172" s="393"/>
      <c r="AG172" s="394"/>
      <c r="AH172" s="392"/>
      <c r="AI172" s="393"/>
      <c r="AJ172" s="393"/>
      <c r="AK172" s="393"/>
      <c r="AL172" s="393"/>
      <c r="AM172" s="393"/>
      <c r="AN172" s="394"/>
      <c r="AO172" s="392"/>
      <c r="AP172" s="393"/>
      <c r="AQ172" s="393"/>
      <c r="AR172" s="393"/>
      <c r="AS172" s="393"/>
      <c r="AT172" s="393"/>
      <c r="AU172" s="394"/>
      <c r="AV172" s="392"/>
      <c r="AW172" s="393"/>
      <c r="AX172" s="393"/>
      <c r="AY172" s="393"/>
      <c r="AZ172" s="393"/>
      <c r="BA172" s="393"/>
      <c r="BB172" s="394"/>
      <c r="BC172" s="392"/>
      <c r="BD172" s="393"/>
      <c r="BE172" s="393"/>
      <c r="BF172" s="393"/>
      <c r="BG172" s="393"/>
      <c r="BH172" s="393"/>
      <c r="BI172" s="394"/>
      <c r="BJ172" s="392"/>
      <c r="BK172" s="393"/>
      <c r="BL172" s="393"/>
      <c r="BM172" s="393"/>
      <c r="BN172" s="393"/>
      <c r="BO172" s="393"/>
      <c r="BP172" s="394"/>
      <c r="BQ172" s="409"/>
      <c r="BR172" s="410"/>
      <c r="BS172" s="410"/>
      <c r="BT172" s="410"/>
      <c r="BU172" s="410"/>
      <c r="BV172" s="410"/>
      <c r="BW172" s="411"/>
      <c r="BX172" s="409"/>
      <c r="BY172" s="410"/>
      <c r="BZ172" s="410"/>
      <c r="CA172" s="410"/>
      <c r="CB172" s="410"/>
      <c r="CC172" s="410"/>
      <c r="CD172" s="411"/>
      <c r="CE172" s="409"/>
      <c r="CF172" s="410"/>
      <c r="CG172" s="410"/>
      <c r="CH172" s="410"/>
      <c r="CI172" s="410"/>
      <c r="CJ172" s="410"/>
      <c r="CK172" s="411"/>
      <c r="CL172" s="409"/>
      <c r="CM172" s="410"/>
      <c r="CN172" s="410"/>
      <c r="CO172" s="410"/>
      <c r="CP172" s="410"/>
      <c r="CQ172" s="410"/>
      <c r="CR172" s="411"/>
      <c r="CS172" s="409"/>
      <c r="CT172" s="410"/>
      <c r="CU172" s="410"/>
      <c r="CV172" s="410"/>
      <c r="CW172" s="410"/>
      <c r="CX172" s="410"/>
      <c r="CY172" s="411"/>
      <c r="CZ172" s="392"/>
      <c r="DA172" s="393"/>
      <c r="DB172" s="393"/>
      <c r="DC172" s="393"/>
      <c r="DD172" s="393"/>
      <c r="DE172" s="393"/>
      <c r="DF172" s="394"/>
      <c r="DG172" s="392"/>
      <c r="DH172" s="393"/>
      <c r="DI172" s="393"/>
      <c r="DJ172" s="393"/>
      <c r="DK172" s="393"/>
      <c r="DL172" s="393"/>
      <c r="DM172" s="394"/>
      <c r="DN172" s="392"/>
      <c r="DO172" s="393"/>
      <c r="DP172" s="393"/>
      <c r="DQ172" s="393"/>
      <c r="DR172" s="393"/>
      <c r="DS172" s="393"/>
      <c r="DT172" s="394"/>
      <c r="DU172" s="392"/>
      <c r="DV172" s="393"/>
      <c r="DW172" s="393"/>
      <c r="DX172" s="393"/>
      <c r="DY172" s="393"/>
      <c r="DZ172" s="393"/>
      <c r="EA172" s="394"/>
      <c r="EB172" s="392"/>
      <c r="EC172" s="393"/>
      <c r="ED172" s="393"/>
      <c r="EE172" s="393"/>
      <c r="EF172" s="393"/>
      <c r="EG172" s="393"/>
      <c r="EH172" s="394"/>
      <c r="EI172" s="392"/>
      <c r="EJ172" s="393"/>
      <c r="EK172" s="393"/>
      <c r="EL172" s="393"/>
      <c r="EM172" s="393"/>
      <c r="EN172" s="393"/>
      <c r="EO172" s="394"/>
      <c r="EP172" s="392"/>
      <c r="EQ172" s="393"/>
      <c r="ER172" s="393"/>
      <c r="ES172" s="393"/>
      <c r="ET172" s="393"/>
      <c r="EU172" s="393"/>
      <c r="EV172" s="394"/>
      <c r="EW172" s="392"/>
      <c r="EX172" s="393"/>
      <c r="EY172" s="393"/>
      <c r="EZ172" s="393"/>
      <c r="FA172" s="393"/>
      <c r="FB172" s="393"/>
      <c r="FC172" s="394"/>
      <c r="FD172" s="392"/>
      <c r="FE172" s="393"/>
      <c r="FF172" s="393"/>
      <c r="FG172" s="393"/>
      <c r="FH172" s="393"/>
      <c r="FI172" s="393"/>
      <c r="FJ172" s="394"/>
      <c r="FK172" s="392"/>
      <c r="FL172" s="393"/>
      <c r="FM172" s="393"/>
      <c r="FN172" s="393"/>
      <c r="FO172" s="393"/>
      <c r="FP172" s="393"/>
      <c r="FQ172" s="394"/>
      <c r="FR172" s="392"/>
      <c r="FS172" s="393"/>
      <c r="FT172" s="393"/>
      <c r="FU172" s="393"/>
      <c r="FV172" s="393"/>
      <c r="FW172" s="393"/>
      <c r="FX172" s="394"/>
      <c r="FY172" s="392"/>
      <c r="FZ172" s="393"/>
      <c r="GA172" s="393"/>
      <c r="GB172" s="393"/>
      <c r="GC172" s="393"/>
      <c r="GD172" s="393"/>
      <c r="GE172" s="394"/>
      <c r="GF172" s="392"/>
      <c r="GG172" s="393"/>
      <c r="GH172" s="393"/>
      <c r="GI172" s="393"/>
      <c r="GJ172" s="393"/>
      <c r="GK172" s="393"/>
      <c r="GL172" s="394"/>
      <c r="GM172" s="392"/>
      <c r="GN172" s="393"/>
      <c r="GO172" s="393"/>
      <c r="GP172" s="393"/>
      <c r="GQ172" s="393"/>
      <c r="GR172" s="393"/>
      <c r="GS172" s="394"/>
      <c r="GT172" s="392"/>
      <c r="GU172" s="393"/>
      <c r="GV172" s="393"/>
      <c r="GW172" s="393"/>
      <c r="GX172" s="393"/>
      <c r="GY172" s="393"/>
      <c r="GZ172" s="394"/>
      <c r="HA172" s="392"/>
      <c r="HB172" s="393"/>
      <c r="HC172" s="393"/>
      <c r="HD172" s="393"/>
      <c r="HE172" s="393"/>
      <c r="HF172" s="393"/>
      <c r="HG172" s="394"/>
    </row>
    <row r="173" spans="2:215" s="7" customFormat="1" ht="27">
      <c r="B173" s="398"/>
      <c r="C173" s="459"/>
      <c r="D173" s="460"/>
      <c r="E173" s="31" t="s">
        <v>165</v>
      </c>
      <c r="F173" s="440"/>
      <c r="G173" s="441"/>
      <c r="H173" s="441"/>
      <c r="I173" s="441"/>
      <c r="J173" s="441"/>
      <c r="K173" s="441"/>
      <c r="L173" s="442"/>
      <c r="M173" s="440"/>
      <c r="N173" s="441"/>
      <c r="O173" s="441"/>
      <c r="P173" s="441"/>
      <c r="Q173" s="441"/>
      <c r="R173" s="441"/>
      <c r="S173" s="442"/>
      <c r="T173" s="440"/>
      <c r="U173" s="441"/>
      <c r="V173" s="441"/>
      <c r="W173" s="441"/>
      <c r="X173" s="441"/>
      <c r="Y173" s="441"/>
      <c r="Z173" s="442"/>
      <c r="AA173" s="440"/>
      <c r="AB173" s="441"/>
      <c r="AC173" s="441"/>
      <c r="AD173" s="441"/>
      <c r="AE173" s="441"/>
      <c r="AF173" s="441"/>
      <c r="AG173" s="442"/>
      <c r="AH173" s="440"/>
      <c r="AI173" s="441"/>
      <c r="AJ173" s="441"/>
      <c r="AK173" s="441"/>
      <c r="AL173" s="441"/>
      <c r="AM173" s="441"/>
      <c r="AN173" s="442"/>
      <c r="AO173" s="440"/>
      <c r="AP173" s="441"/>
      <c r="AQ173" s="441"/>
      <c r="AR173" s="441"/>
      <c r="AS173" s="441"/>
      <c r="AT173" s="441"/>
      <c r="AU173" s="442"/>
      <c r="AV173" s="440"/>
      <c r="AW173" s="441"/>
      <c r="AX173" s="441"/>
      <c r="AY173" s="441"/>
      <c r="AZ173" s="441"/>
      <c r="BA173" s="441"/>
      <c r="BB173" s="442"/>
      <c r="BC173" s="440"/>
      <c r="BD173" s="441"/>
      <c r="BE173" s="441"/>
      <c r="BF173" s="441"/>
      <c r="BG173" s="441"/>
      <c r="BH173" s="441"/>
      <c r="BI173" s="442"/>
      <c r="BJ173" s="440"/>
      <c r="BK173" s="441"/>
      <c r="BL173" s="441"/>
      <c r="BM173" s="441"/>
      <c r="BN173" s="441"/>
      <c r="BO173" s="441"/>
      <c r="BP173" s="442"/>
      <c r="BQ173" s="440"/>
      <c r="BR173" s="502"/>
      <c r="BS173" s="502"/>
      <c r="BT173" s="502"/>
      <c r="BU173" s="502"/>
      <c r="BV173" s="502"/>
      <c r="BW173" s="503"/>
      <c r="BX173" s="440"/>
      <c r="BY173" s="502"/>
      <c r="BZ173" s="502"/>
      <c r="CA173" s="502"/>
      <c r="CB173" s="502"/>
      <c r="CC173" s="502"/>
      <c r="CD173" s="503"/>
      <c r="CE173" s="440"/>
      <c r="CF173" s="502"/>
      <c r="CG173" s="502"/>
      <c r="CH173" s="502"/>
      <c r="CI173" s="502"/>
      <c r="CJ173" s="502"/>
      <c r="CK173" s="503"/>
      <c r="CL173" s="440"/>
      <c r="CM173" s="502"/>
      <c r="CN173" s="502"/>
      <c r="CO173" s="502"/>
      <c r="CP173" s="502"/>
      <c r="CQ173" s="502"/>
      <c r="CR173" s="503"/>
      <c r="CS173" s="440"/>
      <c r="CT173" s="502"/>
      <c r="CU173" s="502"/>
      <c r="CV173" s="502"/>
      <c r="CW173" s="502"/>
      <c r="CX173" s="502"/>
      <c r="CY173" s="503"/>
      <c r="CZ173" s="440"/>
      <c r="DA173" s="441"/>
      <c r="DB173" s="441"/>
      <c r="DC173" s="441"/>
      <c r="DD173" s="441"/>
      <c r="DE173" s="441"/>
      <c r="DF173" s="442"/>
      <c r="DG173" s="440"/>
      <c r="DH173" s="441"/>
      <c r="DI173" s="441"/>
      <c r="DJ173" s="441"/>
      <c r="DK173" s="441"/>
      <c r="DL173" s="441"/>
      <c r="DM173" s="442"/>
      <c r="DN173" s="440"/>
      <c r="DO173" s="441"/>
      <c r="DP173" s="441"/>
      <c r="DQ173" s="441"/>
      <c r="DR173" s="441"/>
      <c r="DS173" s="441"/>
      <c r="DT173" s="442"/>
      <c r="DU173" s="440"/>
      <c r="DV173" s="441"/>
      <c r="DW173" s="441"/>
      <c r="DX173" s="441"/>
      <c r="DY173" s="441"/>
      <c r="DZ173" s="441"/>
      <c r="EA173" s="442"/>
      <c r="EB173" s="440"/>
      <c r="EC173" s="441"/>
      <c r="ED173" s="441"/>
      <c r="EE173" s="441"/>
      <c r="EF173" s="441"/>
      <c r="EG173" s="441"/>
      <c r="EH173" s="442"/>
      <c r="EI173" s="440"/>
      <c r="EJ173" s="441"/>
      <c r="EK173" s="441"/>
      <c r="EL173" s="441"/>
      <c r="EM173" s="441"/>
      <c r="EN173" s="441"/>
      <c r="EO173" s="442"/>
      <c r="EP173" s="440"/>
      <c r="EQ173" s="441"/>
      <c r="ER173" s="441"/>
      <c r="ES173" s="441"/>
      <c r="ET173" s="441"/>
      <c r="EU173" s="441"/>
      <c r="EV173" s="442"/>
      <c r="EW173" s="440"/>
      <c r="EX173" s="441"/>
      <c r="EY173" s="441"/>
      <c r="EZ173" s="441"/>
      <c r="FA173" s="441"/>
      <c r="FB173" s="441"/>
      <c r="FC173" s="442"/>
      <c r="FD173" s="440"/>
      <c r="FE173" s="441"/>
      <c r="FF173" s="441"/>
      <c r="FG173" s="441"/>
      <c r="FH173" s="441"/>
      <c r="FI173" s="441"/>
      <c r="FJ173" s="442"/>
      <c r="FK173" s="440"/>
      <c r="FL173" s="441"/>
      <c r="FM173" s="441"/>
      <c r="FN173" s="441"/>
      <c r="FO173" s="441"/>
      <c r="FP173" s="441"/>
      <c r="FQ173" s="442"/>
      <c r="FR173" s="440"/>
      <c r="FS173" s="441"/>
      <c r="FT173" s="441"/>
      <c r="FU173" s="441"/>
      <c r="FV173" s="441"/>
      <c r="FW173" s="441"/>
      <c r="FX173" s="442"/>
      <c r="FY173" s="440"/>
      <c r="FZ173" s="441"/>
      <c r="GA173" s="441"/>
      <c r="GB173" s="441"/>
      <c r="GC173" s="441"/>
      <c r="GD173" s="441"/>
      <c r="GE173" s="442"/>
      <c r="GF173" s="440"/>
      <c r="GG173" s="441"/>
      <c r="GH173" s="441"/>
      <c r="GI173" s="441"/>
      <c r="GJ173" s="441"/>
      <c r="GK173" s="441"/>
      <c r="GL173" s="442"/>
      <c r="GM173" s="440"/>
      <c r="GN173" s="441"/>
      <c r="GO173" s="441"/>
      <c r="GP173" s="441"/>
      <c r="GQ173" s="441"/>
      <c r="GR173" s="441"/>
      <c r="GS173" s="442"/>
      <c r="GT173" s="440"/>
      <c r="GU173" s="441"/>
      <c r="GV173" s="441"/>
      <c r="GW173" s="441"/>
      <c r="GX173" s="441"/>
      <c r="GY173" s="441"/>
      <c r="GZ173" s="442"/>
      <c r="HA173" s="440"/>
      <c r="HB173" s="441"/>
      <c r="HC173" s="441"/>
      <c r="HD173" s="441"/>
      <c r="HE173" s="441"/>
      <c r="HF173" s="441"/>
      <c r="HG173" s="442"/>
    </row>
    <row r="174" spans="2:215" s="7" customFormat="1" ht="13.5">
      <c r="B174" s="398"/>
      <c r="C174" s="455" t="s">
        <v>211</v>
      </c>
      <c r="D174" s="456"/>
      <c r="E174" s="66" t="s">
        <v>21</v>
      </c>
      <c r="F174" s="443"/>
      <c r="G174" s="444"/>
      <c r="H174" s="444"/>
      <c r="I174" s="444"/>
      <c r="J174" s="444"/>
      <c r="K174" s="444"/>
      <c r="L174" s="445"/>
      <c r="M174" s="443"/>
      <c r="N174" s="444"/>
      <c r="O174" s="444"/>
      <c r="P174" s="444"/>
      <c r="Q174" s="444"/>
      <c r="R174" s="444"/>
      <c r="S174" s="445"/>
      <c r="T174" s="443"/>
      <c r="U174" s="444"/>
      <c r="V174" s="444"/>
      <c r="W174" s="444"/>
      <c r="X174" s="444"/>
      <c r="Y174" s="444"/>
      <c r="Z174" s="445"/>
      <c r="AA174" s="443"/>
      <c r="AB174" s="444"/>
      <c r="AC174" s="444"/>
      <c r="AD174" s="444"/>
      <c r="AE174" s="444"/>
      <c r="AF174" s="444"/>
      <c r="AG174" s="445"/>
      <c r="AH174" s="443"/>
      <c r="AI174" s="444"/>
      <c r="AJ174" s="444"/>
      <c r="AK174" s="444"/>
      <c r="AL174" s="444"/>
      <c r="AM174" s="444"/>
      <c r="AN174" s="445"/>
      <c r="AO174" s="443"/>
      <c r="AP174" s="444"/>
      <c r="AQ174" s="444"/>
      <c r="AR174" s="444"/>
      <c r="AS174" s="444"/>
      <c r="AT174" s="444"/>
      <c r="AU174" s="445"/>
      <c r="AV174" s="443"/>
      <c r="AW174" s="444"/>
      <c r="AX174" s="444"/>
      <c r="AY174" s="444"/>
      <c r="AZ174" s="444"/>
      <c r="BA174" s="444"/>
      <c r="BB174" s="445"/>
      <c r="BC174" s="443"/>
      <c r="BD174" s="444"/>
      <c r="BE174" s="444"/>
      <c r="BF174" s="444"/>
      <c r="BG174" s="444"/>
      <c r="BH174" s="444"/>
      <c r="BI174" s="445"/>
      <c r="BJ174" s="443"/>
      <c r="BK174" s="444"/>
      <c r="BL174" s="444"/>
      <c r="BM174" s="444"/>
      <c r="BN174" s="444"/>
      <c r="BO174" s="444"/>
      <c r="BP174" s="445"/>
      <c r="BQ174" s="443"/>
      <c r="BR174" s="444"/>
      <c r="BS174" s="444"/>
      <c r="BT174" s="444"/>
      <c r="BU174" s="444"/>
      <c r="BV174" s="444"/>
      <c r="BW174" s="445"/>
      <c r="BX174" s="670"/>
      <c r="BY174" s="671"/>
      <c r="BZ174" s="671"/>
      <c r="CA174" s="671"/>
      <c r="CB174" s="671"/>
      <c r="CC174" s="671"/>
      <c r="CD174" s="672"/>
      <c r="CE174" s="670"/>
      <c r="CF174" s="671"/>
      <c r="CG174" s="671"/>
      <c r="CH174" s="671"/>
      <c r="CI174" s="671"/>
      <c r="CJ174" s="671"/>
      <c r="CK174" s="672"/>
      <c r="CL174" s="670"/>
      <c r="CM174" s="671"/>
      <c r="CN174" s="671"/>
      <c r="CO174" s="671"/>
      <c r="CP174" s="671"/>
      <c r="CQ174" s="671"/>
      <c r="CR174" s="672"/>
      <c r="CS174" s="670"/>
      <c r="CT174" s="671"/>
      <c r="CU174" s="671"/>
      <c r="CV174" s="671"/>
      <c r="CW174" s="671"/>
      <c r="CX174" s="671"/>
      <c r="CY174" s="672"/>
      <c r="CZ174" s="443"/>
      <c r="DA174" s="444"/>
      <c r="DB174" s="444"/>
      <c r="DC174" s="444"/>
      <c r="DD174" s="444"/>
      <c r="DE174" s="444"/>
      <c r="DF174" s="445"/>
      <c r="DG174" s="443"/>
      <c r="DH174" s="444"/>
      <c r="DI174" s="444"/>
      <c r="DJ174" s="444"/>
      <c r="DK174" s="444"/>
      <c r="DL174" s="444"/>
      <c r="DM174" s="445"/>
      <c r="DN174" s="443"/>
      <c r="DO174" s="444"/>
      <c r="DP174" s="444"/>
      <c r="DQ174" s="444"/>
      <c r="DR174" s="444"/>
      <c r="DS174" s="444"/>
      <c r="DT174" s="445"/>
      <c r="DU174" s="443"/>
      <c r="DV174" s="444"/>
      <c r="DW174" s="444"/>
      <c r="DX174" s="444"/>
      <c r="DY174" s="444"/>
      <c r="DZ174" s="444"/>
      <c r="EA174" s="445"/>
      <c r="EB174" s="443"/>
      <c r="EC174" s="444"/>
      <c r="ED174" s="444"/>
      <c r="EE174" s="444"/>
      <c r="EF174" s="444"/>
      <c r="EG174" s="444"/>
      <c r="EH174" s="445"/>
      <c r="EI174" s="443"/>
      <c r="EJ174" s="444"/>
      <c r="EK174" s="444"/>
      <c r="EL174" s="444"/>
      <c r="EM174" s="444"/>
      <c r="EN174" s="444"/>
      <c r="EO174" s="445"/>
      <c r="EP174" s="443"/>
      <c r="EQ174" s="444"/>
      <c r="ER174" s="444"/>
      <c r="ES174" s="444"/>
      <c r="ET174" s="444"/>
      <c r="EU174" s="444"/>
      <c r="EV174" s="445"/>
      <c r="EW174" s="443"/>
      <c r="EX174" s="444"/>
      <c r="EY174" s="444"/>
      <c r="EZ174" s="444"/>
      <c r="FA174" s="444"/>
      <c r="FB174" s="444"/>
      <c r="FC174" s="445"/>
      <c r="FD174" s="443"/>
      <c r="FE174" s="444"/>
      <c r="FF174" s="444"/>
      <c r="FG174" s="444"/>
      <c r="FH174" s="444"/>
      <c r="FI174" s="444"/>
      <c r="FJ174" s="445"/>
      <c r="FK174" s="443"/>
      <c r="FL174" s="444"/>
      <c r="FM174" s="444"/>
      <c r="FN174" s="444"/>
      <c r="FO174" s="444"/>
      <c r="FP174" s="444"/>
      <c r="FQ174" s="445"/>
      <c r="FR174" s="443"/>
      <c r="FS174" s="444"/>
      <c r="FT174" s="444"/>
      <c r="FU174" s="444"/>
      <c r="FV174" s="444"/>
      <c r="FW174" s="444"/>
      <c r="FX174" s="445"/>
      <c r="FY174" s="443"/>
      <c r="FZ174" s="444"/>
      <c r="GA174" s="444"/>
      <c r="GB174" s="444"/>
      <c r="GC174" s="444"/>
      <c r="GD174" s="444"/>
      <c r="GE174" s="445"/>
      <c r="GF174" s="443"/>
      <c r="GG174" s="444"/>
      <c r="GH174" s="444"/>
      <c r="GI174" s="444"/>
      <c r="GJ174" s="444"/>
      <c r="GK174" s="444"/>
      <c r="GL174" s="445"/>
      <c r="GM174" s="443"/>
      <c r="GN174" s="444"/>
      <c r="GO174" s="444"/>
      <c r="GP174" s="444"/>
      <c r="GQ174" s="444"/>
      <c r="GR174" s="444"/>
      <c r="GS174" s="445"/>
      <c r="GT174" s="443"/>
      <c r="GU174" s="444"/>
      <c r="GV174" s="444"/>
      <c r="GW174" s="444"/>
      <c r="GX174" s="444"/>
      <c r="GY174" s="444"/>
      <c r="GZ174" s="445"/>
      <c r="HA174" s="443"/>
      <c r="HB174" s="444"/>
      <c r="HC174" s="444"/>
      <c r="HD174" s="444"/>
      <c r="HE174" s="444"/>
      <c r="HF174" s="444"/>
      <c r="HG174" s="445"/>
    </row>
    <row r="175" spans="2:215" s="7" customFormat="1" ht="13.5">
      <c r="B175" s="398"/>
      <c r="C175" s="457"/>
      <c r="D175" s="458"/>
      <c r="E175" s="51" t="s">
        <v>125</v>
      </c>
      <c r="F175" s="392"/>
      <c r="G175" s="393"/>
      <c r="H175" s="393"/>
      <c r="I175" s="393"/>
      <c r="J175" s="393"/>
      <c r="K175" s="393"/>
      <c r="L175" s="394"/>
      <c r="M175" s="392"/>
      <c r="N175" s="393"/>
      <c r="O175" s="393"/>
      <c r="P175" s="393"/>
      <c r="Q175" s="393"/>
      <c r="R175" s="393"/>
      <c r="S175" s="394"/>
      <c r="T175" s="392"/>
      <c r="U175" s="393"/>
      <c r="V175" s="393"/>
      <c r="W175" s="393"/>
      <c r="X175" s="393"/>
      <c r="Y175" s="393"/>
      <c r="Z175" s="394"/>
      <c r="AA175" s="392"/>
      <c r="AB175" s="393"/>
      <c r="AC175" s="393"/>
      <c r="AD175" s="393"/>
      <c r="AE175" s="393"/>
      <c r="AF175" s="393"/>
      <c r="AG175" s="394"/>
      <c r="AH175" s="392"/>
      <c r="AI175" s="393"/>
      <c r="AJ175" s="393"/>
      <c r="AK175" s="393"/>
      <c r="AL175" s="393"/>
      <c r="AM175" s="393"/>
      <c r="AN175" s="394"/>
      <c r="AO175" s="392"/>
      <c r="AP175" s="393"/>
      <c r="AQ175" s="393"/>
      <c r="AR175" s="393"/>
      <c r="AS175" s="393"/>
      <c r="AT175" s="393"/>
      <c r="AU175" s="394"/>
      <c r="AV175" s="392"/>
      <c r="AW175" s="393"/>
      <c r="AX175" s="393"/>
      <c r="AY175" s="393"/>
      <c r="AZ175" s="393"/>
      <c r="BA175" s="393"/>
      <c r="BB175" s="394"/>
      <c r="BC175" s="392"/>
      <c r="BD175" s="393"/>
      <c r="BE175" s="393"/>
      <c r="BF175" s="393"/>
      <c r="BG175" s="393"/>
      <c r="BH175" s="393"/>
      <c r="BI175" s="394"/>
      <c r="BJ175" s="392"/>
      <c r="BK175" s="393"/>
      <c r="BL175" s="393"/>
      <c r="BM175" s="393"/>
      <c r="BN175" s="393"/>
      <c r="BO175" s="393"/>
      <c r="BP175" s="394"/>
      <c r="BQ175" s="392"/>
      <c r="BR175" s="393"/>
      <c r="BS175" s="393"/>
      <c r="BT175" s="393"/>
      <c r="BU175" s="393"/>
      <c r="BV175" s="393"/>
      <c r="BW175" s="394"/>
      <c r="BX175" s="409"/>
      <c r="BY175" s="410"/>
      <c r="BZ175" s="410"/>
      <c r="CA175" s="410"/>
      <c r="CB175" s="410"/>
      <c r="CC175" s="410"/>
      <c r="CD175" s="411"/>
      <c r="CE175" s="409"/>
      <c r="CF175" s="410"/>
      <c r="CG175" s="410"/>
      <c r="CH175" s="410"/>
      <c r="CI175" s="410"/>
      <c r="CJ175" s="410"/>
      <c r="CK175" s="411"/>
      <c r="CL175" s="409"/>
      <c r="CM175" s="410"/>
      <c r="CN175" s="410"/>
      <c r="CO175" s="410"/>
      <c r="CP175" s="410"/>
      <c r="CQ175" s="410"/>
      <c r="CR175" s="411"/>
      <c r="CS175" s="409"/>
      <c r="CT175" s="410"/>
      <c r="CU175" s="410"/>
      <c r="CV175" s="410"/>
      <c r="CW175" s="410"/>
      <c r="CX175" s="410"/>
      <c r="CY175" s="411"/>
      <c r="CZ175" s="392"/>
      <c r="DA175" s="393"/>
      <c r="DB175" s="393"/>
      <c r="DC175" s="393"/>
      <c r="DD175" s="393"/>
      <c r="DE175" s="393"/>
      <c r="DF175" s="394"/>
      <c r="DG175" s="392"/>
      <c r="DH175" s="393"/>
      <c r="DI175" s="393"/>
      <c r="DJ175" s="393"/>
      <c r="DK175" s="393"/>
      <c r="DL175" s="393"/>
      <c r="DM175" s="394"/>
      <c r="DN175" s="392"/>
      <c r="DO175" s="393"/>
      <c r="DP175" s="393"/>
      <c r="DQ175" s="393"/>
      <c r="DR175" s="393"/>
      <c r="DS175" s="393"/>
      <c r="DT175" s="394"/>
      <c r="DU175" s="392"/>
      <c r="DV175" s="393"/>
      <c r="DW175" s="393"/>
      <c r="DX175" s="393"/>
      <c r="DY175" s="393"/>
      <c r="DZ175" s="393"/>
      <c r="EA175" s="394"/>
      <c r="EB175" s="392"/>
      <c r="EC175" s="393"/>
      <c r="ED175" s="393"/>
      <c r="EE175" s="393"/>
      <c r="EF175" s="393"/>
      <c r="EG175" s="393"/>
      <c r="EH175" s="394"/>
      <c r="EI175" s="392"/>
      <c r="EJ175" s="393"/>
      <c r="EK175" s="393"/>
      <c r="EL175" s="393"/>
      <c r="EM175" s="393"/>
      <c r="EN175" s="393"/>
      <c r="EO175" s="394"/>
      <c r="EP175" s="392"/>
      <c r="EQ175" s="393"/>
      <c r="ER175" s="393"/>
      <c r="ES175" s="393"/>
      <c r="ET175" s="393"/>
      <c r="EU175" s="393"/>
      <c r="EV175" s="394"/>
      <c r="EW175" s="392"/>
      <c r="EX175" s="393"/>
      <c r="EY175" s="393"/>
      <c r="EZ175" s="393"/>
      <c r="FA175" s="393"/>
      <c r="FB175" s="393"/>
      <c r="FC175" s="394"/>
      <c r="FD175" s="392"/>
      <c r="FE175" s="393"/>
      <c r="FF175" s="393"/>
      <c r="FG175" s="393"/>
      <c r="FH175" s="393"/>
      <c r="FI175" s="393"/>
      <c r="FJ175" s="394"/>
      <c r="FK175" s="392"/>
      <c r="FL175" s="393"/>
      <c r="FM175" s="393"/>
      <c r="FN175" s="393"/>
      <c r="FO175" s="393"/>
      <c r="FP175" s="393"/>
      <c r="FQ175" s="394"/>
      <c r="FR175" s="392"/>
      <c r="FS175" s="393"/>
      <c r="FT175" s="393"/>
      <c r="FU175" s="393"/>
      <c r="FV175" s="393"/>
      <c r="FW175" s="393"/>
      <c r="FX175" s="394"/>
      <c r="FY175" s="392"/>
      <c r="FZ175" s="393"/>
      <c r="GA175" s="393"/>
      <c r="GB175" s="393"/>
      <c r="GC175" s="393"/>
      <c r="GD175" s="393"/>
      <c r="GE175" s="394"/>
      <c r="GF175" s="392"/>
      <c r="GG175" s="393"/>
      <c r="GH175" s="393"/>
      <c r="GI175" s="393"/>
      <c r="GJ175" s="393"/>
      <c r="GK175" s="393"/>
      <c r="GL175" s="394"/>
      <c r="GM175" s="392"/>
      <c r="GN175" s="393"/>
      <c r="GO175" s="393"/>
      <c r="GP175" s="393"/>
      <c r="GQ175" s="393"/>
      <c r="GR175" s="393"/>
      <c r="GS175" s="394"/>
      <c r="GT175" s="392"/>
      <c r="GU175" s="393"/>
      <c r="GV175" s="393"/>
      <c r="GW175" s="393"/>
      <c r="GX175" s="393"/>
      <c r="GY175" s="393"/>
      <c r="GZ175" s="394"/>
      <c r="HA175" s="392"/>
      <c r="HB175" s="393"/>
      <c r="HC175" s="393"/>
      <c r="HD175" s="393"/>
      <c r="HE175" s="393"/>
      <c r="HF175" s="393"/>
      <c r="HG175" s="394"/>
    </row>
    <row r="176" spans="2:215" s="7" customFormat="1" ht="27">
      <c r="B176" s="398"/>
      <c r="C176" s="459"/>
      <c r="D176" s="460"/>
      <c r="E176" s="31" t="s">
        <v>165</v>
      </c>
      <c r="F176" s="440"/>
      <c r="G176" s="441"/>
      <c r="H176" s="441"/>
      <c r="I176" s="441"/>
      <c r="J176" s="441"/>
      <c r="K176" s="441"/>
      <c r="L176" s="442"/>
      <c r="M176" s="440"/>
      <c r="N176" s="441"/>
      <c r="O176" s="441"/>
      <c r="P176" s="441"/>
      <c r="Q176" s="441"/>
      <c r="R176" s="441"/>
      <c r="S176" s="442"/>
      <c r="T176" s="440"/>
      <c r="U176" s="441"/>
      <c r="V176" s="441"/>
      <c r="W176" s="441"/>
      <c r="X176" s="441"/>
      <c r="Y176" s="441"/>
      <c r="Z176" s="442"/>
      <c r="AA176" s="440"/>
      <c r="AB176" s="441"/>
      <c r="AC176" s="441"/>
      <c r="AD176" s="441"/>
      <c r="AE176" s="441"/>
      <c r="AF176" s="441"/>
      <c r="AG176" s="442"/>
      <c r="AH176" s="440"/>
      <c r="AI176" s="441"/>
      <c r="AJ176" s="441"/>
      <c r="AK176" s="441"/>
      <c r="AL176" s="441"/>
      <c r="AM176" s="441"/>
      <c r="AN176" s="442"/>
      <c r="AO176" s="440"/>
      <c r="AP176" s="441"/>
      <c r="AQ176" s="441"/>
      <c r="AR176" s="441"/>
      <c r="AS176" s="441"/>
      <c r="AT176" s="441"/>
      <c r="AU176" s="442"/>
      <c r="AV176" s="440"/>
      <c r="AW176" s="441"/>
      <c r="AX176" s="441"/>
      <c r="AY176" s="441"/>
      <c r="AZ176" s="441"/>
      <c r="BA176" s="441"/>
      <c r="BB176" s="442"/>
      <c r="BC176" s="440"/>
      <c r="BD176" s="441"/>
      <c r="BE176" s="441"/>
      <c r="BF176" s="441"/>
      <c r="BG176" s="441"/>
      <c r="BH176" s="441"/>
      <c r="BI176" s="442"/>
      <c r="BJ176" s="440"/>
      <c r="BK176" s="441"/>
      <c r="BL176" s="441"/>
      <c r="BM176" s="441"/>
      <c r="BN176" s="441"/>
      <c r="BO176" s="441"/>
      <c r="BP176" s="442"/>
      <c r="BQ176" s="440"/>
      <c r="BR176" s="441"/>
      <c r="BS176" s="441"/>
      <c r="BT176" s="441"/>
      <c r="BU176" s="441"/>
      <c r="BV176" s="441"/>
      <c r="BW176" s="442"/>
      <c r="BX176" s="440"/>
      <c r="BY176" s="502"/>
      <c r="BZ176" s="502"/>
      <c r="CA176" s="502"/>
      <c r="CB176" s="502"/>
      <c r="CC176" s="502"/>
      <c r="CD176" s="503"/>
      <c r="CE176" s="440"/>
      <c r="CF176" s="502"/>
      <c r="CG176" s="502"/>
      <c r="CH176" s="502"/>
      <c r="CI176" s="502"/>
      <c r="CJ176" s="502"/>
      <c r="CK176" s="503"/>
      <c r="CL176" s="440"/>
      <c r="CM176" s="502"/>
      <c r="CN176" s="502"/>
      <c r="CO176" s="502"/>
      <c r="CP176" s="502"/>
      <c r="CQ176" s="502"/>
      <c r="CR176" s="503"/>
      <c r="CS176" s="440"/>
      <c r="CT176" s="502"/>
      <c r="CU176" s="502"/>
      <c r="CV176" s="502"/>
      <c r="CW176" s="502"/>
      <c r="CX176" s="502"/>
      <c r="CY176" s="503"/>
      <c r="CZ176" s="440"/>
      <c r="DA176" s="441"/>
      <c r="DB176" s="441"/>
      <c r="DC176" s="441"/>
      <c r="DD176" s="441"/>
      <c r="DE176" s="441"/>
      <c r="DF176" s="442"/>
      <c r="DG176" s="440"/>
      <c r="DH176" s="441"/>
      <c r="DI176" s="441"/>
      <c r="DJ176" s="441"/>
      <c r="DK176" s="441"/>
      <c r="DL176" s="441"/>
      <c r="DM176" s="442"/>
      <c r="DN176" s="440"/>
      <c r="DO176" s="441"/>
      <c r="DP176" s="441"/>
      <c r="DQ176" s="441"/>
      <c r="DR176" s="441"/>
      <c r="DS176" s="441"/>
      <c r="DT176" s="442"/>
      <c r="DU176" s="440"/>
      <c r="DV176" s="441"/>
      <c r="DW176" s="441"/>
      <c r="DX176" s="441"/>
      <c r="DY176" s="441"/>
      <c r="DZ176" s="441"/>
      <c r="EA176" s="442"/>
      <c r="EB176" s="440"/>
      <c r="EC176" s="441"/>
      <c r="ED176" s="441"/>
      <c r="EE176" s="441"/>
      <c r="EF176" s="441"/>
      <c r="EG176" s="441"/>
      <c r="EH176" s="442"/>
      <c r="EI176" s="440"/>
      <c r="EJ176" s="441"/>
      <c r="EK176" s="441"/>
      <c r="EL176" s="441"/>
      <c r="EM176" s="441"/>
      <c r="EN176" s="441"/>
      <c r="EO176" s="442"/>
      <c r="EP176" s="440"/>
      <c r="EQ176" s="441"/>
      <c r="ER176" s="441"/>
      <c r="ES176" s="441"/>
      <c r="ET176" s="441"/>
      <c r="EU176" s="441"/>
      <c r="EV176" s="442"/>
      <c r="EW176" s="440"/>
      <c r="EX176" s="441"/>
      <c r="EY176" s="441"/>
      <c r="EZ176" s="441"/>
      <c r="FA176" s="441"/>
      <c r="FB176" s="441"/>
      <c r="FC176" s="442"/>
      <c r="FD176" s="440"/>
      <c r="FE176" s="441"/>
      <c r="FF176" s="441"/>
      <c r="FG176" s="441"/>
      <c r="FH176" s="441"/>
      <c r="FI176" s="441"/>
      <c r="FJ176" s="442"/>
      <c r="FK176" s="440"/>
      <c r="FL176" s="441"/>
      <c r="FM176" s="441"/>
      <c r="FN176" s="441"/>
      <c r="FO176" s="441"/>
      <c r="FP176" s="441"/>
      <c r="FQ176" s="442"/>
      <c r="FR176" s="440"/>
      <c r="FS176" s="441"/>
      <c r="FT176" s="441"/>
      <c r="FU176" s="441"/>
      <c r="FV176" s="441"/>
      <c r="FW176" s="441"/>
      <c r="FX176" s="442"/>
      <c r="FY176" s="440"/>
      <c r="FZ176" s="441"/>
      <c r="GA176" s="441"/>
      <c r="GB176" s="441"/>
      <c r="GC176" s="441"/>
      <c r="GD176" s="441"/>
      <c r="GE176" s="442"/>
      <c r="GF176" s="440"/>
      <c r="GG176" s="441"/>
      <c r="GH176" s="441"/>
      <c r="GI176" s="441"/>
      <c r="GJ176" s="441"/>
      <c r="GK176" s="441"/>
      <c r="GL176" s="442"/>
      <c r="GM176" s="440"/>
      <c r="GN176" s="441"/>
      <c r="GO176" s="441"/>
      <c r="GP176" s="441"/>
      <c r="GQ176" s="441"/>
      <c r="GR176" s="441"/>
      <c r="GS176" s="442"/>
      <c r="GT176" s="440"/>
      <c r="GU176" s="441"/>
      <c r="GV176" s="441"/>
      <c r="GW176" s="441"/>
      <c r="GX176" s="441"/>
      <c r="GY176" s="441"/>
      <c r="GZ176" s="442"/>
      <c r="HA176" s="440"/>
      <c r="HB176" s="441"/>
      <c r="HC176" s="441"/>
      <c r="HD176" s="441"/>
      <c r="HE176" s="441"/>
      <c r="HF176" s="441"/>
      <c r="HG176" s="442"/>
    </row>
    <row r="177" spans="1:216" s="7" customFormat="1" ht="13.5">
      <c r="B177" s="398"/>
      <c r="C177" s="455" t="s">
        <v>212</v>
      </c>
      <c r="D177" s="456"/>
      <c r="E177" s="66" t="s">
        <v>21</v>
      </c>
      <c r="F177" s="443"/>
      <c r="G177" s="444"/>
      <c r="H177" s="444"/>
      <c r="I177" s="444"/>
      <c r="J177" s="444"/>
      <c r="K177" s="444"/>
      <c r="L177" s="445"/>
      <c r="M177" s="443"/>
      <c r="N177" s="444"/>
      <c r="O177" s="444"/>
      <c r="P177" s="444"/>
      <c r="Q177" s="444"/>
      <c r="R177" s="444"/>
      <c r="S177" s="445"/>
      <c r="T177" s="443"/>
      <c r="U177" s="444"/>
      <c r="V177" s="444"/>
      <c r="W177" s="444"/>
      <c r="X177" s="444"/>
      <c r="Y177" s="444"/>
      <c r="Z177" s="445"/>
      <c r="AA177" s="443"/>
      <c r="AB177" s="444"/>
      <c r="AC177" s="444"/>
      <c r="AD177" s="444"/>
      <c r="AE177" s="444"/>
      <c r="AF177" s="444"/>
      <c r="AG177" s="445"/>
      <c r="AH177" s="443"/>
      <c r="AI177" s="444"/>
      <c r="AJ177" s="444"/>
      <c r="AK177" s="444"/>
      <c r="AL177" s="444"/>
      <c r="AM177" s="444"/>
      <c r="AN177" s="445"/>
      <c r="AO177" s="443"/>
      <c r="AP177" s="444"/>
      <c r="AQ177" s="444"/>
      <c r="AR177" s="444"/>
      <c r="AS177" s="444"/>
      <c r="AT177" s="444"/>
      <c r="AU177" s="445"/>
      <c r="AV177" s="443"/>
      <c r="AW177" s="444"/>
      <c r="AX177" s="444"/>
      <c r="AY177" s="444"/>
      <c r="AZ177" s="444"/>
      <c r="BA177" s="444"/>
      <c r="BB177" s="445"/>
      <c r="BC177" s="443"/>
      <c r="BD177" s="444"/>
      <c r="BE177" s="444"/>
      <c r="BF177" s="444"/>
      <c r="BG177" s="444"/>
      <c r="BH177" s="444"/>
      <c r="BI177" s="445"/>
      <c r="BJ177" s="443"/>
      <c r="BK177" s="444"/>
      <c r="BL177" s="444"/>
      <c r="BM177" s="444"/>
      <c r="BN177" s="444"/>
      <c r="BO177" s="444"/>
      <c r="BP177" s="445"/>
      <c r="BQ177" s="443"/>
      <c r="BR177" s="444"/>
      <c r="BS177" s="444"/>
      <c r="BT177" s="444"/>
      <c r="BU177" s="444"/>
      <c r="BV177" s="444"/>
      <c r="BW177" s="445"/>
      <c r="BX177" s="670"/>
      <c r="BY177" s="671"/>
      <c r="BZ177" s="671"/>
      <c r="CA177" s="671"/>
      <c r="CB177" s="671"/>
      <c r="CC177" s="671"/>
      <c r="CD177" s="672"/>
      <c r="CE177" s="670"/>
      <c r="CF177" s="671"/>
      <c r="CG177" s="671"/>
      <c r="CH177" s="671"/>
      <c r="CI177" s="671"/>
      <c r="CJ177" s="671"/>
      <c r="CK177" s="672"/>
      <c r="CL177" s="670"/>
      <c r="CM177" s="671"/>
      <c r="CN177" s="671"/>
      <c r="CO177" s="671"/>
      <c r="CP177" s="671"/>
      <c r="CQ177" s="671"/>
      <c r="CR177" s="672"/>
      <c r="CS177" s="670"/>
      <c r="CT177" s="671"/>
      <c r="CU177" s="671"/>
      <c r="CV177" s="671"/>
      <c r="CW177" s="671"/>
      <c r="CX177" s="671"/>
      <c r="CY177" s="672"/>
      <c r="CZ177" s="443"/>
      <c r="DA177" s="444"/>
      <c r="DB177" s="444"/>
      <c r="DC177" s="444"/>
      <c r="DD177" s="444"/>
      <c r="DE177" s="444"/>
      <c r="DF177" s="445"/>
      <c r="DG177" s="443"/>
      <c r="DH177" s="444"/>
      <c r="DI177" s="444"/>
      <c r="DJ177" s="444"/>
      <c r="DK177" s="444"/>
      <c r="DL177" s="444"/>
      <c r="DM177" s="445"/>
      <c r="DN177" s="443"/>
      <c r="DO177" s="444"/>
      <c r="DP177" s="444"/>
      <c r="DQ177" s="444"/>
      <c r="DR177" s="444"/>
      <c r="DS177" s="444"/>
      <c r="DT177" s="445"/>
      <c r="DU177" s="443"/>
      <c r="DV177" s="444"/>
      <c r="DW177" s="444"/>
      <c r="DX177" s="444"/>
      <c r="DY177" s="444"/>
      <c r="DZ177" s="444"/>
      <c r="EA177" s="445"/>
      <c r="EB177" s="443"/>
      <c r="EC177" s="444"/>
      <c r="ED177" s="444"/>
      <c r="EE177" s="444"/>
      <c r="EF177" s="444"/>
      <c r="EG177" s="444"/>
      <c r="EH177" s="445"/>
      <c r="EI177" s="443"/>
      <c r="EJ177" s="444"/>
      <c r="EK177" s="444"/>
      <c r="EL177" s="444"/>
      <c r="EM177" s="444"/>
      <c r="EN177" s="444"/>
      <c r="EO177" s="445"/>
      <c r="EP177" s="443"/>
      <c r="EQ177" s="444"/>
      <c r="ER177" s="444"/>
      <c r="ES177" s="444"/>
      <c r="ET177" s="444"/>
      <c r="EU177" s="444"/>
      <c r="EV177" s="445"/>
      <c r="EW177" s="443"/>
      <c r="EX177" s="444"/>
      <c r="EY177" s="444"/>
      <c r="EZ177" s="444"/>
      <c r="FA177" s="444"/>
      <c r="FB177" s="444"/>
      <c r="FC177" s="445"/>
      <c r="FD177" s="443"/>
      <c r="FE177" s="444"/>
      <c r="FF177" s="444"/>
      <c r="FG177" s="444"/>
      <c r="FH177" s="444"/>
      <c r="FI177" s="444"/>
      <c r="FJ177" s="445"/>
      <c r="FK177" s="443"/>
      <c r="FL177" s="444"/>
      <c r="FM177" s="444"/>
      <c r="FN177" s="444"/>
      <c r="FO177" s="444"/>
      <c r="FP177" s="444"/>
      <c r="FQ177" s="445"/>
      <c r="FR177" s="443"/>
      <c r="FS177" s="444"/>
      <c r="FT177" s="444"/>
      <c r="FU177" s="444"/>
      <c r="FV177" s="444"/>
      <c r="FW177" s="444"/>
      <c r="FX177" s="445"/>
      <c r="FY177" s="443"/>
      <c r="FZ177" s="444"/>
      <c r="GA177" s="444"/>
      <c r="GB177" s="444"/>
      <c r="GC177" s="444"/>
      <c r="GD177" s="444"/>
      <c r="GE177" s="445"/>
      <c r="GF177" s="443"/>
      <c r="GG177" s="444"/>
      <c r="GH177" s="444"/>
      <c r="GI177" s="444"/>
      <c r="GJ177" s="444"/>
      <c r="GK177" s="444"/>
      <c r="GL177" s="445"/>
      <c r="GM177" s="443"/>
      <c r="GN177" s="444"/>
      <c r="GO177" s="444"/>
      <c r="GP177" s="444"/>
      <c r="GQ177" s="444"/>
      <c r="GR177" s="444"/>
      <c r="GS177" s="445"/>
      <c r="GT177" s="443"/>
      <c r="GU177" s="444"/>
      <c r="GV177" s="444"/>
      <c r="GW177" s="444"/>
      <c r="GX177" s="444"/>
      <c r="GY177" s="444"/>
      <c r="GZ177" s="445"/>
      <c r="HA177" s="443"/>
      <c r="HB177" s="444"/>
      <c r="HC177" s="444"/>
      <c r="HD177" s="444"/>
      <c r="HE177" s="444"/>
      <c r="HF177" s="444"/>
      <c r="HG177" s="445"/>
    </row>
    <row r="178" spans="1:216" s="7" customFormat="1" ht="13.5">
      <c r="B178" s="398"/>
      <c r="C178" s="457"/>
      <c r="D178" s="458"/>
      <c r="E178" s="51" t="s">
        <v>125</v>
      </c>
      <c r="F178" s="392"/>
      <c r="G178" s="393"/>
      <c r="H178" s="393"/>
      <c r="I178" s="393"/>
      <c r="J178" s="393"/>
      <c r="K178" s="393"/>
      <c r="L178" s="394"/>
      <c r="M178" s="392"/>
      <c r="N178" s="393"/>
      <c r="O178" s="393"/>
      <c r="P178" s="393"/>
      <c r="Q178" s="393"/>
      <c r="R178" s="393"/>
      <c r="S178" s="394"/>
      <c r="T178" s="392"/>
      <c r="U178" s="393"/>
      <c r="V178" s="393"/>
      <c r="W178" s="393"/>
      <c r="X178" s="393"/>
      <c r="Y178" s="393"/>
      <c r="Z178" s="394"/>
      <c r="AA178" s="392"/>
      <c r="AB178" s="393"/>
      <c r="AC178" s="393"/>
      <c r="AD178" s="393"/>
      <c r="AE178" s="393"/>
      <c r="AF178" s="393"/>
      <c r="AG178" s="394"/>
      <c r="AH178" s="392"/>
      <c r="AI178" s="393"/>
      <c r="AJ178" s="393"/>
      <c r="AK178" s="393"/>
      <c r="AL178" s="393"/>
      <c r="AM178" s="393"/>
      <c r="AN178" s="394"/>
      <c r="AO178" s="392"/>
      <c r="AP178" s="393"/>
      <c r="AQ178" s="393"/>
      <c r="AR178" s="393"/>
      <c r="AS178" s="393"/>
      <c r="AT178" s="393"/>
      <c r="AU178" s="394"/>
      <c r="AV178" s="392"/>
      <c r="AW178" s="393"/>
      <c r="AX178" s="393"/>
      <c r="AY178" s="393"/>
      <c r="AZ178" s="393"/>
      <c r="BA178" s="393"/>
      <c r="BB178" s="394"/>
      <c r="BC178" s="392"/>
      <c r="BD178" s="393"/>
      <c r="BE178" s="393"/>
      <c r="BF178" s="393"/>
      <c r="BG178" s="393"/>
      <c r="BH178" s="393"/>
      <c r="BI178" s="394"/>
      <c r="BJ178" s="392"/>
      <c r="BK178" s="393"/>
      <c r="BL178" s="393"/>
      <c r="BM178" s="393"/>
      <c r="BN178" s="393"/>
      <c r="BO178" s="393"/>
      <c r="BP178" s="394"/>
      <c r="BQ178" s="392"/>
      <c r="BR178" s="393"/>
      <c r="BS178" s="393"/>
      <c r="BT178" s="393"/>
      <c r="BU178" s="393"/>
      <c r="BV178" s="393"/>
      <c r="BW178" s="394"/>
      <c r="BX178" s="392"/>
      <c r="BY178" s="393"/>
      <c r="BZ178" s="393"/>
      <c r="CA178" s="393"/>
      <c r="CB178" s="393"/>
      <c r="CC178" s="393"/>
      <c r="CD178" s="394"/>
      <c r="CE178" s="409"/>
      <c r="CF178" s="410"/>
      <c r="CG178" s="410"/>
      <c r="CH178" s="410"/>
      <c r="CI178" s="410"/>
      <c r="CJ178" s="410"/>
      <c r="CK178" s="411"/>
      <c r="CL178" s="409"/>
      <c r="CM178" s="410"/>
      <c r="CN178" s="410"/>
      <c r="CO178" s="410"/>
      <c r="CP178" s="410"/>
      <c r="CQ178" s="410"/>
      <c r="CR178" s="411"/>
      <c r="CS178" s="409"/>
      <c r="CT178" s="410"/>
      <c r="CU178" s="410"/>
      <c r="CV178" s="410"/>
      <c r="CW178" s="410"/>
      <c r="CX178" s="410"/>
      <c r="CY178" s="411"/>
      <c r="CZ178" s="392"/>
      <c r="DA178" s="393"/>
      <c r="DB178" s="393"/>
      <c r="DC178" s="393"/>
      <c r="DD178" s="393"/>
      <c r="DE178" s="393"/>
      <c r="DF178" s="394"/>
      <c r="DG178" s="392"/>
      <c r="DH178" s="393"/>
      <c r="DI178" s="393"/>
      <c r="DJ178" s="393"/>
      <c r="DK178" s="393"/>
      <c r="DL178" s="393"/>
      <c r="DM178" s="394"/>
      <c r="DN178" s="392"/>
      <c r="DO178" s="393"/>
      <c r="DP178" s="393"/>
      <c r="DQ178" s="393"/>
      <c r="DR178" s="393"/>
      <c r="DS178" s="393"/>
      <c r="DT178" s="394"/>
      <c r="DU178" s="392"/>
      <c r="DV178" s="393"/>
      <c r="DW178" s="393"/>
      <c r="DX178" s="393"/>
      <c r="DY178" s="393"/>
      <c r="DZ178" s="393"/>
      <c r="EA178" s="394"/>
      <c r="EB178" s="392"/>
      <c r="EC178" s="393"/>
      <c r="ED178" s="393"/>
      <c r="EE178" s="393"/>
      <c r="EF178" s="393"/>
      <c r="EG178" s="393"/>
      <c r="EH178" s="394"/>
      <c r="EI178" s="392"/>
      <c r="EJ178" s="393"/>
      <c r="EK178" s="393"/>
      <c r="EL178" s="393"/>
      <c r="EM178" s="393"/>
      <c r="EN178" s="393"/>
      <c r="EO178" s="394"/>
      <c r="EP178" s="392"/>
      <c r="EQ178" s="393"/>
      <c r="ER178" s="393"/>
      <c r="ES178" s="393"/>
      <c r="ET178" s="393"/>
      <c r="EU178" s="393"/>
      <c r="EV178" s="394"/>
      <c r="EW178" s="392"/>
      <c r="EX178" s="393"/>
      <c r="EY178" s="393"/>
      <c r="EZ178" s="393"/>
      <c r="FA178" s="393"/>
      <c r="FB178" s="393"/>
      <c r="FC178" s="394"/>
      <c r="FD178" s="392"/>
      <c r="FE178" s="393"/>
      <c r="FF178" s="393"/>
      <c r="FG178" s="393"/>
      <c r="FH178" s="393"/>
      <c r="FI178" s="393"/>
      <c r="FJ178" s="394"/>
      <c r="FK178" s="392"/>
      <c r="FL178" s="393"/>
      <c r="FM178" s="393"/>
      <c r="FN178" s="393"/>
      <c r="FO178" s="393"/>
      <c r="FP178" s="393"/>
      <c r="FQ178" s="394"/>
      <c r="FR178" s="392"/>
      <c r="FS178" s="393"/>
      <c r="FT178" s="393"/>
      <c r="FU178" s="393"/>
      <c r="FV178" s="393"/>
      <c r="FW178" s="393"/>
      <c r="FX178" s="394"/>
      <c r="FY178" s="392"/>
      <c r="FZ178" s="393"/>
      <c r="GA178" s="393"/>
      <c r="GB178" s="393"/>
      <c r="GC178" s="393"/>
      <c r="GD178" s="393"/>
      <c r="GE178" s="394"/>
      <c r="GF178" s="392"/>
      <c r="GG178" s="393"/>
      <c r="GH178" s="393"/>
      <c r="GI178" s="393"/>
      <c r="GJ178" s="393"/>
      <c r="GK178" s="393"/>
      <c r="GL178" s="394"/>
      <c r="GM178" s="392"/>
      <c r="GN178" s="393"/>
      <c r="GO178" s="393"/>
      <c r="GP178" s="393"/>
      <c r="GQ178" s="393"/>
      <c r="GR178" s="393"/>
      <c r="GS178" s="394"/>
      <c r="GT178" s="392"/>
      <c r="GU178" s="393"/>
      <c r="GV178" s="393"/>
      <c r="GW178" s="393"/>
      <c r="GX178" s="393"/>
      <c r="GY178" s="393"/>
      <c r="GZ178" s="394"/>
      <c r="HA178" s="392"/>
      <c r="HB178" s="393"/>
      <c r="HC178" s="393"/>
      <c r="HD178" s="393"/>
      <c r="HE178" s="393"/>
      <c r="HF178" s="393"/>
      <c r="HG178" s="394"/>
    </row>
    <row r="179" spans="1:216" s="7" customFormat="1" ht="27">
      <c r="B179" s="398"/>
      <c r="C179" s="459"/>
      <c r="D179" s="460"/>
      <c r="E179" s="31" t="s">
        <v>165</v>
      </c>
      <c r="F179" s="440"/>
      <c r="G179" s="441"/>
      <c r="H179" s="441"/>
      <c r="I179" s="441"/>
      <c r="J179" s="441"/>
      <c r="K179" s="441"/>
      <c r="L179" s="442"/>
      <c r="M179" s="440"/>
      <c r="N179" s="441"/>
      <c r="O179" s="441"/>
      <c r="P179" s="441"/>
      <c r="Q179" s="441"/>
      <c r="R179" s="441"/>
      <c r="S179" s="442"/>
      <c r="T179" s="440"/>
      <c r="U179" s="441"/>
      <c r="V179" s="441"/>
      <c r="W179" s="441"/>
      <c r="X179" s="441"/>
      <c r="Y179" s="441"/>
      <c r="Z179" s="442"/>
      <c r="AA179" s="440"/>
      <c r="AB179" s="441"/>
      <c r="AC179" s="441"/>
      <c r="AD179" s="441"/>
      <c r="AE179" s="441"/>
      <c r="AF179" s="441"/>
      <c r="AG179" s="442"/>
      <c r="AH179" s="440"/>
      <c r="AI179" s="441"/>
      <c r="AJ179" s="441"/>
      <c r="AK179" s="441"/>
      <c r="AL179" s="441"/>
      <c r="AM179" s="441"/>
      <c r="AN179" s="442"/>
      <c r="AO179" s="440"/>
      <c r="AP179" s="441"/>
      <c r="AQ179" s="441"/>
      <c r="AR179" s="441"/>
      <c r="AS179" s="441"/>
      <c r="AT179" s="441"/>
      <c r="AU179" s="442"/>
      <c r="AV179" s="440"/>
      <c r="AW179" s="441"/>
      <c r="AX179" s="441"/>
      <c r="AY179" s="441"/>
      <c r="AZ179" s="441"/>
      <c r="BA179" s="441"/>
      <c r="BB179" s="442"/>
      <c r="BC179" s="440"/>
      <c r="BD179" s="441"/>
      <c r="BE179" s="441"/>
      <c r="BF179" s="441"/>
      <c r="BG179" s="441"/>
      <c r="BH179" s="441"/>
      <c r="BI179" s="442"/>
      <c r="BJ179" s="440"/>
      <c r="BK179" s="441"/>
      <c r="BL179" s="441"/>
      <c r="BM179" s="441"/>
      <c r="BN179" s="441"/>
      <c r="BO179" s="441"/>
      <c r="BP179" s="442"/>
      <c r="BQ179" s="440"/>
      <c r="BR179" s="441"/>
      <c r="BS179" s="441"/>
      <c r="BT179" s="441"/>
      <c r="BU179" s="441"/>
      <c r="BV179" s="441"/>
      <c r="BW179" s="442"/>
      <c r="BX179" s="440"/>
      <c r="BY179" s="441"/>
      <c r="BZ179" s="441"/>
      <c r="CA179" s="441"/>
      <c r="CB179" s="441"/>
      <c r="CC179" s="441"/>
      <c r="CD179" s="442"/>
      <c r="CE179" s="440"/>
      <c r="CF179" s="502"/>
      <c r="CG179" s="502"/>
      <c r="CH179" s="502"/>
      <c r="CI179" s="502"/>
      <c r="CJ179" s="502"/>
      <c r="CK179" s="503"/>
      <c r="CL179" s="440"/>
      <c r="CM179" s="502"/>
      <c r="CN179" s="502"/>
      <c r="CO179" s="502"/>
      <c r="CP179" s="502"/>
      <c r="CQ179" s="502"/>
      <c r="CR179" s="503"/>
      <c r="CS179" s="440"/>
      <c r="CT179" s="502"/>
      <c r="CU179" s="502"/>
      <c r="CV179" s="502"/>
      <c r="CW179" s="502"/>
      <c r="CX179" s="502"/>
      <c r="CY179" s="503"/>
      <c r="CZ179" s="440"/>
      <c r="DA179" s="441"/>
      <c r="DB179" s="441"/>
      <c r="DC179" s="441"/>
      <c r="DD179" s="441"/>
      <c r="DE179" s="441"/>
      <c r="DF179" s="442"/>
      <c r="DG179" s="440"/>
      <c r="DH179" s="441"/>
      <c r="DI179" s="441"/>
      <c r="DJ179" s="441"/>
      <c r="DK179" s="441"/>
      <c r="DL179" s="441"/>
      <c r="DM179" s="442"/>
      <c r="DN179" s="440"/>
      <c r="DO179" s="441"/>
      <c r="DP179" s="441"/>
      <c r="DQ179" s="441"/>
      <c r="DR179" s="441"/>
      <c r="DS179" s="441"/>
      <c r="DT179" s="442"/>
      <c r="DU179" s="440"/>
      <c r="DV179" s="441"/>
      <c r="DW179" s="441"/>
      <c r="DX179" s="441"/>
      <c r="DY179" s="441"/>
      <c r="DZ179" s="441"/>
      <c r="EA179" s="442"/>
      <c r="EB179" s="440"/>
      <c r="EC179" s="441"/>
      <c r="ED179" s="441"/>
      <c r="EE179" s="441"/>
      <c r="EF179" s="441"/>
      <c r="EG179" s="441"/>
      <c r="EH179" s="442"/>
      <c r="EI179" s="440"/>
      <c r="EJ179" s="441"/>
      <c r="EK179" s="441"/>
      <c r="EL179" s="441"/>
      <c r="EM179" s="441"/>
      <c r="EN179" s="441"/>
      <c r="EO179" s="442"/>
      <c r="EP179" s="440"/>
      <c r="EQ179" s="441"/>
      <c r="ER179" s="441"/>
      <c r="ES179" s="441"/>
      <c r="ET179" s="441"/>
      <c r="EU179" s="441"/>
      <c r="EV179" s="442"/>
      <c r="EW179" s="440"/>
      <c r="EX179" s="441"/>
      <c r="EY179" s="441"/>
      <c r="EZ179" s="441"/>
      <c r="FA179" s="441"/>
      <c r="FB179" s="441"/>
      <c r="FC179" s="442"/>
      <c r="FD179" s="440"/>
      <c r="FE179" s="441"/>
      <c r="FF179" s="441"/>
      <c r="FG179" s="441"/>
      <c r="FH179" s="441"/>
      <c r="FI179" s="441"/>
      <c r="FJ179" s="442"/>
      <c r="FK179" s="440"/>
      <c r="FL179" s="441"/>
      <c r="FM179" s="441"/>
      <c r="FN179" s="441"/>
      <c r="FO179" s="441"/>
      <c r="FP179" s="441"/>
      <c r="FQ179" s="442"/>
      <c r="FR179" s="440"/>
      <c r="FS179" s="441"/>
      <c r="FT179" s="441"/>
      <c r="FU179" s="441"/>
      <c r="FV179" s="441"/>
      <c r="FW179" s="441"/>
      <c r="FX179" s="442"/>
      <c r="FY179" s="440"/>
      <c r="FZ179" s="441"/>
      <c r="GA179" s="441"/>
      <c r="GB179" s="441"/>
      <c r="GC179" s="441"/>
      <c r="GD179" s="441"/>
      <c r="GE179" s="442"/>
      <c r="GF179" s="440"/>
      <c r="GG179" s="441"/>
      <c r="GH179" s="441"/>
      <c r="GI179" s="441"/>
      <c r="GJ179" s="441"/>
      <c r="GK179" s="441"/>
      <c r="GL179" s="442"/>
      <c r="GM179" s="440"/>
      <c r="GN179" s="441"/>
      <c r="GO179" s="441"/>
      <c r="GP179" s="441"/>
      <c r="GQ179" s="441"/>
      <c r="GR179" s="441"/>
      <c r="GS179" s="442"/>
      <c r="GT179" s="440"/>
      <c r="GU179" s="441"/>
      <c r="GV179" s="441"/>
      <c r="GW179" s="441"/>
      <c r="GX179" s="441"/>
      <c r="GY179" s="441"/>
      <c r="GZ179" s="442"/>
      <c r="HA179" s="440"/>
      <c r="HB179" s="441"/>
      <c r="HC179" s="441"/>
      <c r="HD179" s="441"/>
      <c r="HE179" s="441"/>
      <c r="HF179" s="441"/>
      <c r="HG179" s="442"/>
    </row>
    <row r="180" spans="1:216" s="7" customFormat="1" ht="13.5">
      <c r="B180" s="398"/>
      <c r="C180" s="455" t="s">
        <v>213</v>
      </c>
      <c r="D180" s="456"/>
      <c r="E180" s="66" t="s">
        <v>21</v>
      </c>
      <c r="F180" s="443"/>
      <c r="G180" s="444"/>
      <c r="H180" s="444"/>
      <c r="I180" s="444"/>
      <c r="J180" s="444"/>
      <c r="K180" s="444"/>
      <c r="L180" s="445"/>
      <c r="M180" s="443"/>
      <c r="N180" s="444"/>
      <c r="O180" s="444"/>
      <c r="P180" s="444"/>
      <c r="Q180" s="444"/>
      <c r="R180" s="444"/>
      <c r="S180" s="445"/>
      <c r="T180" s="443"/>
      <c r="U180" s="444"/>
      <c r="V180" s="444"/>
      <c r="W180" s="444"/>
      <c r="X180" s="444"/>
      <c r="Y180" s="444"/>
      <c r="Z180" s="445"/>
      <c r="AA180" s="443"/>
      <c r="AB180" s="444"/>
      <c r="AC180" s="444"/>
      <c r="AD180" s="444"/>
      <c r="AE180" s="444"/>
      <c r="AF180" s="444"/>
      <c r="AG180" s="445"/>
      <c r="AH180" s="443"/>
      <c r="AI180" s="444"/>
      <c r="AJ180" s="444"/>
      <c r="AK180" s="444"/>
      <c r="AL180" s="444"/>
      <c r="AM180" s="444"/>
      <c r="AN180" s="445"/>
      <c r="AO180" s="443"/>
      <c r="AP180" s="444"/>
      <c r="AQ180" s="444"/>
      <c r="AR180" s="444"/>
      <c r="AS180" s="444"/>
      <c r="AT180" s="444"/>
      <c r="AU180" s="445"/>
      <c r="AV180" s="443"/>
      <c r="AW180" s="444"/>
      <c r="AX180" s="444"/>
      <c r="AY180" s="444"/>
      <c r="AZ180" s="444"/>
      <c r="BA180" s="444"/>
      <c r="BB180" s="445"/>
      <c r="BC180" s="443"/>
      <c r="BD180" s="444"/>
      <c r="BE180" s="444"/>
      <c r="BF180" s="444"/>
      <c r="BG180" s="444"/>
      <c r="BH180" s="444"/>
      <c r="BI180" s="445"/>
      <c r="BJ180" s="443"/>
      <c r="BK180" s="444"/>
      <c r="BL180" s="444"/>
      <c r="BM180" s="444"/>
      <c r="BN180" s="444"/>
      <c r="BO180" s="444"/>
      <c r="BP180" s="445"/>
      <c r="BQ180" s="443"/>
      <c r="BR180" s="444"/>
      <c r="BS180" s="444"/>
      <c r="BT180" s="444"/>
      <c r="BU180" s="444"/>
      <c r="BV180" s="444"/>
      <c r="BW180" s="445"/>
      <c r="BX180" s="443"/>
      <c r="BY180" s="444"/>
      <c r="BZ180" s="444"/>
      <c r="CA180" s="444"/>
      <c r="CB180" s="444"/>
      <c r="CC180" s="444"/>
      <c r="CD180" s="445"/>
      <c r="CE180" s="443"/>
      <c r="CF180" s="444"/>
      <c r="CG180" s="444"/>
      <c r="CH180" s="444"/>
      <c r="CI180" s="444"/>
      <c r="CJ180" s="444"/>
      <c r="CK180" s="445"/>
      <c r="CL180" s="670"/>
      <c r="CM180" s="671"/>
      <c r="CN180" s="671"/>
      <c r="CO180" s="671"/>
      <c r="CP180" s="671"/>
      <c r="CQ180" s="671"/>
      <c r="CR180" s="672"/>
      <c r="CS180" s="670"/>
      <c r="CT180" s="671"/>
      <c r="CU180" s="671"/>
      <c r="CV180" s="671"/>
      <c r="CW180" s="671"/>
      <c r="CX180" s="671"/>
      <c r="CY180" s="672"/>
      <c r="CZ180" s="443"/>
      <c r="DA180" s="444"/>
      <c r="DB180" s="444"/>
      <c r="DC180" s="444"/>
      <c r="DD180" s="444"/>
      <c r="DE180" s="444"/>
      <c r="DF180" s="445"/>
      <c r="DG180" s="443"/>
      <c r="DH180" s="444"/>
      <c r="DI180" s="444"/>
      <c r="DJ180" s="444"/>
      <c r="DK180" s="444"/>
      <c r="DL180" s="444"/>
      <c r="DM180" s="445"/>
      <c r="DN180" s="443"/>
      <c r="DO180" s="444"/>
      <c r="DP180" s="444"/>
      <c r="DQ180" s="444"/>
      <c r="DR180" s="444"/>
      <c r="DS180" s="444"/>
      <c r="DT180" s="445"/>
      <c r="DU180" s="443"/>
      <c r="DV180" s="444"/>
      <c r="DW180" s="444"/>
      <c r="DX180" s="444"/>
      <c r="DY180" s="444"/>
      <c r="DZ180" s="444"/>
      <c r="EA180" s="445"/>
      <c r="EB180" s="443"/>
      <c r="EC180" s="444"/>
      <c r="ED180" s="444"/>
      <c r="EE180" s="444"/>
      <c r="EF180" s="444"/>
      <c r="EG180" s="444"/>
      <c r="EH180" s="445"/>
      <c r="EI180" s="443"/>
      <c r="EJ180" s="444"/>
      <c r="EK180" s="444"/>
      <c r="EL180" s="444"/>
      <c r="EM180" s="444"/>
      <c r="EN180" s="444"/>
      <c r="EO180" s="445"/>
      <c r="EP180" s="443"/>
      <c r="EQ180" s="444"/>
      <c r="ER180" s="444"/>
      <c r="ES180" s="444"/>
      <c r="ET180" s="444"/>
      <c r="EU180" s="444"/>
      <c r="EV180" s="445"/>
      <c r="EW180" s="443"/>
      <c r="EX180" s="444"/>
      <c r="EY180" s="444"/>
      <c r="EZ180" s="444"/>
      <c r="FA180" s="444"/>
      <c r="FB180" s="444"/>
      <c r="FC180" s="445"/>
      <c r="FD180" s="443"/>
      <c r="FE180" s="444"/>
      <c r="FF180" s="444"/>
      <c r="FG180" s="444"/>
      <c r="FH180" s="444"/>
      <c r="FI180" s="444"/>
      <c r="FJ180" s="445"/>
      <c r="FK180" s="443"/>
      <c r="FL180" s="444"/>
      <c r="FM180" s="444"/>
      <c r="FN180" s="444"/>
      <c r="FO180" s="444"/>
      <c r="FP180" s="444"/>
      <c r="FQ180" s="445"/>
      <c r="FR180" s="443"/>
      <c r="FS180" s="444"/>
      <c r="FT180" s="444"/>
      <c r="FU180" s="444"/>
      <c r="FV180" s="444"/>
      <c r="FW180" s="444"/>
      <c r="FX180" s="445"/>
      <c r="FY180" s="443"/>
      <c r="FZ180" s="444"/>
      <c r="GA180" s="444"/>
      <c r="GB180" s="444"/>
      <c r="GC180" s="444"/>
      <c r="GD180" s="444"/>
      <c r="GE180" s="445"/>
      <c r="GF180" s="443"/>
      <c r="GG180" s="444"/>
      <c r="GH180" s="444"/>
      <c r="GI180" s="444"/>
      <c r="GJ180" s="444"/>
      <c r="GK180" s="444"/>
      <c r="GL180" s="445"/>
      <c r="GM180" s="443"/>
      <c r="GN180" s="444"/>
      <c r="GO180" s="444"/>
      <c r="GP180" s="444"/>
      <c r="GQ180" s="444"/>
      <c r="GR180" s="444"/>
      <c r="GS180" s="445"/>
      <c r="GT180" s="443"/>
      <c r="GU180" s="444"/>
      <c r="GV180" s="444"/>
      <c r="GW180" s="444"/>
      <c r="GX180" s="444"/>
      <c r="GY180" s="444"/>
      <c r="GZ180" s="445"/>
      <c r="HA180" s="443"/>
      <c r="HB180" s="444"/>
      <c r="HC180" s="444"/>
      <c r="HD180" s="444"/>
      <c r="HE180" s="444"/>
      <c r="HF180" s="444"/>
      <c r="HG180" s="445"/>
    </row>
    <row r="181" spans="1:216" s="7" customFormat="1" ht="13.5">
      <c r="B181" s="398"/>
      <c r="C181" s="457"/>
      <c r="D181" s="458"/>
      <c r="E181" s="51" t="s">
        <v>125</v>
      </c>
      <c r="F181" s="392"/>
      <c r="G181" s="393"/>
      <c r="H181" s="393"/>
      <c r="I181" s="393"/>
      <c r="J181" s="393"/>
      <c r="K181" s="393"/>
      <c r="L181" s="394"/>
      <c r="M181" s="392"/>
      <c r="N181" s="393"/>
      <c r="O181" s="393"/>
      <c r="P181" s="393"/>
      <c r="Q181" s="393"/>
      <c r="R181" s="393"/>
      <c r="S181" s="394"/>
      <c r="T181" s="392"/>
      <c r="U181" s="393"/>
      <c r="V181" s="393"/>
      <c r="W181" s="393"/>
      <c r="X181" s="393"/>
      <c r="Y181" s="393"/>
      <c r="Z181" s="394"/>
      <c r="AA181" s="392"/>
      <c r="AB181" s="393"/>
      <c r="AC181" s="393"/>
      <c r="AD181" s="393"/>
      <c r="AE181" s="393"/>
      <c r="AF181" s="393"/>
      <c r="AG181" s="394"/>
      <c r="AH181" s="392"/>
      <c r="AI181" s="393"/>
      <c r="AJ181" s="393"/>
      <c r="AK181" s="393"/>
      <c r="AL181" s="393"/>
      <c r="AM181" s="393"/>
      <c r="AN181" s="394"/>
      <c r="AO181" s="392"/>
      <c r="AP181" s="393"/>
      <c r="AQ181" s="393"/>
      <c r="AR181" s="393"/>
      <c r="AS181" s="393"/>
      <c r="AT181" s="393"/>
      <c r="AU181" s="394"/>
      <c r="AV181" s="392"/>
      <c r="AW181" s="393"/>
      <c r="AX181" s="393"/>
      <c r="AY181" s="393"/>
      <c r="AZ181" s="393"/>
      <c r="BA181" s="393"/>
      <c r="BB181" s="394"/>
      <c r="BC181" s="392"/>
      <c r="BD181" s="393"/>
      <c r="BE181" s="393"/>
      <c r="BF181" s="393"/>
      <c r="BG181" s="393"/>
      <c r="BH181" s="393"/>
      <c r="BI181" s="394"/>
      <c r="BJ181" s="392"/>
      <c r="BK181" s="393"/>
      <c r="BL181" s="393"/>
      <c r="BM181" s="393"/>
      <c r="BN181" s="393"/>
      <c r="BO181" s="393"/>
      <c r="BP181" s="394"/>
      <c r="BQ181" s="392"/>
      <c r="BR181" s="393"/>
      <c r="BS181" s="393"/>
      <c r="BT181" s="393"/>
      <c r="BU181" s="393"/>
      <c r="BV181" s="393"/>
      <c r="BW181" s="394"/>
      <c r="BX181" s="392"/>
      <c r="BY181" s="393"/>
      <c r="BZ181" s="393"/>
      <c r="CA181" s="393"/>
      <c r="CB181" s="393"/>
      <c r="CC181" s="393"/>
      <c r="CD181" s="394"/>
      <c r="CE181" s="392"/>
      <c r="CF181" s="393"/>
      <c r="CG181" s="393"/>
      <c r="CH181" s="393"/>
      <c r="CI181" s="393"/>
      <c r="CJ181" s="393"/>
      <c r="CK181" s="394"/>
      <c r="CL181" s="409"/>
      <c r="CM181" s="410"/>
      <c r="CN181" s="410"/>
      <c r="CO181" s="410"/>
      <c r="CP181" s="410"/>
      <c r="CQ181" s="410"/>
      <c r="CR181" s="411"/>
      <c r="CS181" s="409"/>
      <c r="CT181" s="410"/>
      <c r="CU181" s="410"/>
      <c r="CV181" s="410"/>
      <c r="CW181" s="410"/>
      <c r="CX181" s="410"/>
      <c r="CY181" s="411"/>
      <c r="CZ181" s="392"/>
      <c r="DA181" s="393"/>
      <c r="DB181" s="393"/>
      <c r="DC181" s="393"/>
      <c r="DD181" s="393"/>
      <c r="DE181" s="393"/>
      <c r="DF181" s="394"/>
      <c r="DG181" s="392"/>
      <c r="DH181" s="393"/>
      <c r="DI181" s="393"/>
      <c r="DJ181" s="393"/>
      <c r="DK181" s="393"/>
      <c r="DL181" s="393"/>
      <c r="DM181" s="394"/>
      <c r="DN181" s="392"/>
      <c r="DO181" s="393"/>
      <c r="DP181" s="393"/>
      <c r="DQ181" s="393"/>
      <c r="DR181" s="393"/>
      <c r="DS181" s="393"/>
      <c r="DT181" s="394"/>
      <c r="DU181" s="392"/>
      <c r="DV181" s="393"/>
      <c r="DW181" s="393"/>
      <c r="DX181" s="393"/>
      <c r="DY181" s="393"/>
      <c r="DZ181" s="393"/>
      <c r="EA181" s="394"/>
      <c r="EB181" s="392"/>
      <c r="EC181" s="393"/>
      <c r="ED181" s="393"/>
      <c r="EE181" s="393"/>
      <c r="EF181" s="393"/>
      <c r="EG181" s="393"/>
      <c r="EH181" s="394"/>
      <c r="EI181" s="392"/>
      <c r="EJ181" s="393"/>
      <c r="EK181" s="393"/>
      <c r="EL181" s="393"/>
      <c r="EM181" s="393"/>
      <c r="EN181" s="393"/>
      <c r="EO181" s="394"/>
      <c r="EP181" s="392"/>
      <c r="EQ181" s="393"/>
      <c r="ER181" s="393"/>
      <c r="ES181" s="393"/>
      <c r="ET181" s="393"/>
      <c r="EU181" s="393"/>
      <c r="EV181" s="394"/>
      <c r="EW181" s="392"/>
      <c r="EX181" s="393"/>
      <c r="EY181" s="393"/>
      <c r="EZ181" s="393"/>
      <c r="FA181" s="393"/>
      <c r="FB181" s="393"/>
      <c r="FC181" s="394"/>
      <c r="FD181" s="392"/>
      <c r="FE181" s="393"/>
      <c r="FF181" s="393"/>
      <c r="FG181" s="393"/>
      <c r="FH181" s="393"/>
      <c r="FI181" s="393"/>
      <c r="FJ181" s="394"/>
      <c r="FK181" s="392"/>
      <c r="FL181" s="393"/>
      <c r="FM181" s="393"/>
      <c r="FN181" s="393"/>
      <c r="FO181" s="393"/>
      <c r="FP181" s="393"/>
      <c r="FQ181" s="394"/>
      <c r="FR181" s="392"/>
      <c r="FS181" s="393"/>
      <c r="FT181" s="393"/>
      <c r="FU181" s="393"/>
      <c r="FV181" s="393"/>
      <c r="FW181" s="393"/>
      <c r="FX181" s="394"/>
      <c r="FY181" s="392"/>
      <c r="FZ181" s="393"/>
      <c r="GA181" s="393"/>
      <c r="GB181" s="393"/>
      <c r="GC181" s="393"/>
      <c r="GD181" s="393"/>
      <c r="GE181" s="394"/>
      <c r="GF181" s="392"/>
      <c r="GG181" s="393"/>
      <c r="GH181" s="393"/>
      <c r="GI181" s="393"/>
      <c r="GJ181" s="393"/>
      <c r="GK181" s="393"/>
      <c r="GL181" s="394"/>
      <c r="GM181" s="392"/>
      <c r="GN181" s="393"/>
      <c r="GO181" s="393"/>
      <c r="GP181" s="393"/>
      <c r="GQ181" s="393"/>
      <c r="GR181" s="393"/>
      <c r="GS181" s="394"/>
      <c r="GT181" s="392"/>
      <c r="GU181" s="393"/>
      <c r="GV181" s="393"/>
      <c r="GW181" s="393"/>
      <c r="GX181" s="393"/>
      <c r="GY181" s="393"/>
      <c r="GZ181" s="394"/>
      <c r="HA181" s="392"/>
      <c r="HB181" s="393"/>
      <c r="HC181" s="393"/>
      <c r="HD181" s="393"/>
      <c r="HE181" s="393"/>
      <c r="HF181" s="393"/>
      <c r="HG181" s="394"/>
    </row>
    <row r="182" spans="1:216" s="7" customFormat="1" ht="27">
      <c r="B182" s="399"/>
      <c r="C182" s="459"/>
      <c r="D182" s="460"/>
      <c r="E182" s="31" t="s">
        <v>165</v>
      </c>
      <c r="F182" s="440"/>
      <c r="G182" s="441"/>
      <c r="H182" s="441"/>
      <c r="I182" s="441"/>
      <c r="J182" s="441"/>
      <c r="K182" s="441"/>
      <c r="L182" s="442"/>
      <c r="M182" s="440"/>
      <c r="N182" s="441"/>
      <c r="O182" s="441"/>
      <c r="P182" s="441"/>
      <c r="Q182" s="441"/>
      <c r="R182" s="441"/>
      <c r="S182" s="442"/>
      <c r="T182" s="440"/>
      <c r="U182" s="441"/>
      <c r="V182" s="441"/>
      <c r="W182" s="441"/>
      <c r="X182" s="441"/>
      <c r="Y182" s="441"/>
      <c r="Z182" s="442"/>
      <c r="AA182" s="440"/>
      <c r="AB182" s="441"/>
      <c r="AC182" s="441"/>
      <c r="AD182" s="441"/>
      <c r="AE182" s="441"/>
      <c r="AF182" s="441"/>
      <c r="AG182" s="442"/>
      <c r="AH182" s="440"/>
      <c r="AI182" s="441"/>
      <c r="AJ182" s="441"/>
      <c r="AK182" s="441"/>
      <c r="AL182" s="441"/>
      <c r="AM182" s="441"/>
      <c r="AN182" s="442"/>
      <c r="AO182" s="440"/>
      <c r="AP182" s="441"/>
      <c r="AQ182" s="441"/>
      <c r="AR182" s="441"/>
      <c r="AS182" s="441"/>
      <c r="AT182" s="441"/>
      <c r="AU182" s="442"/>
      <c r="AV182" s="440"/>
      <c r="AW182" s="441"/>
      <c r="AX182" s="441"/>
      <c r="AY182" s="441"/>
      <c r="AZ182" s="441"/>
      <c r="BA182" s="441"/>
      <c r="BB182" s="442"/>
      <c r="BC182" s="440"/>
      <c r="BD182" s="441"/>
      <c r="BE182" s="441"/>
      <c r="BF182" s="441"/>
      <c r="BG182" s="441"/>
      <c r="BH182" s="441"/>
      <c r="BI182" s="442"/>
      <c r="BJ182" s="440"/>
      <c r="BK182" s="441"/>
      <c r="BL182" s="441"/>
      <c r="BM182" s="441"/>
      <c r="BN182" s="441"/>
      <c r="BO182" s="441"/>
      <c r="BP182" s="442"/>
      <c r="BQ182" s="440"/>
      <c r="BR182" s="441"/>
      <c r="BS182" s="441"/>
      <c r="BT182" s="441"/>
      <c r="BU182" s="441"/>
      <c r="BV182" s="441"/>
      <c r="BW182" s="442"/>
      <c r="BX182" s="440"/>
      <c r="BY182" s="441"/>
      <c r="BZ182" s="441"/>
      <c r="CA182" s="441"/>
      <c r="CB182" s="441"/>
      <c r="CC182" s="441"/>
      <c r="CD182" s="442"/>
      <c r="CE182" s="440"/>
      <c r="CF182" s="441"/>
      <c r="CG182" s="441"/>
      <c r="CH182" s="441"/>
      <c r="CI182" s="441"/>
      <c r="CJ182" s="441"/>
      <c r="CK182" s="442"/>
      <c r="CL182" s="440"/>
      <c r="CM182" s="502"/>
      <c r="CN182" s="502"/>
      <c r="CO182" s="502"/>
      <c r="CP182" s="502"/>
      <c r="CQ182" s="502"/>
      <c r="CR182" s="503"/>
      <c r="CS182" s="440"/>
      <c r="CT182" s="502"/>
      <c r="CU182" s="502"/>
      <c r="CV182" s="502"/>
      <c r="CW182" s="502"/>
      <c r="CX182" s="502"/>
      <c r="CY182" s="503"/>
      <c r="CZ182" s="440"/>
      <c r="DA182" s="441"/>
      <c r="DB182" s="441"/>
      <c r="DC182" s="441"/>
      <c r="DD182" s="441"/>
      <c r="DE182" s="441"/>
      <c r="DF182" s="442"/>
      <c r="DG182" s="440"/>
      <c r="DH182" s="441"/>
      <c r="DI182" s="441"/>
      <c r="DJ182" s="441"/>
      <c r="DK182" s="441"/>
      <c r="DL182" s="441"/>
      <c r="DM182" s="442"/>
      <c r="DN182" s="440"/>
      <c r="DO182" s="441"/>
      <c r="DP182" s="441"/>
      <c r="DQ182" s="441"/>
      <c r="DR182" s="441"/>
      <c r="DS182" s="441"/>
      <c r="DT182" s="442"/>
      <c r="DU182" s="440"/>
      <c r="DV182" s="441"/>
      <c r="DW182" s="441"/>
      <c r="DX182" s="441"/>
      <c r="DY182" s="441"/>
      <c r="DZ182" s="441"/>
      <c r="EA182" s="442"/>
      <c r="EB182" s="440"/>
      <c r="EC182" s="441"/>
      <c r="ED182" s="441"/>
      <c r="EE182" s="441"/>
      <c r="EF182" s="441"/>
      <c r="EG182" s="441"/>
      <c r="EH182" s="442"/>
      <c r="EI182" s="440"/>
      <c r="EJ182" s="441"/>
      <c r="EK182" s="441"/>
      <c r="EL182" s="441"/>
      <c r="EM182" s="441"/>
      <c r="EN182" s="441"/>
      <c r="EO182" s="442"/>
      <c r="EP182" s="440"/>
      <c r="EQ182" s="441"/>
      <c r="ER182" s="441"/>
      <c r="ES182" s="441"/>
      <c r="ET182" s="441"/>
      <c r="EU182" s="441"/>
      <c r="EV182" s="442"/>
      <c r="EW182" s="440"/>
      <c r="EX182" s="441"/>
      <c r="EY182" s="441"/>
      <c r="EZ182" s="441"/>
      <c r="FA182" s="441"/>
      <c r="FB182" s="441"/>
      <c r="FC182" s="442"/>
      <c r="FD182" s="440"/>
      <c r="FE182" s="441"/>
      <c r="FF182" s="441"/>
      <c r="FG182" s="441"/>
      <c r="FH182" s="441"/>
      <c r="FI182" s="441"/>
      <c r="FJ182" s="442"/>
      <c r="FK182" s="440"/>
      <c r="FL182" s="441"/>
      <c r="FM182" s="441"/>
      <c r="FN182" s="441"/>
      <c r="FO182" s="441"/>
      <c r="FP182" s="441"/>
      <c r="FQ182" s="442"/>
      <c r="FR182" s="440"/>
      <c r="FS182" s="441"/>
      <c r="FT182" s="441"/>
      <c r="FU182" s="441"/>
      <c r="FV182" s="441"/>
      <c r="FW182" s="441"/>
      <c r="FX182" s="442"/>
      <c r="FY182" s="440"/>
      <c r="FZ182" s="441"/>
      <c r="GA182" s="441"/>
      <c r="GB182" s="441"/>
      <c r="GC182" s="441"/>
      <c r="GD182" s="441"/>
      <c r="GE182" s="442"/>
      <c r="GF182" s="440"/>
      <c r="GG182" s="441"/>
      <c r="GH182" s="441"/>
      <c r="GI182" s="441"/>
      <c r="GJ182" s="441"/>
      <c r="GK182" s="441"/>
      <c r="GL182" s="442"/>
      <c r="GM182" s="440"/>
      <c r="GN182" s="441"/>
      <c r="GO182" s="441"/>
      <c r="GP182" s="441"/>
      <c r="GQ182" s="441"/>
      <c r="GR182" s="441"/>
      <c r="GS182" s="442"/>
      <c r="GT182" s="440"/>
      <c r="GU182" s="441"/>
      <c r="GV182" s="441"/>
      <c r="GW182" s="441"/>
      <c r="GX182" s="441"/>
      <c r="GY182" s="441"/>
      <c r="GZ182" s="442"/>
      <c r="HA182" s="440"/>
      <c r="HB182" s="441"/>
      <c r="HC182" s="441"/>
      <c r="HD182" s="441"/>
      <c r="HE182" s="441"/>
      <c r="HF182" s="441"/>
      <c r="HG182" s="442"/>
    </row>
    <row r="183" spans="1:216" s="22" customFormat="1" ht="14.25">
      <c r="A183" s="344"/>
      <c r="B183" s="345" t="s">
        <v>406</v>
      </c>
      <c r="C183" s="346"/>
      <c r="D183" s="346"/>
      <c r="E183" s="343"/>
      <c r="F183" s="347"/>
      <c r="G183" s="342"/>
      <c r="H183" s="342"/>
      <c r="I183" s="342"/>
      <c r="J183" s="342"/>
      <c r="K183" s="342"/>
      <c r="L183" s="342"/>
      <c r="M183" s="347"/>
      <c r="N183" s="342"/>
      <c r="O183" s="342"/>
      <c r="P183" s="342"/>
      <c r="Q183" s="342"/>
      <c r="R183" s="342"/>
      <c r="S183" s="342"/>
      <c r="T183" s="347"/>
      <c r="U183" s="342"/>
      <c r="V183" s="342"/>
      <c r="W183" s="342"/>
      <c r="X183" s="342"/>
      <c r="Y183" s="342"/>
      <c r="Z183" s="342"/>
      <c r="AA183" s="347"/>
      <c r="AB183" s="342"/>
      <c r="AC183" s="342"/>
      <c r="AD183" s="342"/>
      <c r="AE183" s="342"/>
      <c r="AF183" s="342"/>
      <c r="AG183" s="342"/>
      <c r="AH183" s="347"/>
      <c r="AI183" s="342"/>
      <c r="AJ183" s="342"/>
      <c r="AK183" s="342"/>
      <c r="AL183" s="342"/>
      <c r="AM183" s="342"/>
      <c r="AN183" s="342"/>
      <c r="AO183" s="347"/>
      <c r="AP183" s="342"/>
      <c r="AQ183" s="342"/>
      <c r="AR183" s="342"/>
      <c r="AS183" s="342"/>
      <c r="AT183" s="342"/>
      <c r="AU183" s="342"/>
      <c r="AV183" s="347"/>
      <c r="AW183" s="342"/>
      <c r="AX183" s="342"/>
      <c r="AY183" s="342"/>
      <c r="AZ183" s="342"/>
      <c r="BA183" s="342"/>
      <c r="BB183" s="342"/>
      <c r="BC183" s="347"/>
      <c r="BD183" s="342"/>
      <c r="BE183" s="342"/>
      <c r="BF183" s="342"/>
      <c r="BG183" s="342"/>
      <c r="BH183" s="342"/>
      <c r="BI183" s="342"/>
      <c r="BJ183" s="347"/>
      <c r="BK183" s="342"/>
      <c r="BL183" s="342"/>
      <c r="BM183" s="342"/>
      <c r="BN183" s="342"/>
      <c r="BO183" s="342"/>
      <c r="BP183" s="342"/>
      <c r="BQ183" s="347"/>
      <c r="BR183" s="342"/>
      <c r="BS183" s="342"/>
      <c r="BT183" s="342"/>
      <c r="BU183" s="342"/>
      <c r="BV183" s="342"/>
      <c r="BW183" s="342"/>
      <c r="BX183" s="347"/>
      <c r="BY183" s="342"/>
      <c r="BZ183" s="342"/>
      <c r="CA183" s="342"/>
      <c r="CB183" s="342"/>
      <c r="CC183" s="342"/>
      <c r="CD183" s="342"/>
      <c r="CE183" s="347"/>
      <c r="CF183" s="342"/>
      <c r="CG183" s="342"/>
      <c r="CH183" s="342"/>
      <c r="CI183" s="342"/>
      <c r="CJ183" s="342"/>
      <c r="CK183" s="342"/>
      <c r="CL183" s="347"/>
      <c r="CM183" s="347"/>
      <c r="CN183" s="347"/>
      <c r="CO183" s="347"/>
      <c r="CP183" s="347"/>
      <c r="CQ183" s="347"/>
      <c r="CR183" s="347"/>
      <c r="CS183" s="347"/>
      <c r="CT183" s="347"/>
      <c r="CU183" s="347"/>
      <c r="CV183" s="347"/>
      <c r="CW183" s="347"/>
      <c r="CX183" s="347"/>
      <c r="CY183" s="347"/>
      <c r="CZ183" s="347"/>
      <c r="DA183" s="342"/>
      <c r="DB183" s="342"/>
      <c r="DC183" s="342"/>
      <c r="DD183" s="342"/>
      <c r="DE183" s="342"/>
      <c r="DF183" s="342"/>
      <c r="DG183" s="347"/>
      <c r="DH183" s="342"/>
      <c r="DI183" s="342"/>
      <c r="DJ183" s="342"/>
      <c r="DK183" s="342"/>
      <c r="DL183" s="342"/>
      <c r="DM183" s="342"/>
      <c r="DN183" s="347"/>
      <c r="DO183" s="342"/>
      <c r="DP183" s="342"/>
      <c r="DQ183" s="342"/>
      <c r="DR183" s="342"/>
      <c r="DS183" s="342"/>
      <c r="DT183" s="342"/>
      <c r="DU183" s="347"/>
      <c r="DV183" s="342"/>
      <c r="DW183" s="342"/>
      <c r="DX183" s="342"/>
      <c r="DY183" s="342"/>
      <c r="DZ183" s="342"/>
      <c r="EA183" s="342"/>
      <c r="EB183" s="347"/>
      <c r="EC183" s="342"/>
      <c r="ED183" s="342"/>
      <c r="EE183" s="342"/>
      <c r="EF183" s="342"/>
      <c r="EG183" s="342"/>
      <c r="EH183" s="342"/>
      <c r="EI183" s="347"/>
      <c r="EJ183" s="342"/>
      <c r="EK183" s="342"/>
      <c r="EL183" s="342"/>
      <c r="EM183" s="342"/>
      <c r="EN183" s="342"/>
      <c r="EO183" s="342"/>
      <c r="EP183" s="347"/>
      <c r="EQ183" s="342"/>
      <c r="ER183" s="342"/>
      <c r="ES183" s="342"/>
      <c r="ET183" s="342"/>
      <c r="EU183" s="342"/>
      <c r="EV183" s="342"/>
      <c r="EW183" s="347"/>
      <c r="EX183" s="342"/>
      <c r="EY183" s="342"/>
      <c r="EZ183" s="342"/>
      <c r="FA183" s="342"/>
      <c r="FB183" s="342"/>
      <c r="FC183" s="342"/>
      <c r="FD183" s="347"/>
      <c r="FE183" s="342"/>
      <c r="FF183" s="342"/>
      <c r="FG183" s="342"/>
      <c r="FH183" s="342"/>
      <c r="FI183" s="342"/>
      <c r="FJ183" s="342"/>
      <c r="FK183" s="347"/>
      <c r="FL183" s="342"/>
      <c r="FM183" s="342"/>
      <c r="FN183" s="342"/>
      <c r="FO183" s="342"/>
      <c r="FP183" s="342"/>
      <c r="FQ183" s="342"/>
      <c r="FR183" s="347"/>
      <c r="FS183" s="342"/>
      <c r="FT183" s="342"/>
      <c r="FU183" s="342"/>
      <c r="FV183" s="342"/>
      <c r="FW183" s="342"/>
      <c r="FX183" s="342"/>
      <c r="FY183" s="347"/>
      <c r="FZ183" s="342"/>
      <c r="GA183" s="342"/>
      <c r="GB183" s="342"/>
      <c r="GC183" s="342"/>
      <c r="GD183" s="342"/>
      <c r="GE183" s="342"/>
      <c r="GF183" s="347"/>
      <c r="GG183" s="342"/>
      <c r="GH183" s="342"/>
      <c r="GI183" s="342"/>
      <c r="GJ183" s="342"/>
      <c r="GK183" s="342"/>
      <c r="GL183" s="342"/>
      <c r="GM183" s="347"/>
      <c r="GN183" s="342"/>
      <c r="GO183" s="342"/>
      <c r="GP183" s="342"/>
      <c r="GQ183" s="342"/>
      <c r="GR183" s="342"/>
      <c r="GS183" s="342"/>
      <c r="GT183" s="347"/>
      <c r="GU183" s="342"/>
      <c r="GV183" s="342"/>
      <c r="GW183" s="342"/>
      <c r="GX183" s="342"/>
      <c r="GY183" s="342"/>
      <c r="GZ183" s="342"/>
      <c r="HA183" s="347"/>
      <c r="HB183" s="342"/>
      <c r="HC183" s="342"/>
      <c r="HD183" s="342"/>
      <c r="HE183" s="342"/>
      <c r="HF183" s="342"/>
      <c r="HG183" s="342"/>
      <c r="HH183" s="344"/>
    </row>
    <row r="184" spans="1:216" s="22" customFormat="1" ht="14.25">
      <c r="A184" s="344"/>
      <c r="B184" s="345"/>
      <c r="C184" s="346"/>
      <c r="D184" s="346"/>
      <c r="E184" s="343"/>
      <c r="F184" s="347"/>
      <c r="G184" s="342"/>
      <c r="H184" s="342"/>
      <c r="I184" s="342"/>
      <c r="J184" s="342"/>
      <c r="K184" s="342"/>
      <c r="L184" s="342"/>
      <c r="M184" s="347"/>
      <c r="N184" s="342"/>
      <c r="O184" s="342"/>
      <c r="P184" s="342"/>
      <c r="Q184" s="342"/>
      <c r="R184" s="342"/>
      <c r="S184" s="342"/>
      <c r="T184" s="347"/>
      <c r="U184" s="342"/>
      <c r="V184" s="342"/>
      <c r="W184" s="342"/>
      <c r="X184" s="342"/>
      <c r="Y184" s="342"/>
      <c r="Z184" s="342"/>
      <c r="AA184" s="347"/>
      <c r="AB184" s="342"/>
      <c r="AC184" s="342"/>
      <c r="AD184" s="342"/>
      <c r="AE184" s="342"/>
      <c r="AF184" s="342"/>
      <c r="AG184" s="342"/>
      <c r="AH184" s="347"/>
      <c r="AI184" s="342"/>
      <c r="AJ184" s="342"/>
      <c r="AK184" s="342"/>
      <c r="AL184" s="342"/>
      <c r="AM184" s="342"/>
      <c r="AN184" s="342"/>
      <c r="AO184" s="347"/>
      <c r="AP184" s="342"/>
      <c r="AQ184" s="342"/>
      <c r="AR184" s="342"/>
      <c r="AS184" s="342"/>
      <c r="AT184" s="342"/>
      <c r="AU184" s="342"/>
      <c r="AV184" s="347"/>
      <c r="AW184" s="342"/>
      <c r="AX184" s="342"/>
      <c r="AY184" s="342"/>
      <c r="AZ184" s="342"/>
      <c r="BA184" s="342"/>
      <c r="BB184" s="342"/>
      <c r="BC184" s="347"/>
      <c r="BD184" s="342"/>
      <c r="BE184" s="342"/>
      <c r="BF184" s="342"/>
      <c r="BG184" s="342"/>
      <c r="BH184" s="342"/>
      <c r="BI184" s="342"/>
      <c r="BJ184" s="347"/>
      <c r="BK184" s="342"/>
      <c r="BL184" s="342"/>
      <c r="BM184" s="342"/>
      <c r="BN184" s="342"/>
      <c r="BO184" s="342"/>
      <c r="BP184" s="342"/>
      <c r="BQ184" s="347"/>
      <c r="BR184" s="342"/>
      <c r="BS184" s="342"/>
      <c r="BT184" s="342"/>
      <c r="BU184" s="342"/>
      <c r="BV184" s="342"/>
      <c r="BW184" s="342"/>
      <c r="BX184" s="347"/>
      <c r="BY184" s="342"/>
      <c r="BZ184" s="342"/>
      <c r="CA184" s="342"/>
      <c r="CB184" s="342"/>
      <c r="CC184" s="342"/>
      <c r="CD184" s="342"/>
      <c r="CE184" s="347"/>
      <c r="CF184" s="342"/>
      <c r="CG184" s="342"/>
      <c r="CH184" s="342"/>
      <c r="CI184" s="342"/>
      <c r="CJ184" s="342"/>
      <c r="CK184" s="342"/>
      <c r="CL184" s="347"/>
      <c r="CM184" s="347"/>
      <c r="CN184" s="347"/>
      <c r="CO184" s="347"/>
      <c r="CP184" s="347"/>
      <c r="CQ184" s="347"/>
      <c r="CR184" s="347"/>
      <c r="CS184" s="347"/>
      <c r="CT184" s="347"/>
      <c r="CU184" s="347"/>
      <c r="CV184" s="347"/>
      <c r="CW184" s="347"/>
      <c r="CX184" s="347"/>
      <c r="CY184" s="347"/>
      <c r="CZ184" s="347"/>
      <c r="DA184" s="342"/>
      <c r="DB184" s="342"/>
      <c r="DC184" s="342"/>
      <c r="DD184" s="342"/>
      <c r="DE184" s="342"/>
      <c r="DF184" s="342"/>
      <c r="DG184" s="347"/>
      <c r="DH184" s="342"/>
      <c r="DI184" s="342"/>
      <c r="DJ184" s="342"/>
      <c r="DK184" s="342"/>
      <c r="DL184" s="342"/>
      <c r="DM184" s="342"/>
      <c r="DN184" s="347"/>
      <c r="DO184" s="342"/>
      <c r="DP184" s="342"/>
      <c r="DQ184" s="342"/>
      <c r="DR184" s="342"/>
      <c r="DS184" s="342"/>
      <c r="DT184" s="342"/>
      <c r="DU184" s="347"/>
      <c r="DV184" s="342"/>
      <c r="DW184" s="342"/>
      <c r="DX184" s="342"/>
      <c r="DY184" s="342"/>
      <c r="DZ184" s="342"/>
      <c r="EA184" s="342"/>
      <c r="EB184" s="347"/>
      <c r="EC184" s="342"/>
      <c r="ED184" s="342"/>
      <c r="EE184" s="342"/>
      <c r="EF184" s="342"/>
      <c r="EG184" s="342"/>
      <c r="EH184" s="342"/>
      <c r="EI184" s="347"/>
      <c r="EJ184" s="342"/>
      <c r="EK184" s="342"/>
      <c r="EL184" s="342"/>
      <c r="EM184" s="342"/>
      <c r="EN184" s="342"/>
      <c r="EO184" s="342"/>
      <c r="EP184" s="347"/>
      <c r="EQ184" s="342"/>
      <c r="ER184" s="342"/>
      <c r="ES184" s="342"/>
      <c r="ET184" s="342"/>
      <c r="EU184" s="342"/>
      <c r="EV184" s="342"/>
      <c r="EW184" s="347"/>
      <c r="EX184" s="342"/>
      <c r="EY184" s="342"/>
      <c r="EZ184" s="342"/>
      <c r="FA184" s="342"/>
      <c r="FB184" s="342"/>
      <c r="FC184" s="342"/>
      <c r="FD184" s="347"/>
      <c r="FE184" s="342"/>
      <c r="FF184" s="342"/>
      <c r="FG184" s="342"/>
      <c r="FH184" s="342"/>
      <c r="FI184" s="342"/>
      <c r="FJ184" s="342"/>
      <c r="FK184" s="347"/>
      <c r="FL184" s="342"/>
      <c r="FM184" s="342"/>
      <c r="FN184" s="342"/>
      <c r="FO184" s="342"/>
      <c r="FP184" s="342"/>
      <c r="FQ184" s="342"/>
      <c r="FR184" s="347"/>
      <c r="FS184" s="342"/>
      <c r="FT184" s="342"/>
      <c r="FU184" s="342"/>
      <c r="FV184" s="342"/>
      <c r="FW184" s="342"/>
      <c r="FX184" s="342"/>
      <c r="FY184" s="347"/>
      <c r="FZ184" s="342"/>
      <c r="GA184" s="342"/>
      <c r="GB184" s="342"/>
      <c r="GC184" s="342"/>
      <c r="GD184" s="342"/>
      <c r="GE184" s="342"/>
      <c r="GF184" s="347"/>
      <c r="GG184" s="342"/>
      <c r="GH184" s="342"/>
      <c r="GI184" s="342"/>
      <c r="GJ184" s="342"/>
      <c r="GK184" s="342"/>
      <c r="GL184" s="342"/>
      <c r="GM184" s="347"/>
      <c r="GN184" s="342"/>
      <c r="GO184" s="342"/>
      <c r="GP184" s="342"/>
      <c r="GQ184" s="342"/>
      <c r="GR184" s="342"/>
      <c r="GS184" s="342"/>
      <c r="GT184" s="347"/>
      <c r="GU184" s="342"/>
      <c r="GV184" s="342"/>
      <c r="GW184" s="342"/>
      <c r="GX184" s="342"/>
      <c r="GY184" s="342"/>
      <c r="GZ184" s="342"/>
      <c r="HA184" s="347"/>
      <c r="HB184" s="342"/>
      <c r="HC184" s="342"/>
      <c r="HD184" s="342"/>
      <c r="HE184" s="342"/>
      <c r="HF184" s="342"/>
      <c r="HG184" s="342"/>
      <c r="HH184" s="344"/>
    </row>
    <row r="185" spans="1:216" s="22" customFormat="1" ht="14.25">
      <c r="A185" s="344"/>
      <c r="B185" s="345" t="s">
        <v>411</v>
      </c>
      <c r="C185" s="346"/>
      <c r="D185" s="346"/>
      <c r="E185" s="343"/>
      <c r="F185" s="347"/>
      <c r="G185" s="342"/>
      <c r="H185" s="342"/>
      <c r="I185" s="342"/>
      <c r="J185" s="342"/>
      <c r="K185" s="342"/>
      <c r="L185" s="342"/>
      <c r="M185" s="347"/>
      <c r="N185" s="342"/>
      <c r="O185" s="342"/>
      <c r="P185" s="342"/>
      <c r="Q185" s="342"/>
      <c r="R185" s="342"/>
      <c r="S185" s="342"/>
      <c r="T185" s="347"/>
      <c r="U185" s="342"/>
      <c r="V185" s="342"/>
      <c r="W185" s="342"/>
      <c r="X185" s="342"/>
      <c r="Y185" s="342"/>
      <c r="Z185" s="342"/>
      <c r="AA185" s="347"/>
      <c r="AB185" s="342"/>
      <c r="AC185" s="342"/>
      <c r="AD185" s="342"/>
      <c r="AE185" s="342"/>
      <c r="AF185" s="342"/>
      <c r="AG185" s="342"/>
      <c r="AH185" s="347"/>
      <c r="AI185" s="342"/>
      <c r="AJ185" s="342"/>
      <c r="AK185" s="342"/>
      <c r="AL185" s="342"/>
      <c r="AM185" s="342"/>
      <c r="AN185" s="342"/>
      <c r="AO185" s="347"/>
      <c r="AP185" s="342"/>
      <c r="AQ185" s="342"/>
      <c r="AR185" s="342"/>
      <c r="AS185" s="342"/>
      <c r="AT185" s="342"/>
      <c r="AU185" s="342"/>
      <c r="AV185" s="347"/>
      <c r="AW185" s="342"/>
      <c r="AX185" s="342"/>
      <c r="AY185" s="342"/>
      <c r="AZ185" s="342"/>
      <c r="BA185" s="342"/>
      <c r="BB185" s="342"/>
      <c r="BC185" s="347"/>
      <c r="BD185" s="342"/>
      <c r="BE185" s="342"/>
      <c r="BF185" s="342"/>
      <c r="BG185" s="342"/>
      <c r="BH185" s="342"/>
      <c r="BI185" s="342"/>
      <c r="BJ185" s="347"/>
      <c r="BK185" s="342"/>
      <c r="BL185" s="342"/>
      <c r="BM185" s="342"/>
      <c r="BN185" s="342"/>
      <c r="BO185" s="342"/>
      <c r="BP185" s="342"/>
      <c r="BQ185" s="347"/>
      <c r="BR185" s="342"/>
      <c r="BS185" s="342"/>
      <c r="BT185" s="342"/>
      <c r="BU185" s="342"/>
      <c r="BV185" s="342"/>
      <c r="BW185" s="342"/>
      <c r="BX185" s="347"/>
      <c r="BY185" s="342"/>
      <c r="BZ185" s="342"/>
      <c r="CA185" s="342"/>
      <c r="CB185" s="342"/>
      <c r="CC185" s="342"/>
      <c r="CD185" s="342"/>
      <c r="CE185" s="347"/>
      <c r="CF185" s="342"/>
      <c r="CG185" s="342"/>
      <c r="CH185" s="342"/>
      <c r="CI185" s="342"/>
      <c r="CJ185" s="342"/>
      <c r="CK185" s="342"/>
      <c r="CL185" s="347"/>
      <c r="CM185" s="347"/>
      <c r="CN185" s="347"/>
      <c r="CO185" s="347"/>
      <c r="CP185" s="347"/>
      <c r="CQ185" s="347"/>
      <c r="CR185" s="347"/>
      <c r="CS185" s="347"/>
      <c r="CT185" s="347"/>
      <c r="CU185" s="347"/>
      <c r="CV185" s="347"/>
      <c r="CW185" s="347"/>
      <c r="CX185" s="347"/>
      <c r="CY185" s="347"/>
      <c r="CZ185" s="347"/>
      <c r="DA185" s="342"/>
      <c r="DB185" s="342"/>
      <c r="DC185" s="342"/>
      <c r="DD185" s="342"/>
      <c r="DE185" s="342"/>
      <c r="DF185" s="342"/>
      <c r="DG185" s="347"/>
      <c r="DH185" s="342"/>
      <c r="DI185" s="342"/>
      <c r="DJ185" s="342"/>
      <c r="DK185" s="342"/>
      <c r="DL185" s="342"/>
      <c r="DM185" s="342"/>
      <c r="DN185" s="347"/>
      <c r="DO185" s="342"/>
      <c r="DP185" s="342"/>
      <c r="DQ185" s="342"/>
      <c r="DR185" s="342"/>
      <c r="DS185" s="342"/>
      <c r="DT185" s="342"/>
      <c r="DU185" s="347"/>
      <c r="DV185" s="342"/>
      <c r="DW185" s="342"/>
      <c r="DX185" s="342"/>
      <c r="DY185" s="342"/>
      <c r="DZ185" s="342"/>
      <c r="EA185" s="342"/>
      <c r="EB185" s="347"/>
      <c r="EC185" s="342"/>
      <c r="ED185" s="342"/>
      <c r="EE185" s="342"/>
      <c r="EF185" s="342"/>
      <c r="EG185" s="342"/>
      <c r="EH185" s="342"/>
      <c r="EI185" s="347"/>
      <c r="EJ185" s="342"/>
      <c r="EK185" s="342"/>
      <c r="EL185" s="342"/>
      <c r="EM185" s="342"/>
      <c r="EN185" s="342"/>
      <c r="EO185" s="342"/>
      <c r="EP185" s="347"/>
      <c r="EQ185" s="342"/>
      <c r="ER185" s="342"/>
      <c r="ES185" s="342"/>
      <c r="ET185" s="342"/>
      <c r="EU185" s="342"/>
      <c r="EV185" s="342"/>
      <c r="EW185" s="347"/>
      <c r="EX185" s="342"/>
      <c r="EY185" s="342"/>
      <c r="EZ185" s="342"/>
      <c r="FA185" s="342"/>
      <c r="FB185" s="342"/>
      <c r="FC185" s="342"/>
      <c r="FD185" s="347"/>
      <c r="FE185" s="342"/>
      <c r="FF185" s="342"/>
      <c r="FG185" s="342"/>
      <c r="FH185" s="342"/>
      <c r="FI185" s="342"/>
      <c r="FJ185" s="342"/>
      <c r="FK185" s="347"/>
      <c r="FL185" s="342"/>
      <c r="FM185" s="342"/>
      <c r="FN185" s="342"/>
      <c r="FO185" s="342"/>
      <c r="FP185" s="342"/>
      <c r="FQ185" s="342"/>
      <c r="FR185" s="347"/>
      <c r="FS185" s="342"/>
      <c r="FT185" s="342"/>
      <c r="FU185" s="342"/>
      <c r="FV185" s="342"/>
      <c r="FW185" s="342"/>
      <c r="FX185" s="342"/>
      <c r="FY185" s="347"/>
      <c r="FZ185" s="342"/>
      <c r="GA185" s="342"/>
      <c r="GB185" s="342"/>
      <c r="GC185" s="342"/>
      <c r="GD185" s="342"/>
      <c r="GE185" s="342"/>
      <c r="GF185" s="347"/>
      <c r="GG185" s="342"/>
      <c r="GH185" s="342"/>
      <c r="GI185" s="342"/>
      <c r="GJ185" s="342"/>
      <c r="GK185" s="342"/>
      <c r="GL185" s="342"/>
      <c r="GM185" s="347"/>
      <c r="GN185" s="342"/>
      <c r="GO185" s="342"/>
      <c r="GP185" s="342"/>
      <c r="GQ185" s="342"/>
      <c r="GR185" s="342"/>
      <c r="GS185" s="342"/>
      <c r="GT185" s="347"/>
      <c r="GU185" s="342"/>
      <c r="GV185" s="342"/>
      <c r="GW185" s="342"/>
      <c r="GX185" s="342"/>
      <c r="GY185" s="342"/>
      <c r="GZ185" s="342"/>
      <c r="HA185" s="347"/>
      <c r="HB185" s="342"/>
      <c r="HC185" s="342"/>
      <c r="HD185" s="342"/>
      <c r="HE185" s="342"/>
      <c r="HF185" s="342"/>
      <c r="HG185" s="342"/>
      <c r="HH185" s="344"/>
    </row>
    <row r="186" spans="1:216" s="7" customFormat="1" ht="13.5">
      <c r="A186" s="340"/>
      <c r="B186" s="402" t="s">
        <v>412</v>
      </c>
      <c r="C186" s="403"/>
      <c r="D186" s="403"/>
      <c r="E186" s="403"/>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c r="CS186" s="404"/>
      <c r="CT186" s="404"/>
      <c r="CU186" s="404"/>
      <c r="CV186" s="404"/>
      <c r="CW186" s="404"/>
      <c r="CX186" s="404"/>
      <c r="CY186" s="404"/>
      <c r="CZ186" s="404"/>
      <c r="DA186" s="404"/>
      <c r="DB186" s="404"/>
      <c r="DC186" s="404"/>
      <c r="DD186" s="404"/>
      <c r="DE186" s="404"/>
      <c r="DF186" s="404"/>
      <c r="DG186" s="404"/>
      <c r="DH186" s="404"/>
      <c r="DI186" s="404"/>
      <c r="DJ186" s="404"/>
      <c r="DK186" s="404"/>
      <c r="DL186" s="404"/>
      <c r="DM186" s="404"/>
      <c r="DN186" s="404"/>
      <c r="DO186" s="404"/>
      <c r="DP186" s="404"/>
      <c r="DQ186" s="404"/>
      <c r="DR186" s="404"/>
      <c r="DS186" s="404"/>
      <c r="DT186" s="404"/>
      <c r="DU186" s="404"/>
      <c r="DV186" s="404"/>
      <c r="DW186" s="404"/>
      <c r="DX186" s="404"/>
      <c r="DY186" s="404"/>
      <c r="DZ186" s="404"/>
      <c r="EA186" s="404"/>
      <c r="EB186" s="404"/>
      <c r="EC186" s="404"/>
      <c r="ED186" s="404"/>
      <c r="EE186" s="404"/>
      <c r="EF186" s="404"/>
      <c r="EG186" s="404"/>
      <c r="EH186" s="404"/>
      <c r="EI186" s="404"/>
      <c r="EJ186" s="404"/>
      <c r="EK186" s="404"/>
      <c r="EL186" s="404"/>
      <c r="EM186" s="404"/>
      <c r="EN186" s="404"/>
      <c r="EO186" s="404"/>
      <c r="EP186" s="404"/>
      <c r="EQ186" s="404"/>
      <c r="ER186" s="404"/>
      <c r="ES186" s="404"/>
      <c r="ET186" s="404"/>
      <c r="EU186" s="404"/>
      <c r="EV186" s="404"/>
      <c r="EW186" s="404"/>
      <c r="EX186" s="404"/>
      <c r="EY186" s="404"/>
      <c r="EZ186" s="404"/>
      <c r="FA186" s="404"/>
      <c r="FB186" s="404"/>
      <c r="FC186" s="404"/>
      <c r="FD186" s="404"/>
      <c r="FE186" s="404"/>
      <c r="FF186" s="404"/>
      <c r="FG186" s="404"/>
      <c r="FH186" s="404"/>
      <c r="FI186" s="404"/>
      <c r="FJ186" s="404"/>
      <c r="FK186" s="404"/>
      <c r="FL186" s="404"/>
      <c r="FM186" s="404"/>
      <c r="FN186" s="404"/>
      <c r="FO186" s="404"/>
      <c r="FP186" s="404"/>
      <c r="FQ186" s="404"/>
      <c r="FR186" s="404"/>
      <c r="FS186" s="404"/>
      <c r="FT186" s="404"/>
      <c r="FU186" s="404"/>
      <c r="FV186" s="404"/>
      <c r="FW186" s="404"/>
      <c r="FX186" s="404"/>
      <c r="FY186" s="404"/>
      <c r="FZ186" s="404"/>
      <c r="GA186" s="404"/>
      <c r="GB186" s="404"/>
      <c r="GC186" s="404"/>
      <c r="GD186" s="404"/>
      <c r="GE186" s="404"/>
      <c r="GF186" s="404"/>
      <c r="GG186" s="404"/>
      <c r="GH186" s="404"/>
      <c r="GI186" s="404"/>
      <c r="GJ186" s="404"/>
      <c r="GK186" s="404"/>
      <c r="GL186" s="404"/>
      <c r="GM186" s="404"/>
      <c r="GN186" s="404"/>
      <c r="GO186" s="404"/>
      <c r="GP186" s="404"/>
      <c r="GQ186" s="404"/>
      <c r="GR186" s="404"/>
      <c r="GS186" s="404"/>
      <c r="GT186" s="404"/>
      <c r="GU186" s="404"/>
      <c r="GV186" s="404"/>
      <c r="GW186" s="404"/>
      <c r="GX186" s="404"/>
      <c r="GY186" s="404"/>
      <c r="GZ186" s="404"/>
      <c r="HA186" s="404"/>
      <c r="HB186" s="404"/>
      <c r="HC186" s="404"/>
      <c r="HD186" s="404"/>
      <c r="HE186" s="404"/>
      <c r="HF186" s="404"/>
      <c r="HG186" s="405"/>
      <c r="HH186" s="340"/>
    </row>
    <row r="187" spans="1:216" s="7" customFormat="1" ht="13.5">
      <c r="B187" s="400"/>
      <c r="C187" s="455" t="s">
        <v>410</v>
      </c>
      <c r="D187" s="456"/>
      <c r="E187" s="66" t="s">
        <v>21</v>
      </c>
      <c r="F187" s="443"/>
      <c r="G187" s="444"/>
      <c r="H187" s="444"/>
      <c r="I187" s="444"/>
      <c r="J187" s="444"/>
      <c r="K187" s="444"/>
      <c r="L187" s="445"/>
      <c r="M187" s="443"/>
      <c r="N187" s="444"/>
      <c r="O187" s="444"/>
      <c r="P187" s="444"/>
      <c r="Q187" s="444"/>
      <c r="R187" s="444"/>
      <c r="S187" s="445"/>
      <c r="T187" s="443"/>
      <c r="U187" s="444"/>
      <c r="V187" s="444"/>
      <c r="W187" s="444"/>
      <c r="X187" s="444"/>
      <c r="Y187" s="444"/>
      <c r="Z187" s="445"/>
      <c r="AA187" s="443"/>
      <c r="AB187" s="444"/>
      <c r="AC187" s="444"/>
      <c r="AD187" s="444"/>
      <c r="AE187" s="444"/>
      <c r="AF187" s="444"/>
      <c r="AG187" s="445"/>
      <c r="AH187" s="443"/>
      <c r="AI187" s="444"/>
      <c r="AJ187" s="444"/>
      <c r="AK187" s="444"/>
      <c r="AL187" s="444"/>
      <c r="AM187" s="444"/>
      <c r="AN187" s="445"/>
      <c r="AO187" s="443"/>
      <c r="AP187" s="444"/>
      <c r="AQ187" s="444"/>
      <c r="AR187" s="444"/>
      <c r="AS187" s="444"/>
      <c r="AT187" s="444"/>
      <c r="AU187" s="445"/>
      <c r="AV187" s="443"/>
      <c r="AW187" s="444"/>
      <c r="AX187" s="444"/>
      <c r="AY187" s="444"/>
      <c r="AZ187" s="444"/>
      <c r="BA187" s="444"/>
      <c r="BB187" s="445"/>
      <c r="BC187" s="443"/>
      <c r="BD187" s="444"/>
      <c r="BE187" s="444"/>
      <c r="BF187" s="444"/>
      <c r="BG187" s="444"/>
      <c r="BH187" s="444"/>
      <c r="BI187" s="445"/>
      <c r="BJ187" s="443"/>
      <c r="BK187" s="444"/>
      <c r="BL187" s="444"/>
      <c r="BM187" s="444"/>
      <c r="BN187" s="444"/>
      <c r="BO187" s="444"/>
      <c r="BP187" s="445"/>
      <c r="BQ187" s="443"/>
      <c r="BR187" s="444"/>
      <c r="BS187" s="444"/>
      <c r="BT187" s="444"/>
      <c r="BU187" s="444"/>
      <c r="BV187" s="444"/>
      <c r="BW187" s="445"/>
      <c r="BX187" s="443"/>
      <c r="BY187" s="444"/>
      <c r="BZ187" s="444"/>
      <c r="CA187" s="444"/>
      <c r="CB187" s="444"/>
      <c r="CC187" s="444"/>
      <c r="CD187" s="445"/>
      <c r="CE187" s="443"/>
      <c r="CF187" s="444"/>
      <c r="CG187" s="444"/>
      <c r="CH187" s="444"/>
      <c r="CI187" s="444"/>
      <c r="CJ187" s="444"/>
      <c r="CK187" s="445"/>
      <c r="CL187" s="443"/>
      <c r="CM187" s="444"/>
      <c r="CN187" s="444"/>
      <c r="CO187" s="444"/>
      <c r="CP187" s="444"/>
      <c r="CQ187" s="444"/>
      <c r="CR187" s="445"/>
      <c r="CS187" s="443"/>
      <c r="CT187" s="444"/>
      <c r="CU187" s="444"/>
      <c r="CV187" s="444"/>
      <c r="CW187" s="444"/>
      <c r="CX187" s="444"/>
      <c r="CY187" s="445"/>
      <c r="CZ187" s="443"/>
      <c r="DA187" s="444"/>
      <c r="DB187" s="444"/>
      <c r="DC187" s="444"/>
      <c r="DD187" s="444"/>
      <c r="DE187" s="444"/>
      <c r="DF187" s="445"/>
      <c r="DG187" s="443"/>
      <c r="DH187" s="444"/>
      <c r="DI187" s="444"/>
      <c r="DJ187" s="444"/>
      <c r="DK187" s="444"/>
      <c r="DL187" s="444"/>
      <c r="DM187" s="445"/>
      <c r="DN187" s="443"/>
      <c r="DO187" s="444"/>
      <c r="DP187" s="444"/>
      <c r="DQ187" s="444"/>
      <c r="DR187" s="444"/>
      <c r="DS187" s="444"/>
      <c r="DT187" s="445"/>
      <c r="DU187" s="443"/>
      <c r="DV187" s="444"/>
      <c r="DW187" s="444"/>
      <c r="DX187" s="444"/>
      <c r="DY187" s="444"/>
      <c r="DZ187" s="444"/>
      <c r="EA187" s="445"/>
      <c r="EB187" s="443"/>
      <c r="EC187" s="444"/>
      <c r="ED187" s="444"/>
      <c r="EE187" s="444"/>
      <c r="EF187" s="444"/>
      <c r="EG187" s="444"/>
      <c r="EH187" s="445"/>
      <c r="EI187" s="443"/>
      <c r="EJ187" s="444"/>
      <c r="EK187" s="444"/>
      <c r="EL187" s="444"/>
      <c r="EM187" s="444"/>
      <c r="EN187" s="444"/>
      <c r="EO187" s="445"/>
      <c r="EP187" s="443"/>
      <c r="EQ187" s="444"/>
      <c r="ER187" s="444"/>
      <c r="ES187" s="444"/>
      <c r="ET187" s="444"/>
      <c r="EU187" s="444"/>
      <c r="EV187" s="445"/>
      <c r="EW187" s="443"/>
      <c r="EX187" s="444"/>
      <c r="EY187" s="444"/>
      <c r="EZ187" s="444"/>
      <c r="FA187" s="444"/>
      <c r="FB187" s="444"/>
      <c r="FC187" s="445"/>
      <c r="FD187" s="443"/>
      <c r="FE187" s="444"/>
      <c r="FF187" s="444"/>
      <c r="FG187" s="444"/>
      <c r="FH187" s="444"/>
      <c r="FI187" s="444"/>
      <c r="FJ187" s="445"/>
      <c r="FK187" s="443"/>
      <c r="FL187" s="444"/>
      <c r="FM187" s="444"/>
      <c r="FN187" s="444"/>
      <c r="FO187" s="444"/>
      <c r="FP187" s="444"/>
      <c r="FQ187" s="445"/>
      <c r="FR187" s="443"/>
      <c r="FS187" s="444"/>
      <c r="FT187" s="444"/>
      <c r="FU187" s="444"/>
      <c r="FV187" s="444"/>
      <c r="FW187" s="444"/>
      <c r="FX187" s="445"/>
      <c r="FY187" s="443"/>
      <c r="FZ187" s="444"/>
      <c r="GA187" s="444"/>
      <c r="GB187" s="444"/>
      <c r="GC187" s="444"/>
      <c r="GD187" s="444"/>
      <c r="GE187" s="445"/>
      <c r="GF187" s="443"/>
      <c r="GG187" s="444"/>
      <c r="GH187" s="444"/>
      <c r="GI187" s="444"/>
      <c r="GJ187" s="444"/>
      <c r="GK187" s="444"/>
      <c r="GL187" s="445"/>
      <c r="GM187" s="443"/>
      <c r="GN187" s="444"/>
      <c r="GO187" s="444"/>
      <c r="GP187" s="444"/>
      <c r="GQ187" s="444"/>
      <c r="GR187" s="444"/>
      <c r="GS187" s="445"/>
      <c r="GT187" s="443"/>
      <c r="GU187" s="444"/>
      <c r="GV187" s="444"/>
      <c r="GW187" s="444"/>
      <c r="GX187" s="444"/>
      <c r="GY187" s="444"/>
      <c r="GZ187" s="445"/>
      <c r="HA187" s="443"/>
      <c r="HB187" s="444"/>
      <c r="HC187" s="444"/>
      <c r="HD187" s="444"/>
      <c r="HE187" s="444"/>
      <c r="HF187" s="444"/>
      <c r="HG187" s="445"/>
    </row>
    <row r="188" spans="1:216" s="7" customFormat="1" ht="13.5">
      <c r="B188" s="400"/>
      <c r="C188" s="457"/>
      <c r="D188" s="458"/>
      <c r="E188" s="51" t="s">
        <v>125</v>
      </c>
      <c r="F188" s="409"/>
      <c r="G188" s="410"/>
      <c r="H188" s="410"/>
      <c r="I188" s="410"/>
      <c r="J188" s="410"/>
      <c r="K188" s="410"/>
      <c r="L188" s="411"/>
      <c r="M188" s="392"/>
      <c r="N188" s="393"/>
      <c r="O188" s="393"/>
      <c r="P188" s="393"/>
      <c r="Q188" s="393"/>
      <c r="R188" s="393"/>
      <c r="S188" s="394"/>
      <c r="T188" s="392"/>
      <c r="U188" s="393"/>
      <c r="V188" s="393"/>
      <c r="W188" s="393"/>
      <c r="X188" s="393"/>
      <c r="Y188" s="393"/>
      <c r="Z188" s="394"/>
      <c r="AA188" s="392"/>
      <c r="AB188" s="393"/>
      <c r="AC188" s="393"/>
      <c r="AD188" s="393"/>
      <c r="AE188" s="393"/>
      <c r="AF188" s="393"/>
      <c r="AG188" s="394"/>
      <c r="AH188" s="392"/>
      <c r="AI188" s="393"/>
      <c r="AJ188" s="393"/>
      <c r="AK188" s="393"/>
      <c r="AL188" s="393"/>
      <c r="AM188" s="393"/>
      <c r="AN188" s="394"/>
      <c r="AO188" s="392"/>
      <c r="AP188" s="393"/>
      <c r="AQ188" s="393"/>
      <c r="AR188" s="393"/>
      <c r="AS188" s="393"/>
      <c r="AT188" s="393"/>
      <c r="AU188" s="394"/>
      <c r="AV188" s="392"/>
      <c r="AW188" s="393"/>
      <c r="AX188" s="393"/>
      <c r="AY188" s="393"/>
      <c r="AZ188" s="393"/>
      <c r="BA188" s="393"/>
      <c r="BB188" s="394"/>
      <c r="BC188" s="392"/>
      <c r="BD188" s="393"/>
      <c r="BE188" s="393"/>
      <c r="BF188" s="393"/>
      <c r="BG188" s="393"/>
      <c r="BH188" s="393"/>
      <c r="BI188" s="394"/>
      <c r="BJ188" s="392"/>
      <c r="BK188" s="393"/>
      <c r="BL188" s="393"/>
      <c r="BM188" s="393"/>
      <c r="BN188" s="393"/>
      <c r="BO188" s="393"/>
      <c r="BP188" s="394"/>
      <c r="BQ188" s="392"/>
      <c r="BR188" s="393"/>
      <c r="BS188" s="393"/>
      <c r="BT188" s="393"/>
      <c r="BU188" s="393"/>
      <c r="BV188" s="393"/>
      <c r="BW188" s="394"/>
      <c r="BX188" s="392"/>
      <c r="BY188" s="393"/>
      <c r="BZ188" s="393"/>
      <c r="CA188" s="393"/>
      <c r="CB188" s="393"/>
      <c r="CC188" s="393"/>
      <c r="CD188" s="394"/>
      <c r="CE188" s="392"/>
      <c r="CF188" s="393"/>
      <c r="CG188" s="393"/>
      <c r="CH188" s="393"/>
      <c r="CI188" s="393"/>
      <c r="CJ188" s="393"/>
      <c r="CK188" s="394"/>
      <c r="CL188" s="392"/>
      <c r="CM188" s="393"/>
      <c r="CN188" s="393"/>
      <c r="CO188" s="393"/>
      <c r="CP188" s="393"/>
      <c r="CQ188" s="393"/>
      <c r="CR188" s="394"/>
      <c r="CS188" s="392"/>
      <c r="CT188" s="393"/>
      <c r="CU188" s="393"/>
      <c r="CV188" s="393"/>
      <c r="CW188" s="393"/>
      <c r="CX188" s="393"/>
      <c r="CY188" s="394"/>
      <c r="CZ188" s="392"/>
      <c r="DA188" s="393"/>
      <c r="DB188" s="393"/>
      <c r="DC188" s="393"/>
      <c r="DD188" s="393"/>
      <c r="DE188" s="393"/>
      <c r="DF188" s="394"/>
      <c r="DG188" s="392"/>
      <c r="DH188" s="393"/>
      <c r="DI188" s="393"/>
      <c r="DJ188" s="393"/>
      <c r="DK188" s="393"/>
      <c r="DL188" s="393"/>
      <c r="DM188" s="394"/>
      <c r="DN188" s="392"/>
      <c r="DO188" s="393"/>
      <c r="DP188" s="393"/>
      <c r="DQ188" s="393"/>
      <c r="DR188" s="393"/>
      <c r="DS188" s="393"/>
      <c r="DT188" s="394"/>
      <c r="DU188" s="392"/>
      <c r="DV188" s="393"/>
      <c r="DW188" s="393"/>
      <c r="DX188" s="393"/>
      <c r="DY188" s="393"/>
      <c r="DZ188" s="393"/>
      <c r="EA188" s="394"/>
      <c r="EB188" s="392"/>
      <c r="EC188" s="393"/>
      <c r="ED188" s="393"/>
      <c r="EE188" s="393"/>
      <c r="EF188" s="393"/>
      <c r="EG188" s="393"/>
      <c r="EH188" s="394"/>
      <c r="EI188" s="392"/>
      <c r="EJ188" s="393"/>
      <c r="EK188" s="393"/>
      <c r="EL188" s="393"/>
      <c r="EM188" s="393"/>
      <c r="EN188" s="393"/>
      <c r="EO188" s="394"/>
      <c r="EP188" s="392"/>
      <c r="EQ188" s="393"/>
      <c r="ER188" s="393"/>
      <c r="ES188" s="393"/>
      <c r="ET188" s="393"/>
      <c r="EU188" s="393"/>
      <c r="EV188" s="394"/>
      <c r="EW188" s="392"/>
      <c r="EX188" s="393"/>
      <c r="EY188" s="393"/>
      <c r="EZ188" s="393"/>
      <c r="FA188" s="393"/>
      <c r="FB188" s="393"/>
      <c r="FC188" s="394"/>
      <c r="FD188" s="392"/>
      <c r="FE188" s="393"/>
      <c r="FF188" s="393"/>
      <c r="FG188" s="393"/>
      <c r="FH188" s="393"/>
      <c r="FI188" s="393"/>
      <c r="FJ188" s="394"/>
      <c r="FK188" s="392"/>
      <c r="FL188" s="393"/>
      <c r="FM188" s="393"/>
      <c r="FN188" s="393"/>
      <c r="FO188" s="393"/>
      <c r="FP188" s="393"/>
      <c r="FQ188" s="394"/>
      <c r="FR188" s="392"/>
      <c r="FS188" s="393"/>
      <c r="FT188" s="393"/>
      <c r="FU188" s="393"/>
      <c r="FV188" s="393"/>
      <c r="FW188" s="393"/>
      <c r="FX188" s="394"/>
      <c r="FY188" s="392"/>
      <c r="FZ188" s="393"/>
      <c r="GA188" s="393"/>
      <c r="GB188" s="393"/>
      <c r="GC188" s="393"/>
      <c r="GD188" s="393"/>
      <c r="GE188" s="394"/>
      <c r="GF188" s="392"/>
      <c r="GG188" s="393"/>
      <c r="GH188" s="393"/>
      <c r="GI188" s="393"/>
      <c r="GJ188" s="393"/>
      <c r="GK188" s="393"/>
      <c r="GL188" s="394"/>
      <c r="GM188" s="392"/>
      <c r="GN188" s="393"/>
      <c r="GO188" s="393"/>
      <c r="GP188" s="393"/>
      <c r="GQ188" s="393"/>
      <c r="GR188" s="393"/>
      <c r="GS188" s="394"/>
      <c r="GT188" s="392"/>
      <c r="GU188" s="393"/>
      <c r="GV188" s="393"/>
      <c r="GW188" s="393"/>
      <c r="GX188" s="393"/>
      <c r="GY188" s="393"/>
      <c r="GZ188" s="394"/>
      <c r="HA188" s="392"/>
      <c r="HB188" s="393"/>
      <c r="HC188" s="393"/>
      <c r="HD188" s="393"/>
      <c r="HE188" s="393"/>
      <c r="HF188" s="393"/>
      <c r="HG188" s="394"/>
    </row>
    <row r="189" spans="1:216" s="7" customFormat="1" ht="13.5">
      <c r="B189" s="400"/>
      <c r="C189" s="457"/>
      <c r="D189" s="458"/>
      <c r="E189" s="341" t="s">
        <v>414</v>
      </c>
      <c r="F189" s="392"/>
      <c r="G189" s="393"/>
      <c r="H189" s="393"/>
      <c r="I189" s="393"/>
      <c r="J189" s="393"/>
      <c r="K189" s="393"/>
      <c r="L189" s="394"/>
      <c r="M189" s="392"/>
      <c r="N189" s="393"/>
      <c r="O189" s="393"/>
      <c r="P189" s="393"/>
      <c r="Q189" s="393"/>
      <c r="R189" s="393"/>
      <c r="S189" s="394"/>
      <c r="T189" s="392"/>
      <c r="U189" s="393"/>
      <c r="V189" s="393"/>
      <c r="W189" s="393"/>
      <c r="X189" s="393"/>
      <c r="Y189" s="393"/>
      <c r="Z189" s="394"/>
      <c r="AA189" s="392"/>
      <c r="AB189" s="393"/>
      <c r="AC189" s="393"/>
      <c r="AD189" s="393"/>
      <c r="AE189" s="393"/>
      <c r="AF189" s="393"/>
      <c r="AG189" s="394"/>
      <c r="AH189" s="392"/>
      <c r="AI189" s="393"/>
      <c r="AJ189" s="393"/>
      <c r="AK189" s="393"/>
      <c r="AL189" s="393"/>
      <c r="AM189" s="393"/>
      <c r="AN189" s="394"/>
      <c r="AO189" s="392"/>
      <c r="AP189" s="393"/>
      <c r="AQ189" s="393"/>
      <c r="AR189" s="393"/>
      <c r="AS189" s="393"/>
      <c r="AT189" s="393"/>
      <c r="AU189" s="394"/>
      <c r="AV189" s="392"/>
      <c r="AW189" s="393"/>
      <c r="AX189" s="393"/>
      <c r="AY189" s="393"/>
      <c r="AZ189" s="393"/>
      <c r="BA189" s="393"/>
      <c r="BB189" s="394"/>
      <c r="BC189" s="392"/>
      <c r="BD189" s="393"/>
      <c r="BE189" s="393"/>
      <c r="BF189" s="393"/>
      <c r="BG189" s="393"/>
      <c r="BH189" s="393"/>
      <c r="BI189" s="394"/>
      <c r="BJ189" s="392"/>
      <c r="BK189" s="393"/>
      <c r="BL189" s="393"/>
      <c r="BM189" s="393"/>
      <c r="BN189" s="393"/>
      <c r="BO189" s="393"/>
      <c r="BP189" s="394"/>
      <c r="BQ189" s="392"/>
      <c r="BR189" s="393"/>
      <c r="BS189" s="393"/>
      <c r="BT189" s="393"/>
      <c r="BU189" s="393"/>
      <c r="BV189" s="393"/>
      <c r="BW189" s="394"/>
      <c r="BX189" s="392"/>
      <c r="BY189" s="393"/>
      <c r="BZ189" s="393"/>
      <c r="CA189" s="393"/>
      <c r="CB189" s="393"/>
      <c r="CC189" s="393"/>
      <c r="CD189" s="394"/>
      <c r="CE189" s="392"/>
      <c r="CF189" s="393"/>
      <c r="CG189" s="393"/>
      <c r="CH189" s="393"/>
      <c r="CI189" s="393"/>
      <c r="CJ189" s="393"/>
      <c r="CK189" s="394"/>
      <c r="CL189" s="392"/>
      <c r="CM189" s="393"/>
      <c r="CN189" s="393"/>
      <c r="CO189" s="393"/>
      <c r="CP189" s="393"/>
      <c r="CQ189" s="393"/>
      <c r="CR189" s="394"/>
      <c r="CS189" s="392"/>
      <c r="CT189" s="393"/>
      <c r="CU189" s="393"/>
      <c r="CV189" s="393"/>
      <c r="CW189" s="393"/>
      <c r="CX189" s="393"/>
      <c r="CY189" s="394"/>
      <c r="CZ189" s="392"/>
      <c r="DA189" s="393"/>
      <c r="DB189" s="393"/>
      <c r="DC189" s="393"/>
      <c r="DD189" s="393"/>
      <c r="DE189" s="393"/>
      <c r="DF189" s="394"/>
      <c r="DG189" s="392"/>
      <c r="DH189" s="393"/>
      <c r="DI189" s="393"/>
      <c r="DJ189" s="393"/>
      <c r="DK189" s="393"/>
      <c r="DL189" s="393"/>
      <c r="DM189" s="394"/>
      <c r="DN189" s="392"/>
      <c r="DO189" s="393"/>
      <c r="DP189" s="393"/>
      <c r="DQ189" s="393"/>
      <c r="DR189" s="393"/>
      <c r="DS189" s="393"/>
      <c r="DT189" s="394"/>
      <c r="DU189" s="392"/>
      <c r="DV189" s="393"/>
      <c r="DW189" s="393"/>
      <c r="DX189" s="393"/>
      <c r="DY189" s="393"/>
      <c r="DZ189" s="393"/>
      <c r="EA189" s="394"/>
      <c r="EB189" s="392"/>
      <c r="EC189" s="393"/>
      <c r="ED189" s="393"/>
      <c r="EE189" s="393"/>
      <c r="EF189" s="393"/>
      <c r="EG189" s="393"/>
      <c r="EH189" s="394"/>
      <c r="EI189" s="392"/>
      <c r="EJ189" s="393"/>
      <c r="EK189" s="393"/>
      <c r="EL189" s="393"/>
      <c r="EM189" s="393"/>
      <c r="EN189" s="393"/>
      <c r="EO189" s="394"/>
      <c r="EP189" s="392"/>
      <c r="EQ189" s="393"/>
      <c r="ER189" s="393"/>
      <c r="ES189" s="393"/>
      <c r="ET189" s="393"/>
      <c r="EU189" s="393"/>
      <c r="EV189" s="394"/>
      <c r="EW189" s="392"/>
      <c r="EX189" s="393"/>
      <c r="EY189" s="393"/>
      <c r="EZ189" s="393"/>
      <c r="FA189" s="393"/>
      <c r="FB189" s="393"/>
      <c r="FC189" s="394"/>
      <c r="FD189" s="392"/>
      <c r="FE189" s="393"/>
      <c r="FF189" s="393"/>
      <c r="FG189" s="393"/>
      <c r="FH189" s="393"/>
      <c r="FI189" s="393"/>
      <c r="FJ189" s="394"/>
      <c r="FK189" s="392"/>
      <c r="FL189" s="393"/>
      <c r="FM189" s="393"/>
      <c r="FN189" s="393"/>
      <c r="FO189" s="393"/>
      <c r="FP189" s="393"/>
      <c r="FQ189" s="394"/>
      <c r="FR189" s="392"/>
      <c r="FS189" s="393"/>
      <c r="FT189" s="393"/>
      <c r="FU189" s="393"/>
      <c r="FV189" s="393"/>
      <c r="FW189" s="393"/>
      <c r="FX189" s="394"/>
      <c r="FY189" s="392"/>
      <c r="FZ189" s="393"/>
      <c r="GA189" s="393"/>
      <c r="GB189" s="393"/>
      <c r="GC189" s="393"/>
      <c r="GD189" s="393"/>
      <c r="GE189" s="394"/>
      <c r="GF189" s="392"/>
      <c r="GG189" s="393"/>
      <c r="GH189" s="393"/>
      <c r="GI189" s="393"/>
      <c r="GJ189" s="393"/>
      <c r="GK189" s="393"/>
      <c r="GL189" s="394"/>
      <c r="GM189" s="392"/>
      <c r="GN189" s="393"/>
      <c r="GO189" s="393"/>
      <c r="GP189" s="393"/>
      <c r="GQ189" s="393"/>
      <c r="GR189" s="393"/>
      <c r="GS189" s="394"/>
      <c r="GT189" s="392"/>
      <c r="GU189" s="393"/>
      <c r="GV189" s="393"/>
      <c r="GW189" s="393"/>
      <c r="GX189" s="393"/>
      <c r="GY189" s="393"/>
      <c r="GZ189" s="394"/>
      <c r="HA189" s="392"/>
      <c r="HB189" s="393"/>
      <c r="HC189" s="393"/>
      <c r="HD189" s="393"/>
      <c r="HE189" s="393"/>
      <c r="HF189" s="393"/>
      <c r="HG189" s="394"/>
    </row>
    <row r="190" spans="1:216" s="7" customFormat="1" ht="13.5">
      <c r="B190" s="400"/>
      <c r="C190" s="457"/>
      <c r="D190" s="458"/>
      <c r="E190" s="341" t="s">
        <v>408</v>
      </c>
      <c r="F190" s="406"/>
      <c r="G190" s="407"/>
      <c r="H190" s="407"/>
      <c r="I190" s="407"/>
      <c r="J190" s="407"/>
      <c r="K190" s="407"/>
      <c r="L190" s="408"/>
      <c r="M190" s="395"/>
      <c r="N190" s="396"/>
      <c r="O190" s="396"/>
      <c r="P190" s="396"/>
      <c r="Q190" s="396"/>
      <c r="R190" s="396"/>
      <c r="S190" s="397"/>
      <c r="T190" s="395"/>
      <c r="U190" s="396"/>
      <c r="V190" s="396"/>
      <c r="W190" s="396"/>
      <c r="X190" s="396"/>
      <c r="Y190" s="396"/>
      <c r="Z190" s="397"/>
      <c r="AA190" s="395"/>
      <c r="AB190" s="396"/>
      <c r="AC190" s="396"/>
      <c r="AD190" s="396"/>
      <c r="AE190" s="396"/>
      <c r="AF190" s="396"/>
      <c r="AG190" s="397"/>
      <c r="AH190" s="395"/>
      <c r="AI190" s="396"/>
      <c r="AJ190" s="396"/>
      <c r="AK190" s="396"/>
      <c r="AL190" s="396"/>
      <c r="AM190" s="396"/>
      <c r="AN190" s="397"/>
      <c r="AO190" s="395"/>
      <c r="AP190" s="396"/>
      <c r="AQ190" s="396"/>
      <c r="AR190" s="396"/>
      <c r="AS190" s="396"/>
      <c r="AT190" s="396"/>
      <c r="AU190" s="397"/>
      <c r="AV190" s="395"/>
      <c r="AW190" s="396"/>
      <c r="AX190" s="396"/>
      <c r="AY190" s="396"/>
      <c r="AZ190" s="396"/>
      <c r="BA190" s="396"/>
      <c r="BB190" s="397"/>
      <c r="BC190" s="395"/>
      <c r="BD190" s="396"/>
      <c r="BE190" s="396"/>
      <c r="BF190" s="396"/>
      <c r="BG190" s="396"/>
      <c r="BH190" s="396"/>
      <c r="BI190" s="397"/>
      <c r="BJ190" s="395"/>
      <c r="BK190" s="396"/>
      <c r="BL190" s="396"/>
      <c r="BM190" s="396"/>
      <c r="BN190" s="396"/>
      <c r="BO190" s="396"/>
      <c r="BP190" s="397"/>
      <c r="BQ190" s="395"/>
      <c r="BR190" s="396"/>
      <c r="BS190" s="396"/>
      <c r="BT190" s="396"/>
      <c r="BU190" s="396"/>
      <c r="BV190" s="396"/>
      <c r="BW190" s="397"/>
      <c r="BX190" s="395"/>
      <c r="BY190" s="396"/>
      <c r="BZ190" s="396"/>
      <c r="CA190" s="396"/>
      <c r="CB190" s="396"/>
      <c r="CC190" s="396"/>
      <c r="CD190" s="397"/>
      <c r="CE190" s="395"/>
      <c r="CF190" s="396"/>
      <c r="CG190" s="396"/>
      <c r="CH190" s="396"/>
      <c r="CI190" s="396"/>
      <c r="CJ190" s="396"/>
      <c r="CK190" s="397"/>
      <c r="CL190" s="395"/>
      <c r="CM190" s="396"/>
      <c r="CN190" s="396"/>
      <c r="CO190" s="396"/>
      <c r="CP190" s="396"/>
      <c r="CQ190" s="396"/>
      <c r="CR190" s="397"/>
      <c r="CS190" s="395"/>
      <c r="CT190" s="396"/>
      <c r="CU190" s="396"/>
      <c r="CV190" s="396"/>
      <c r="CW190" s="396"/>
      <c r="CX190" s="396"/>
      <c r="CY190" s="397"/>
      <c r="CZ190" s="395"/>
      <c r="DA190" s="396"/>
      <c r="DB190" s="396"/>
      <c r="DC190" s="396"/>
      <c r="DD190" s="396"/>
      <c r="DE190" s="396"/>
      <c r="DF190" s="397"/>
      <c r="DG190" s="395"/>
      <c r="DH190" s="396"/>
      <c r="DI190" s="396"/>
      <c r="DJ190" s="396"/>
      <c r="DK190" s="396"/>
      <c r="DL190" s="396"/>
      <c r="DM190" s="397"/>
      <c r="DN190" s="395"/>
      <c r="DO190" s="396"/>
      <c r="DP190" s="396"/>
      <c r="DQ190" s="396"/>
      <c r="DR190" s="396"/>
      <c r="DS190" s="396"/>
      <c r="DT190" s="397"/>
      <c r="DU190" s="395"/>
      <c r="DV190" s="396"/>
      <c r="DW190" s="396"/>
      <c r="DX190" s="396"/>
      <c r="DY190" s="396"/>
      <c r="DZ190" s="396"/>
      <c r="EA190" s="397"/>
      <c r="EB190" s="395"/>
      <c r="EC190" s="396"/>
      <c r="ED190" s="396"/>
      <c r="EE190" s="396"/>
      <c r="EF190" s="396"/>
      <c r="EG190" s="396"/>
      <c r="EH190" s="397"/>
      <c r="EI190" s="395"/>
      <c r="EJ190" s="396"/>
      <c r="EK190" s="396"/>
      <c r="EL190" s="396"/>
      <c r="EM190" s="396"/>
      <c r="EN190" s="396"/>
      <c r="EO190" s="397"/>
      <c r="EP190" s="395"/>
      <c r="EQ190" s="396"/>
      <c r="ER190" s="396"/>
      <c r="ES190" s="396"/>
      <c r="ET190" s="396"/>
      <c r="EU190" s="396"/>
      <c r="EV190" s="397"/>
      <c r="EW190" s="395"/>
      <c r="EX190" s="396"/>
      <c r="EY190" s="396"/>
      <c r="EZ190" s="396"/>
      <c r="FA190" s="396"/>
      <c r="FB190" s="396"/>
      <c r="FC190" s="397"/>
      <c r="FD190" s="395"/>
      <c r="FE190" s="396"/>
      <c r="FF190" s="396"/>
      <c r="FG190" s="396"/>
      <c r="FH190" s="396"/>
      <c r="FI190" s="396"/>
      <c r="FJ190" s="397"/>
      <c r="FK190" s="395"/>
      <c r="FL190" s="396"/>
      <c r="FM190" s="396"/>
      <c r="FN190" s="396"/>
      <c r="FO190" s="396"/>
      <c r="FP190" s="396"/>
      <c r="FQ190" s="397"/>
      <c r="FR190" s="395"/>
      <c r="FS190" s="396"/>
      <c r="FT190" s="396"/>
      <c r="FU190" s="396"/>
      <c r="FV190" s="396"/>
      <c r="FW190" s="396"/>
      <c r="FX190" s="397"/>
      <c r="FY190" s="395"/>
      <c r="FZ190" s="396"/>
      <c r="GA190" s="396"/>
      <c r="GB190" s="396"/>
      <c r="GC190" s="396"/>
      <c r="GD190" s="396"/>
      <c r="GE190" s="397"/>
      <c r="GF190" s="395"/>
      <c r="GG190" s="396"/>
      <c r="GH190" s="396"/>
      <c r="GI190" s="396"/>
      <c r="GJ190" s="396"/>
      <c r="GK190" s="396"/>
      <c r="GL190" s="397"/>
      <c r="GM190" s="395"/>
      <c r="GN190" s="396"/>
      <c r="GO190" s="396"/>
      <c r="GP190" s="396"/>
      <c r="GQ190" s="396"/>
      <c r="GR190" s="396"/>
      <c r="GS190" s="397"/>
      <c r="GT190" s="395"/>
      <c r="GU190" s="396"/>
      <c r="GV190" s="396"/>
      <c r="GW190" s="396"/>
      <c r="GX190" s="396"/>
      <c r="GY190" s="396"/>
      <c r="GZ190" s="397"/>
      <c r="HA190" s="395"/>
      <c r="HB190" s="396"/>
      <c r="HC190" s="396"/>
      <c r="HD190" s="396"/>
      <c r="HE190" s="396"/>
      <c r="HF190" s="396"/>
      <c r="HG190" s="397"/>
    </row>
    <row r="191" spans="1:216" s="7" customFormat="1" ht="13.5">
      <c r="B191" s="400"/>
      <c r="C191" s="457"/>
      <c r="D191" s="458"/>
      <c r="E191" s="341" t="s">
        <v>409</v>
      </c>
      <c r="F191" s="392"/>
      <c r="G191" s="393"/>
      <c r="H191" s="393"/>
      <c r="I191" s="393"/>
      <c r="J191" s="393"/>
      <c r="K191" s="393"/>
      <c r="L191" s="394"/>
      <c r="M191" s="392"/>
      <c r="N191" s="393"/>
      <c r="O191" s="393"/>
      <c r="P191" s="393"/>
      <c r="Q191" s="393"/>
      <c r="R191" s="393"/>
      <c r="S191" s="394"/>
      <c r="T191" s="392"/>
      <c r="U191" s="393"/>
      <c r="V191" s="393"/>
      <c r="W191" s="393"/>
      <c r="X191" s="393"/>
      <c r="Y191" s="393"/>
      <c r="Z191" s="394"/>
      <c r="AA191" s="392"/>
      <c r="AB191" s="393"/>
      <c r="AC191" s="393"/>
      <c r="AD191" s="393"/>
      <c r="AE191" s="393"/>
      <c r="AF191" s="393"/>
      <c r="AG191" s="394"/>
      <c r="AH191" s="392"/>
      <c r="AI191" s="393"/>
      <c r="AJ191" s="393"/>
      <c r="AK191" s="393"/>
      <c r="AL191" s="393"/>
      <c r="AM191" s="393"/>
      <c r="AN191" s="394"/>
      <c r="AO191" s="392"/>
      <c r="AP191" s="393"/>
      <c r="AQ191" s="393"/>
      <c r="AR191" s="393"/>
      <c r="AS191" s="393"/>
      <c r="AT191" s="393"/>
      <c r="AU191" s="394"/>
      <c r="AV191" s="392"/>
      <c r="AW191" s="393"/>
      <c r="AX191" s="393"/>
      <c r="AY191" s="393"/>
      <c r="AZ191" s="393"/>
      <c r="BA191" s="393"/>
      <c r="BB191" s="394"/>
      <c r="BC191" s="392"/>
      <c r="BD191" s="393"/>
      <c r="BE191" s="393"/>
      <c r="BF191" s="393"/>
      <c r="BG191" s="393"/>
      <c r="BH191" s="393"/>
      <c r="BI191" s="394"/>
      <c r="BJ191" s="392"/>
      <c r="BK191" s="393"/>
      <c r="BL191" s="393"/>
      <c r="BM191" s="393"/>
      <c r="BN191" s="393"/>
      <c r="BO191" s="393"/>
      <c r="BP191" s="394"/>
      <c r="BQ191" s="392"/>
      <c r="BR191" s="393"/>
      <c r="BS191" s="393"/>
      <c r="BT191" s="393"/>
      <c r="BU191" s="393"/>
      <c r="BV191" s="393"/>
      <c r="BW191" s="394"/>
      <c r="BX191" s="392"/>
      <c r="BY191" s="393"/>
      <c r="BZ191" s="393"/>
      <c r="CA191" s="393"/>
      <c r="CB191" s="393"/>
      <c r="CC191" s="393"/>
      <c r="CD191" s="394"/>
      <c r="CE191" s="392"/>
      <c r="CF191" s="393"/>
      <c r="CG191" s="393"/>
      <c r="CH191" s="393"/>
      <c r="CI191" s="393"/>
      <c r="CJ191" s="393"/>
      <c r="CK191" s="394"/>
      <c r="CL191" s="392"/>
      <c r="CM191" s="393"/>
      <c r="CN191" s="393"/>
      <c r="CO191" s="393"/>
      <c r="CP191" s="393"/>
      <c r="CQ191" s="393"/>
      <c r="CR191" s="394"/>
      <c r="CS191" s="392"/>
      <c r="CT191" s="393"/>
      <c r="CU191" s="393"/>
      <c r="CV191" s="393"/>
      <c r="CW191" s="393"/>
      <c r="CX191" s="393"/>
      <c r="CY191" s="394"/>
      <c r="CZ191" s="392"/>
      <c r="DA191" s="393"/>
      <c r="DB191" s="393"/>
      <c r="DC191" s="393"/>
      <c r="DD191" s="393"/>
      <c r="DE191" s="393"/>
      <c r="DF191" s="394"/>
      <c r="DG191" s="392"/>
      <c r="DH191" s="393"/>
      <c r="DI191" s="393"/>
      <c r="DJ191" s="393"/>
      <c r="DK191" s="393"/>
      <c r="DL191" s="393"/>
      <c r="DM191" s="394"/>
      <c r="DN191" s="392"/>
      <c r="DO191" s="393"/>
      <c r="DP191" s="393"/>
      <c r="DQ191" s="393"/>
      <c r="DR191" s="393"/>
      <c r="DS191" s="393"/>
      <c r="DT191" s="394"/>
      <c r="DU191" s="392"/>
      <c r="DV191" s="393"/>
      <c r="DW191" s="393"/>
      <c r="DX191" s="393"/>
      <c r="DY191" s="393"/>
      <c r="DZ191" s="393"/>
      <c r="EA191" s="394"/>
      <c r="EB191" s="392"/>
      <c r="EC191" s="393"/>
      <c r="ED191" s="393"/>
      <c r="EE191" s="393"/>
      <c r="EF191" s="393"/>
      <c r="EG191" s="393"/>
      <c r="EH191" s="394"/>
      <c r="EI191" s="392"/>
      <c r="EJ191" s="393"/>
      <c r="EK191" s="393"/>
      <c r="EL191" s="393"/>
      <c r="EM191" s="393"/>
      <c r="EN191" s="393"/>
      <c r="EO191" s="394"/>
      <c r="EP191" s="392"/>
      <c r="EQ191" s="393"/>
      <c r="ER191" s="393"/>
      <c r="ES191" s="393"/>
      <c r="ET191" s="393"/>
      <c r="EU191" s="393"/>
      <c r="EV191" s="394"/>
      <c r="EW191" s="392"/>
      <c r="EX191" s="393"/>
      <c r="EY191" s="393"/>
      <c r="EZ191" s="393"/>
      <c r="FA191" s="393"/>
      <c r="FB191" s="393"/>
      <c r="FC191" s="394"/>
      <c r="FD191" s="392"/>
      <c r="FE191" s="393"/>
      <c r="FF191" s="393"/>
      <c r="FG191" s="393"/>
      <c r="FH191" s="393"/>
      <c r="FI191" s="393"/>
      <c r="FJ191" s="394"/>
      <c r="FK191" s="392"/>
      <c r="FL191" s="393"/>
      <c r="FM191" s="393"/>
      <c r="FN191" s="393"/>
      <c r="FO191" s="393"/>
      <c r="FP191" s="393"/>
      <c r="FQ191" s="394"/>
      <c r="FR191" s="392"/>
      <c r="FS191" s="393"/>
      <c r="FT191" s="393"/>
      <c r="FU191" s="393"/>
      <c r="FV191" s="393"/>
      <c r="FW191" s="393"/>
      <c r="FX191" s="394"/>
      <c r="FY191" s="392"/>
      <c r="FZ191" s="393"/>
      <c r="GA191" s="393"/>
      <c r="GB191" s="393"/>
      <c r="GC191" s="393"/>
      <c r="GD191" s="393"/>
      <c r="GE191" s="394"/>
      <c r="GF191" s="392"/>
      <c r="GG191" s="393"/>
      <c r="GH191" s="393"/>
      <c r="GI191" s="393"/>
      <c r="GJ191" s="393"/>
      <c r="GK191" s="393"/>
      <c r="GL191" s="394"/>
      <c r="GM191" s="392"/>
      <c r="GN191" s="393"/>
      <c r="GO191" s="393"/>
      <c r="GP191" s="393"/>
      <c r="GQ191" s="393"/>
      <c r="GR191" s="393"/>
      <c r="GS191" s="394"/>
      <c r="GT191" s="392"/>
      <c r="GU191" s="393"/>
      <c r="GV191" s="393"/>
      <c r="GW191" s="393"/>
      <c r="GX191" s="393"/>
      <c r="GY191" s="393"/>
      <c r="GZ191" s="394"/>
      <c r="HA191" s="392"/>
      <c r="HB191" s="393"/>
      <c r="HC191" s="393"/>
      <c r="HD191" s="393"/>
      <c r="HE191" s="393"/>
      <c r="HF191" s="393"/>
      <c r="HG191" s="394"/>
    </row>
    <row r="192" spans="1:216" s="7" customFormat="1" ht="13.5">
      <c r="B192" s="400"/>
      <c r="C192" s="457"/>
      <c r="D192" s="458"/>
      <c r="E192" s="341" t="s">
        <v>413</v>
      </c>
      <c r="F192" s="409"/>
      <c r="G192" s="410"/>
      <c r="H192" s="410"/>
      <c r="I192" s="410"/>
      <c r="J192" s="410"/>
      <c r="K192" s="410"/>
      <c r="L192" s="411"/>
      <c r="M192" s="392"/>
      <c r="N192" s="393"/>
      <c r="O192" s="393"/>
      <c r="P192" s="393"/>
      <c r="Q192" s="393"/>
      <c r="R192" s="393"/>
      <c r="S192" s="394"/>
      <c r="T192" s="392"/>
      <c r="U192" s="393"/>
      <c r="V192" s="393"/>
      <c r="W192" s="393"/>
      <c r="X192" s="393"/>
      <c r="Y192" s="393"/>
      <c r="Z192" s="394"/>
      <c r="AA192" s="392"/>
      <c r="AB192" s="393"/>
      <c r="AC192" s="393"/>
      <c r="AD192" s="393"/>
      <c r="AE192" s="393"/>
      <c r="AF192" s="393"/>
      <c r="AG192" s="394"/>
      <c r="AH192" s="392"/>
      <c r="AI192" s="393"/>
      <c r="AJ192" s="393"/>
      <c r="AK192" s="393"/>
      <c r="AL192" s="393"/>
      <c r="AM192" s="393"/>
      <c r="AN192" s="394"/>
      <c r="AO192" s="392"/>
      <c r="AP192" s="393"/>
      <c r="AQ192" s="393"/>
      <c r="AR192" s="393"/>
      <c r="AS192" s="393"/>
      <c r="AT192" s="393"/>
      <c r="AU192" s="394"/>
      <c r="AV192" s="392"/>
      <c r="AW192" s="393"/>
      <c r="AX192" s="393"/>
      <c r="AY192" s="393"/>
      <c r="AZ192" s="393"/>
      <c r="BA192" s="393"/>
      <c r="BB192" s="394"/>
      <c r="BC192" s="392"/>
      <c r="BD192" s="393"/>
      <c r="BE192" s="393"/>
      <c r="BF192" s="393"/>
      <c r="BG192" s="393"/>
      <c r="BH192" s="393"/>
      <c r="BI192" s="394"/>
      <c r="BJ192" s="392"/>
      <c r="BK192" s="393"/>
      <c r="BL192" s="393"/>
      <c r="BM192" s="393"/>
      <c r="BN192" s="393"/>
      <c r="BO192" s="393"/>
      <c r="BP192" s="394"/>
      <c r="BQ192" s="392"/>
      <c r="BR192" s="393"/>
      <c r="BS192" s="393"/>
      <c r="BT192" s="393"/>
      <c r="BU192" s="393"/>
      <c r="BV192" s="393"/>
      <c r="BW192" s="394"/>
      <c r="BX192" s="392"/>
      <c r="BY192" s="393"/>
      <c r="BZ192" s="393"/>
      <c r="CA192" s="393"/>
      <c r="CB192" s="393"/>
      <c r="CC192" s="393"/>
      <c r="CD192" s="394"/>
      <c r="CE192" s="392"/>
      <c r="CF192" s="393"/>
      <c r="CG192" s="393"/>
      <c r="CH192" s="393"/>
      <c r="CI192" s="393"/>
      <c r="CJ192" s="393"/>
      <c r="CK192" s="394"/>
      <c r="CL192" s="392"/>
      <c r="CM192" s="393"/>
      <c r="CN192" s="393"/>
      <c r="CO192" s="393"/>
      <c r="CP192" s="393"/>
      <c r="CQ192" s="393"/>
      <c r="CR192" s="394"/>
      <c r="CS192" s="392"/>
      <c r="CT192" s="393"/>
      <c r="CU192" s="393"/>
      <c r="CV192" s="393"/>
      <c r="CW192" s="393"/>
      <c r="CX192" s="393"/>
      <c r="CY192" s="394"/>
      <c r="CZ192" s="392"/>
      <c r="DA192" s="393"/>
      <c r="DB192" s="393"/>
      <c r="DC192" s="393"/>
      <c r="DD192" s="393"/>
      <c r="DE192" s="393"/>
      <c r="DF192" s="394"/>
      <c r="DG192" s="392"/>
      <c r="DH192" s="393"/>
      <c r="DI192" s="393"/>
      <c r="DJ192" s="393"/>
      <c r="DK192" s="393"/>
      <c r="DL192" s="393"/>
      <c r="DM192" s="394"/>
      <c r="DN192" s="392"/>
      <c r="DO192" s="393"/>
      <c r="DP192" s="393"/>
      <c r="DQ192" s="393"/>
      <c r="DR192" s="393"/>
      <c r="DS192" s="393"/>
      <c r="DT192" s="394"/>
      <c r="DU192" s="392"/>
      <c r="DV192" s="393"/>
      <c r="DW192" s="393"/>
      <c r="DX192" s="393"/>
      <c r="DY192" s="393"/>
      <c r="DZ192" s="393"/>
      <c r="EA192" s="394"/>
      <c r="EB192" s="392"/>
      <c r="EC192" s="393"/>
      <c r="ED192" s="393"/>
      <c r="EE192" s="393"/>
      <c r="EF192" s="393"/>
      <c r="EG192" s="393"/>
      <c r="EH192" s="394"/>
      <c r="EI192" s="392"/>
      <c r="EJ192" s="393"/>
      <c r="EK192" s="393"/>
      <c r="EL192" s="393"/>
      <c r="EM192" s="393"/>
      <c r="EN192" s="393"/>
      <c r="EO192" s="394"/>
      <c r="EP192" s="392"/>
      <c r="EQ192" s="393"/>
      <c r="ER192" s="393"/>
      <c r="ES192" s="393"/>
      <c r="ET192" s="393"/>
      <c r="EU192" s="393"/>
      <c r="EV192" s="394"/>
      <c r="EW192" s="392"/>
      <c r="EX192" s="393"/>
      <c r="EY192" s="393"/>
      <c r="EZ192" s="393"/>
      <c r="FA192" s="393"/>
      <c r="FB192" s="393"/>
      <c r="FC192" s="394"/>
      <c r="FD192" s="392"/>
      <c r="FE192" s="393"/>
      <c r="FF192" s="393"/>
      <c r="FG192" s="393"/>
      <c r="FH192" s="393"/>
      <c r="FI192" s="393"/>
      <c r="FJ192" s="394"/>
      <c r="FK192" s="392"/>
      <c r="FL192" s="393"/>
      <c r="FM192" s="393"/>
      <c r="FN192" s="393"/>
      <c r="FO192" s="393"/>
      <c r="FP192" s="393"/>
      <c r="FQ192" s="394"/>
      <c r="FR192" s="392"/>
      <c r="FS192" s="393"/>
      <c r="FT192" s="393"/>
      <c r="FU192" s="393"/>
      <c r="FV192" s="393"/>
      <c r="FW192" s="393"/>
      <c r="FX192" s="394"/>
      <c r="FY192" s="392"/>
      <c r="FZ192" s="393"/>
      <c r="GA192" s="393"/>
      <c r="GB192" s="393"/>
      <c r="GC192" s="393"/>
      <c r="GD192" s="393"/>
      <c r="GE192" s="394"/>
      <c r="GF192" s="392"/>
      <c r="GG192" s="393"/>
      <c r="GH192" s="393"/>
      <c r="GI192" s="393"/>
      <c r="GJ192" s="393"/>
      <c r="GK192" s="393"/>
      <c r="GL192" s="394"/>
      <c r="GM192" s="392"/>
      <c r="GN192" s="393"/>
      <c r="GO192" s="393"/>
      <c r="GP192" s="393"/>
      <c r="GQ192" s="393"/>
      <c r="GR192" s="393"/>
      <c r="GS192" s="394"/>
      <c r="GT192" s="392"/>
      <c r="GU192" s="393"/>
      <c r="GV192" s="393"/>
      <c r="GW192" s="393"/>
      <c r="GX192" s="393"/>
      <c r="GY192" s="393"/>
      <c r="GZ192" s="394"/>
      <c r="HA192" s="392"/>
      <c r="HB192" s="393"/>
      <c r="HC192" s="393"/>
      <c r="HD192" s="393"/>
      <c r="HE192" s="393"/>
      <c r="HF192" s="393"/>
      <c r="HG192" s="394"/>
    </row>
    <row r="193" spans="1:215" s="7" customFormat="1" ht="13.5">
      <c r="B193" s="401"/>
      <c r="C193" s="459"/>
      <c r="D193" s="460"/>
      <c r="E193" s="339" t="s">
        <v>405</v>
      </c>
      <c r="F193" s="440"/>
      <c r="G193" s="441"/>
      <c r="H193" s="441"/>
      <c r="I193" s="441"/>
      <c r="J193" s="441"/>
      <c r="K193" s="441"/>
      <c r="L193" s="442"/>
      <c r="M193" s="440"/>
      <c r="N193" s="441"/>
      <c r="O193" s="441"/>
      <c r="P193" s="441"/>
      <c r="Q193" s="441"/>
      <c r="R193" s="441"/>
      <c r="S193" s="442"/>
      <c r="T193" s="440"/>
      <c r="U193" s="441"/>
      <c r="V193" s="441"/>
      <c r="W193" s="441"/>
      <c r="X193" s="441"/>
      <c r="Y193" s="441"/>
      <c r="Z193" s="442"/>
      <c r="AA193" s="440"/>
      <c r="AB193" s="441"/>
      <c r="AC193" s="441"/>
      <c r="AD193" s="441"/>
      <c r="AE193" s="441"/>
      <c r="AF193" s="441"/>
      <c r="AG193" s="442"/>
      <c r="AH193" s="440"/>
      <c r="AI193" s="441"/>
      <c r="AJ193" s="441"/>
      <c r="AK193" s="441"/>
      <c r="AL193" s="441"/>
      <c r="AM193" s="441"/>
      <c r="AN193" s="442"/>
      <c r="AO193" s="440"/>
      <c r="AP193" s="441"/>
      <c r="AQ193" s="441"/>
      <c r="AR193" s="441"/>
      <c r="AS193" s="441"/>
      <c r="AT193" s="441"/>
      <c r="AU193" s="442"/>
      <c r="AV193" s="440"/>
      <c r="AW193" s="441"/>
      <c r="AX193" s="441"/>
      <c r="AY193" s="441"/>
      <c r="AZ193" s="441"/>
      <c r="BA193" s="441"/>
      <c r="BB193" s="442"/>
      <c r="BC193" s="440"/>
      <c r="BD193" s="441"/>
      <c r="BE193" s="441"/>
      <c r="BF193" s="441"/>
      <c r="BG193" s="441"/>
      <c r="BH193" s="441"/>
      <c r="BI193" s="442"/>
      <c r="BJ193" s="440"/>
      <c r="BK193" s="441"/>
      <c r="BL193" s="441"/>
      <c r="BM193" s="441"/>
      <c r="BN193" s="441"/>
      <c r="BO193" s="441"/>
      <c r="BP193" s="442"/>
      <c r="BQ193" s="440"/>
      <c r="BR193" s="441"/>
      <c r="BS193" s="441"/>
      <c r="BT193" s="441"/>
      <c r="BU193" s="441"/>
      <c r="BV193" s="441"/>
      <c r="BW193" s="442"/>
      <c r="BX193" s="440"/>
      <c r="BY193" s="441"/>
      <c r="BZ193" s="441"/>
      <c r="CA193" s="441"/>
      <c r="CB193" s="441"/>
      <c r="CC193" s="441"/>
      <c r="CD193" s="442"/>
      <c r="CE193" s="440"/>
      <c r="CF193" s="441"/>
      <c r="CG193" s="441"/>
      <c r="CH193" s="441"/>
      <c r="CI193" s="441"/>
      <c r="CJ193" s="441"/>
      <c r="CK193" s="442"/>
      <c r="CL193" s="440"/>
      <c r="CM193" s="441"/>
      <c r="CN193" s="441"/>
      <c r="CO193" s="441"/>
      <c r="CP193" s="441"/>
      <c r="CQ193" s="441"/>
      <c r="CR193" s="442"/>
      <c r="CS193" s="440"/>
      <c r="CT193" s="441"/>
      <c r="CU193" s="441"/>
      <c r="CV193" s="441"/>
      <c r="CW193" s="441"/>
      <c r="CX193" s="441"/>
      <c r="CY193" s="442"/>
      <c r="CZ193" s="440"/>
      <c r="DA193" s="441"/>
      <c r="DB193" s="441"/>
      <c r="DC193" s="441"/>
      <c r="DD193" s="441"/>
      <c r="DE193" s="441"/>
      <c r="DF193" s="442"/>
      <c r="DG193" s="440"/>
      <c r="DH193" s="441"/>
      <c r="DI193" s="441"/>
      <c r="DJ193" s="441"/>
      <c r="DK193" s="441"/>
      <c r="DL193" s="441"/>
      <c r="DM193" s="442"/>
      <c r="DN193" s="440"/>
      <c r="DO193" s="441"/>
      <c r="DP193" s="441"/>
      <c r="DQ193" s="441"/>
      <c r="DR193" s="441"/>
      <c r="DS193" s="441"/>
      <c r="DT193" s="442"/>
      <c r="DU193" s="440"/>
      <c r="DV193" s="441"/>
      <c r="DW193" s="441"/>
      <c r="DX193" s="441"/>
      <c r="DY193" s="441"/>
      <c r="DZ193" s="441"/>
      <c r="EA193" s="442"/>
      <c r="EB193" s="440"/>
      <c r="EC193" s="441"/>
      <c r="ED193" s="441"/>
      <c r="EE193" s="441"/>
      <c r="EF193" s="441"/>
      <c r="EG193" s="441"/>
      <c r="EH193" s="442"/>
      <c r="EI193" s="440"/>
      <c r="EJ193" s="441"/>
      <c r="EK193" s="441"/>
      <c r="EL193" s="441"/>
      <c r="EM193" s="441"/>
      <c r="EN193" s="441"/>
      <c r="EO193" s="442"/>
      <c r="EP193" s="440"/>
      <c r="EQ193" s="441"/>
      <c r="ER193" s="441"/>
      <c r="ES193" s="441"/>
      <c r="ET193" s="441"/>
      <c r="EU193" s="441"/>
      <c r="EV193" s="442"/>
      <c r="EW193" s="440"/>
      <c r="EX193" s="441"/>
      <c r="EY193" s="441"/>
      <c r="EZ193" s="441"/>
      <c r="FA193" s="441"/>
      <c r="FB193" s="441"/>
      <c r="FC193" s="442"/>
      <c r="FD193" s="440"/>
      <c r="FE193" s="441"/>
      <c r="FF193" s="441"/>
      <c r="FG193" s="441"/>
      <c r="FH193" s="441"/>
      <c r="FI193" s="441"/>
      <c r="FJ193" s="442"/>
      <c r="FK193" s="440"/>
      <c r="FL193" s="441"/>
      <c r="FM193" s="441"/>
      <c r="FN193" s="441"/>
      <c r="FO193" s="441"/>
      <c r="FP193" s="441"/>
      <c r="FQ193" s="442"/>
      <c r="FR193" s="440"/>
      <c r="FS193" s="441"/>
      <c r="FT193" s="441"/>
      <c r="FU193" s="441"/>
      <c r="FV193" s="441"/>
      <c r="FW193" s="441"/>
      <c r="FX193" s="442"/>
      <c r="FY193" s="440"/>
      <c r="FZ193" s="441"/>
      <c r="GA193" s="441"/>
      <c r="GB193" s="441"/>
      <c r="GC193" s="441"/>
      <c r="GD193" s="441"/>
      <c r="GE193" s="442"/>
      <c r="GF193" s="440"/>
      <c r="GG193" s="441"/>
      <c r="GH193" s="441"/>
      <c r="GI193" s="441"/>
      <c r="GJ193" s="441"/>
      <c r="GK193" s="441"/>
      <c r="GL193" s="442"/>
      <c r="GM193" s="440"/>
      <c r="GN193" s="441"/>
      <c r="GO193" s="441"/>
      <c r="GP193" s="441"/>
      <c r="GQ193" s="441"/>
      <c r="GR193" s="441"/>
      <c r="GS193" s="442"/>
      <c r="GT193" s="440"/>
      <c r="GU193" s="441"/>
      <c r="GV193" s="441"/>
      <c r="GW193" s="441"/>
      <c r="GX193" s="441"/>
      <c r="GY193" s="441"/>
      <c r="GZ193" s="442"/>
      <c r="HA193" s="440"/>
      <c r="HB193" s="441"/>
      <c r="HC193" s="441"/>
      <c r="HD193" s="441"/>
      <c r="HE193" s="441"/>
      <c r="HF193" s="441"/>
      <c r="HG193" s="442"/>
    </row>
    <row r="194" spans="1:215" s="7" customFormat="1" ht="13.5">
      <c r="E194" s="8"/>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c r="BF194" s="292"/>
      <c r="BG194" s="292"/>
      <c r="BH194" s="292"/>
      <c r="BI194" s="292"/>
      <c r="BJ194" s="292"/>
      <c r="BK194" s="292"/>
      <c r="BL194" s="292"/>
      <c r="BM194" s="292"/>
      <c r="BN194" s="292"/>
      <c r="BO194" s="292"/>
      <c r="BP194" s="292"/>
      <c r="BQ194" s="292"/>
      <c r="BR194" s="292"/>
      <c r="BS194" s="292"/>
      <c r="BT194" s="292"/>
      <c r="BU194" s="292"/>
      <c r="BV194" s="292"/>
      <c r="BW194" s="292"/>
      <c r="BX194" s="292"/>
      <c r="BY194" s="292"/>
      <c r="BZ194" s="292"/>
      <c r="CA194" s="292"/>
      <c r="CB194" s="292"/>
      <c r="CC194" s="292"/>
      <c r="CD194" s="292"/>
      <c r="CE194" s="292"/>
      <c r="CF194" s="292"/>
      <c r="CG194" s="292"/>
      <c r="CH194" s="292"/>
      <c r="CI194" s="292"/>
      <c r="CJ194" s="292"/>
      <c r="CK194" s="292"/>
      <c r="CL194" s="292"/>
      <c r="CM194" s="292"/>
      <c r="CN194" s="292"/>
      <c r="CO194" s="292"/>
      <c r="CP194" s="292"/>
      <c r="CQ194" s="292"/>
      <c r="CR194" s="292"/>
      <c r="CS194" s="292"/>
      <c r="CT194" s="292"/>
      <c r="CU194" s="292"/>
      <c r="CV194" s="292"/>
      <c r="CW194" s="292"/>
      <c r="CX194" s="292"/>
      <c r="CY194" s="292"/>
      <c r="CZ194" s="292"/>
      <c r="DA194" s="292"/>
      <c r="DB194" s="292"/>
      <c r="DC194" s="292"/>
      <c r="DD194" s="292"/>
      <c r="DE194" s="292"/>
      <c r="DF194" s="292"/>
      <c r="DG194" s="292"/>
      <c r="DH194" s="292"/>
      <c r="DI194" s="292"/>
      <c r="DJ194" s="292"/>
      <c r="DK194" s="292"/>
      <c r="DL194" s="292"/>
      <c r="DM194" s="292"/>
      <c r="DN194" s="292"/>
      <c r="DO194" s="292"/>
      <c r="DP194" s="292"/>
      <c r="DQ194" s="292"/>
      <c r="DR194" s="292"/>
      <c r="DS194" s="292"/>
      <c r="DT194" s="292"/>
      <c r="DU194" s="292"/>
      <c r="DV194" s="292"/>
      <c r="DW194" s="292"/>
      <c r="DX194" s="292"/>
      <c r="DY194" s="292"/>
      <c r="DZ194" s="292"/>
      <c r="EA194" s="292"/>
      <c r="EB194" s="292"/>
      <c r="EC194" s="292"/>
      <c r="ED194" s="292"/>
      <c r="EE194" s="292"/>
      <c r="EF194" s="292"/>
      <c r="EG194" s="292"/>
      <c r="EH194" s="292"/>
      <c r="EI194" s="292"/>
      <c r="EJ194" s="292"/>
      <c r="EK194" s="292"/>
      <c r="EL194" s="292"/>
      <c r="EM194" s="292"/>
      <c r="EN194" s="292"/>
      <c r="EO194" s="292"/>
      <c r="EP194" s="292"/>
      <c r="EQ194" s="292"/>
      <c r="ER194" s="292"/>
      <c r="ES194" s="292"/>
      <c r="ET194" s="292"/>
      <c r="EU194" s="292"/>
      <c r="EV194" s="292"/>
      <c r="EW194" s="292"/>
      <c r="EX194" s="292"/>
      <c r="EY194" s="292"/>
      <c r="EZ194" s="292"/>
      <c r="FA194" s="292"/>
      <c r="FB194" s="292"/>
      <c r="FC194" s="292"/>
      <c r="FD194" s="292"/>
      <c r="FE194" s="292"/>
      <c r="FF194" s="292"/>
      <c r="FG194" s="292"/>
      <c r="FH194" s="292"/>
      <c r="FI194" s="292"/>
      <c r="FJ194" s="292"/>
      <c r="FK194" s="292"/>
      <c r="FL194" s="292"/>
      <c r="FM194" s="292"/>
      <c r="FN194" s="292"/>
      <c r="FO194" s="292"/>
      <c r="FP194" s="292"/>
      <c r="FQ194" s="292"/>
      <c r="FR194" s="292"/>
      <c r="FS194" s="292"/>
      <c r="FT194" s="292"/>
      <c r="FU194" s="292"/>
      <c r="FV194" s="292"/>
      <c r="FW194" s="292"/>
      <c r="FX194" s="292"/>
      <c r="FY194" s="292"/>
      <c r="FZ194" s="292"/>
      <c r="GA194" s="292"/>
      <c r="GB194" s="292"/>
      <c r="GC194" s="292"/>
      <c r="GD194" s="292"/>
      <c r="GE194" s="292"/>
      <c r="GF194" s="292"/>
      <c r="GG194" s="292"/>
      <c r="GH194" s="292"/>
      <c r="GI194" s="292"/>
      <c r="GJ194" s="292"/>
      <c r="GK194" s="292"/>
      <c r="GL194" s="292"/>
      <c r="GM194" s="292"/>
      <c r="GN194" s="292"/>
      <c r="GO194" s="292"/>
      <c r="GP194" s="292"/>
      <c r="GQ194" s="292"/>
      <c r="GR194" s="292"/>
      <c r="GS194" s="292"/>
      <c r="GT194" s="292"/>
      <c r="GU194" s="292"/>
      <c r="GV194" s="292"/>
      <c r="GW194" s="292"/>
      <c r="GX194" s="292"/>
      <c r="GY194" s="292"/>
      <c r="GZ194" s="292"/>
      <c r="HA194" s="292"/>
      <c r="HB194" s="292"/>
      <c r="HC194" s="292"/>
      <c r="HD194" s="292"/>
      <c r="HE194" s="292"/>
      <c r="HF194" s="292"/>
      <c r="HG194" s="292"/>
    </row>
    <row r="195" spans="1:215" s="7" customFormat="1" ht="13.5" hidden="1">
      <c r="E195" s="8"/>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c r="AZ195" s="292"/>
      <c r="BA195" s="292"/>
      <c r="BB195" s="292"/>
      <c r="BC195" s="292"/>
      <c r="BD195" s="292"/>
      <c r="BE195" s="292"/>
      <c r="BF195" s="292"/>
      <c r="BG195" s="292"/>
      <c r="BH195" s="292"/>
      <c r="BI195" s="292"/>
      <c r="BJ195" s="292"/>
      <c r="BK195" s="292"/>
      <c r="BL195" s="292"/>
      <c r="BM195" s="292"/>
      <c r="BN195" s="292"/>
      <c r="BO195" s="292"/>
      <c r="BP195" s="292"/>
      <c r="BQ195" s="292"/>
      <c r="BR195" s="292"/>
      <c r="BS195" s="292"/>
      <c r="BT195" s="292"/>
      <c r="BU195" s="292"/>
      <c r="BV195" s="292"/>
      <c r="BW195" s="292"/>
      <c r="BX195" s="292"/>
      <c r="BY195" s="292"/>
      <c r="BZ195" s="292"/>
      <c r="CA195" s="292"/>
      <c r="CB195" s="292"/>
      <c r="CC195" s="292"/>
      <c r="CD195" s="292"/>
      <c r="CE195" s="292"/>
      <c r="CF195" s="292"/>
      <c r="CG195" s="292"/>
      <c r="CH195" s="292"/>
      <c r="CI195" s="292"/>
      <c r="CJ195" s="292"/>
      <c r="CK195" s="292"/>
      <c r="CL195" s="292"/>
      <c r="CM195" s="292"/>
      <c r="CN195" s="292"/>
      <c r="CO195" s="292"/>
      <c r="CP195" s="292"/>
      <c r="CQ195" s="292"/>
      <c r="CR195" s="292"/>
      <c r="CS195" s="292"/>
      <c r="CT195" s="292"/>
      <c r="CU195" s="292"/>
      <c r="CV195" s="292"/>
      <c r="CW195" s="292"/>
      <c r="CX195" s="292"/>
      <c r="CY195" s="292"/>
      <c r="CZ195" s="292"/>
      <c r="DA195" s="292"/>
      <c r="DB195" s="292"/>
      <c r="DC195" s="292"/>
      <c r="DD195" s="292"/>
      <c r="DE195" s="292"/>
      <c r="DF195" s="292"/>
      <c r="DG195" s="292"/>
      <c r="DH195" s="292"/>
      <c r="DI195" s="292"/>
      <c r="DJ195" s="292"/>
      <c r="DK195" s="292"/>
      <c r="DL195" s="292"/>
      <c r="DM195" s="292"/>
      <c r="DN195" s="292"/>
      <c r="DO195" s="292"/>
      <c r="DP195" s="292"/>
      <c r="DQ195" s="292"/>
      <c r="DR195" s="292"/>
      <c r="DS195" s="292"/>
      <c r="DT195" s="292"/>
      <c r="DU195" s="292"/>
      <c r="DV195" s="292"/>
      <c r="DW195" s="292"/>
      <c r="DX195" s="292"/>
      <c r="DY195" s="292"/>
      <c r="DZ195" s="292"/>
      <c r="EA195" s="292"/>
      <c r="EB195" s="292"/>
      <c r="EC195" s="292"/>
      <c r="ED195" s="292"/>
      <c r="EE195" s="292"/>
      <c r="EF195" s="292"/>
      <c r="EG195" s="292"/>
      <c r="EH195" s="292"/>
      <c r="EI195" s="292"/>
      <c r="EJ195" s="292"/>
      <c r="EK195" s="292"/>
      <c r="EL195" s="292"/>
      <c r="EM195" s="292"/>
      <c r="EN195" s="292"/>
      <c r="EO195" s="292"/>
      <c r="EP195" s="292"/>
      <c r="EQ195" s="292"/>
      <c r="ER195" s="292"/>
      <c r="ES195" s="292"/>
      <c r="ET195" s="292"/>
      <c r="EU195" s="292"/>
      <c r="EV195" s="292"/>
      <c r="EW195" s="292"/>
      <c r="EX195" s="292"/>
      <c r="EY195" s="292"/>
      <c r="EZ195" s="292"/>
      <c r="FA195" s="292"/>
      <c r="FB195" s="292"/>
      <c r="FC195" s="292"/>
      <c r="FD195" s="292"/>
      <c r="FE195" s="292"/>
      <c r="FF195" s="292"/>
      <c r="FG195" s="292"/>
      <c r="FH195" s="292"/>
      <c r="FI195" s="292"/>
      <c r="FJ195" s="292"/>
      <c r="FK195" s="292"/>
      <c r="FL195" s="292"/>
      <c r="FM195" s="292"/>
      <c r="FN195" s="292"/>
      <c r="FO195" s="292"/>
      <c r="FP195" s="292"/>
      <c r="FQ195" s="292"/>
      <c r="FR195" s="292"/>
      <c r="FS195" s="292"/>
      <c r="FT195" s="292"/>
      <c r="FU195" s="292"/>
      <c r="FV195" s="292"/>
      <c r="FW195" s="292"/>
      <c r="FX195" s="292"/>
      <c r="FY195" s="292"/>
      <c r="FZ195" s="292"/>
      <c r="GA195" s="292"/>
      <c r="GB195" s="292"/>
      <c r="GC195" s="292"/>
      <c r="GD195" s="292"/>
      <c r="GE195" s="292"/>
      <c r="GF195" s="292"/>
      <c r="GG195" s="292"/>
      <c r="GH195" s="292"/>
      <c r="GI195" s="292"/>
      <c r="GJ195" s="292"/>
      <c r="GK195" s="292"/>
      <c r="GL195" s="292"/>
      <c r="GM195" s="292"/>
      <c r="GN195" s="292"/>
      <c r="GO195" s="292"/>
      <c r="GP195" s="292"/>
      <c r="GQ195" s="292"/>
      <c r="GR195" s="292"/>
      <c r="GS195" s="292"/>
      <c r="GT195" s="292"/>
      <c r="GU195" s="292"/>
      <c r="GV195" s="292"/>
      <c r="GW195" s="292"/>
      <c r="GX195" s="292"/>
      <c r="GY195" s="292"/>
      <c r="GZ195" s="292"/>
      <c r="HA195" s="292"/>
      <c r="HB195" s="292"/>
      <c r="HC195" s="292"/>
      <c r="HD195" s="292"/>
      <c r="HE195" s="292"/>
      <c r="HF195" s="292"/>
      <c r="HG195" s="292"/>
    </row>
    <row r="196" spans="1:215" s="7" customFormat="1" ht="13.5" hidden="1">
      <c r="E196" s="8"/>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c r="AI196" s="292"/>
      <c r="AJ196" s="292"/>
      <c r="AK196" s="292"/>
      <c r="AL196" s="292"/>
      <c r="AM196" s="292"/>
      <c r="AN196" s="292"/>
      <c r="AO196" s="292"/>
      <c r="AP196" s="292"/>
      <c r="AQ196" s="292"/>
      <c r="AR196" s="292"/>
      <c r="AS196" s="292"/>
      <c r="AT196" s="292"/>
      <c r="AU196" s="292"/>
      <c r="AV196" s="292"/>
      <c r="AW196" s="292"/>
      <c r="AX196" s="292"/>
      <c r="AY196" s="292"/>
      <c r="AZ196" s="292"/>
      <c r="BA196" s="292"/>
      <c r="BB196" s="292"/>
      <c r="BC196" s="292"/>
      <c r="BD196" s="292"/>
      <c r="BE196" s="292"/>
      <c r="BF196" s="292"/>
      <c r="BG196" s="292"/>
      <c r="BH196" s="292"/>
      <c r="BI196" s="292"/>
      <c r="BJ196" s="292"/>
      <c r="BK196" s="292"/>
      <c r="BL196" s="292"/>
      <c r="BM196" s="292"/>
      <c r="BN196" s="292"/>
      <c r="BO196" s="292"/>
      <c r="BP196" s="292"/>
      <c r="BQ196" s="292"/>
      <c r="BR196" s="292"/>
      <c r="BS196" s="292"/>
      <c r="BT196" s="292"/>
      <c r="BU196" s="292"/>
      <c r="BV196" s="292"/>
      <c r="BW196" s="292"/>
      <c r="BX196" s="292"/>
      <c r="BY196" s="292"/>
      <c r="BZ196" s="292"/>
      <c r="CA196" s="292"/>
      <c r="CB196" s="292"/>
      <c r="CC196" s="292"/>
      <c r="CD196" s="292"/>
      <c r="CE196" s="292"/>
      <c r="CF196" s="292"/>
      <c r="CG196" s="292"/>
      <c r="CH196" s="292"/>
      <c r="CI196" s="292"/>
      <c r="CJ196" s="292"/>
      <c r="CK196" s="292"/>
      <c r="CL196" s="292"/>
      <c r="CM196" s="292"/>
      <c r="CN196" s="292"/>
      <c r="CO196" s="292"/>
      <c r="CP196" s="292"/>
      <c r="CQ196" s="292"/>
      <c r="CR196" s="292"/>
      <c r="CS196" s="292"/>
      <c r="CT196" s="292"/>
      <c r="CU196" s="292"/>
      <c r="CV196" s="292"/>
      <c r="CW196" s="292"/>
      <c r="CX196" s="292"/>
      <c r="CY196" s="292"/>
      <c r="CZ196" s="292"/>
      <c r="DA196" s="292"/>
      <c r="DB196" s="292"/>
      <c r="DC196" s="292"/>
      <c r="DD196" s="292"/>
      <c r="DE196" s="292"/>
      <c r="DF196" s="292"/>
      <c r="DG196" s="292"/>
      <c r="DH196" s="292"/>
      <c r="DI196" s="292"/>
      <c r="DJ196" s="292"/>
      <c r="DK196" s="292"/>
      <c r="DL196" s="292"/>
      <c r="DM196" s="292"/>
      <c r="DN196" s="292"/>
      <c r="DO196" s="292"/>
      <c r="DP196" s="292"/>
      <c r="DQ196" s="292"/>
      <c r="DR196" s="292"/>
      <c r="DS196" s="292"/>
      <c r="DT196" s="292"/>
      <c r="DU196" s="292"/>
      <c r="DV196" s="292"/>
      <c r="DW196" s="292"/>
      <c r="DX196" s="292"/>
      <c r="DY196" s="292"/>
      <c r="DZ196" s="292"/>
      <c r="EA196" s="292"/>
      <c r="EB196" s="292"/>
      <c r="EC196" s="292"/>
      <c r="ED196" s="292"/>
      <c r="EE196" s="292"/>
      <c r="EF196" s="292"/>
      <c r="EG196" s="292"/>
      <c r="EH196" s="292"/>
      <c r="EI196" s="292"/>
      <c r="EJ196" s="292"/>
      <c r="EK196" s="292"/>
      <c r="EL196" s="292"/>
      <c r="EM196" s="292"/>
      <c r="EN196" s="292"/>
      <c r="EO196" s="292"/>
      <c r="EP196" s="292"/>
      <c r="EQ196" s="292"/>
      <c r="ER196" s="292"/>
      <c r="ES196" s="292"/>
      <c r="ET196" s="292"/>
      <c r="EU196" s="292"/>
      <c r="EV196" s="292"/>
      <c r="EW196" s="292"/>
      <c r="EX196" s="292"/>
      <c r="EY196" s="292"/>
      <c r="EZ196" s="292"/>
      <c r="FA196" s="292"/>
      <c r="FB196" s="292"/>
      <c r="FC196" s="292"/>
      <c r="FD196" s="292"/>
      <c r="FE196" s="292"/>
      <c r="FF196" s="292"/>
      <c r="FG196" s="292"/>
      <c r="FH196" s="292"/>
      <c r="FI196" s="292"/>
      <c r="FJ196" s="292"/>
      <c r="FK196" s="292"/>
      <c r="FL196" s="292"/>
      <c r="FM196" s="292"/>
      <c r="FN196" s="292"/>
      <c r="FO196" s="292"/>
      <c r="FP196" s="292"/>
      <c r="FQ196" s="292"/>
      <c r="FR196" s="292"/>
      <c r="FS196" s="292"/>
      <c r="FT196" s="292"/>
      <c r="FU196" s="292"/>
      <c r="FV196" s="292"/>
      <c r="FW196" s="292"/>
      <c r="FX196" s="292"/>
      <c r="FY196" s="292"/>
      <c r="FZ196" s="292"/>
      <c r="GA196" s="292"/>
      <c r="GB196" s="292"/>
      <c r="GC196" s="292"/>
      <c r="GD196" s="292"/>
      <c r="GE196" s="292"/>
      <c r="GF196" s="292"/>
      <c r="GG196" s="292"/>
      <c r="GH196" s="292"/>
      <c r="GI196" s="292"/>
      <c r="GJ196" s="292"/>
      <c r="GK196" s="292"/>
      <c r="GL196" s="292"/>
      <c r="GM196" s="292"/>
      <c r="GN196" s="292"/>
      <c r="GO196" s="292"/>
      <c r="GP196" s="292"/>
      <c r="GQ196" s="292"/>
      <c r="GR196" s="292"/>
      <c r="GS196" s="292"/>
      <c r="GT196" s="292"/>
      <c r="GU196" s="292"/>
      <c r="GV196" s="292"/>
      <c r="GW196" s="292"/>
      <c r="GX196" s="292"/>
      <c r="GY196" s="292"/>
      <c r="GZ196" s="292"/>
      <c r="HA196" s="292"/>
      <c r="HB196" s="292"/>
      <c r="HC196" s="292"/>
      <c r="HD196" s="292"/>
      <c r="HE196" s="292"/>
      <c r="HF196" s="292"/>
      <c r="HG196" s="292"/>
    </row>
    <row r="197" spans="1:215" s="7" customFormat="1" ht="13.5" hidden="1">
      <c r="B197" s="761" t="s">
        <v>65</v>
      </c>
      <c r="C197" s="762"/>
      <c r="D197" s="762"/>
      <c r="E197" s="763"/>
      <c r="F197" s="715">
        <f>MAX(F198:L217)</f>
        <v>0</v>
      </c>
      <c r="G197" s="715"/>
      <c r="H197" s="715"/>
      <c r="I197" s="715"/>
      <c r="J197" s="715"/>
      <c r="K197" s="715"/>
      <c r="L197" s="715"/>
      <c r="M197" s="715">
        <f>MAX(M198:S217)</f>
        <v>0</v>
      </c>
      <c r="N197" s="715"/>
      <c r="O197" s="715"/>
      <c r="P197" s="715"/>
      <c r="Q197" s="715"/>
      <c r="R197" s="715"/>
      <c r="S197" s="715"/>
      <c r="T197" s="715">
        <f>MAX(T198:Z217)</f>
        <v>0</v>
      </c>
      <c r="U197" s="715"/>
      <c r="V197" s="715"/>
      <c r="W197" s="715"/>
      <c r="X197" s="715"/>
      <c r="Y197" s="715"/>
      <c r="Z197" s="715"/>
      <c r="AA197" s="715">
        <f>MAX(AA198:AG217)</f>
        <v>0</v>
      </c>
      <c r="AB197" s="715"/>
      <c r="AC197" s="715"/>
      <c r="AD197" s="715"/>
      <c r="AE197" s="715"/>
      <c r="AF197" s="715"/>
      <c r="AG197" s="715"/>
      <c r="AH197" s="715">
        <f>MAX(AH198:AN217)</f>
        <v>0</v>
      </c>
      <c r="AI197" s="715"/>
      <c r="AJ197" s="715"/>
      <c r="AK197" s="715"/>
      <c r="AL197" s="715"/>
      <c r="AM197" s="715"/>
      <c r="AN197" s="715"/>
      <c r="AO197" s="715">
        <f>MAX(AO198:AU217)</f>
        <v>0</v>
      </c>
      <c r="AP197" s="715"/>
      <c r="AQ197" s="715"/>
      <c r="AR197" s="715"/>
      <c r="AS197" s="715"/>
      <c r="AT197" s="715"/>
      <c r="AU197" s="715"/>
      <c r="AV197" s="715">
        <f>MAX(AV198:BB217)</f>
        <v>0</v>
      </c>
      <c r="AW197" s="715"/>
      <c r="AX197" s="715"/>
      <c r="AY197" s="715"/>
      <c r="AZ197" s="715"/>
      <c r="BA197" s="715"/>
      <c r="BB197" s="715"/>
      <c r="BC197" s="715">
        <f>MAX(BC198:BI217)</f>
        <v>0</v>
      </c>
      <c r="BD197" s="715"/>
      <c r="BE197" s="715"/>
      <c r="BF197" s="715"/>
      <c r="BG197" s="715"/>
      <c r="BH197" s="715"/>
      <c r="BI197" s="715"/>
      <c r="BJ197" s="715">
        <f>MAX(BJ198:BP217)</f>
        <v>0</v>
      </c>
      <c r="BK197" s="715"/>
      <c r="BL197" s="715"/>
      <c r="BM197" s="715"/>
      <c r="BN197" s="715"/>
      <c r="BO197" s="715"/>
      <c r="BP197" s="715"/>
      <c r="BQ197" s="715">
        <f>MAX(BQ198:BW217)</f>
        <v>0</v>
      </c>
      <c r="BR197" s="715"/>
      <c r="BS197" s="715"/>
      <c r="BT197" s="715"/>
      <c r="BU197" s="715"/>
      <c r="BV197" s="715"/>
      <c r="BW197" s="715"/>
      <c r="BX197" s="715">
        <f>MAX(BX198:CD217)</f>
        <v>0</v>
      </c>
      <c r="BY197" s="715"/>
      <c r="BZ197" s="715"/>
      <c r="CA197" s="715"/>
      <c r="CB197" s="715"/>
      <c r="CC197" s="715"/>
      <c r="CD197" s="715"/>
      <c r="CE197" s="715">
        <f>MAX(CE198:CK217)</f>
        <v>0</v>
      </c>
      <c r="CF197" s="715"/>
      <c r="CG197" s="715"/>
      <c r="CH197" s="715"/>
      <c r="CI197" s="715"/>
      <c r="CJ197" s="715"/>
      <c r="CK197" s="715"/>
      <c r="CL197" s="715">
        <f>MAX(CL198:CR217)</f>
        <v>0</v>
      </c>
      <c r="CM197" s="715"/>
      <c r="CN197" s="715"/>
      <c r="CO197" s="715"/>
      <c r="CP197" s="715"/>
      <c r="CQ197" s="715"/>
      <c r="CR197" s="715"/>
      <c r="CS197" s="715">
        <f>MAX(CS198:CY217)</f>
        <v>0</v>
      </c>
      <c r="CT197" s="715"/>
      <c r="CU197" s="715"/>
      <c r="CV197" s="715"/>
      <c r="CW197" s="715"/>
      <c r="CX197" s="715"/>
      <c r="CY197" s="715"/>
      <c r="CZ197" s="715">
        <f>MAX(CZ198:DF217)</f>
        <v>0</v>
      </c>
      <c r="DA197" s="715"/>
      <c r="DB197" s="715"/>
      <c r="DC197" s="715"/>
      <c r="DD197" s="715"/>
      <c r="DE197" s="715"/>
      <c r="DF197" s="715"/>
      <c r="DG197" s="715">
        <f>MAX(DG198:DM217)</f>
        <v>0</v>
      </c>
      <c r="DH197" s="715"/>
      <c r="DI197" s="715"/>
      <c r="DJ197" s="715"/>
      <c r="DK197" s="715"/>
      <c r="DL197" s="715"/>
      <c r="DM197" s="715"/>
      <c r="DN197" s="715">
        <f>MAX(DN198:DT217)</f>
        <v>0</v>
      </c>
      <c r="DO197" s="715"/>
      <c r="DP197" s="715"/>
      <c r="DQ197" s="715"/>
      <c r="DR197" s="715"/>
      <c r="DS197" s="715"/>
      <c r="DT197" s="715"/>
      <c r="DU197" s="715">
        <f>MAX(DU198:EA217)</f>
        <v>0</v>
      </c>
      <c r="DV197" s="715"/>
      <c r="DW197" s="715"/>
      <c r="DX197" s="715"/>
      <c r="DY197" s="715"/>
      <c r="DZ197" s="715"/>
      <c r="EA197" s="715"/>
      <c r="EB197" s="715">
        <f>MAX(EB198:EH217)</f>
        <v>0</v>
      </c>
      <c r="EC197" s="715"/>
      <c r="ED197" s="715"/>
      <c r="EE197" s="715"/>
      <c r="EF197" s="715"/>
      <c r="EG197" s="715"/>
      <c r="EH197" s="715"/>
      <c r="EI197" s="715">
        <f>MAX(EI198:EO217)</f>
        <v>0</v>
      </c>
      <c r="EJ197" s="715"/>
      <c r="EK197" s="715"/>
      <c r="EL197" s="715"/>
      <c r="EM197" s="715"/>
      <c r="EN197" s="715"/>
      <c r="EO197" s="715"/>
      <c r="EP197" s="715">
        <f>MAX(EP198:EV217)</f>
        <v>0</v>
      </c>
      <c r="EQ197" s="715"/>
      <c r="ER197" s="715"/>
      <c r="ES197" s="715"/>
      <c r="ET197" s="715"/>
      <c r="EU197" s="715"/>
      <c r="EV197" s="715"/>
      <c r="EW197" s="715">
        <f>MAX(EW198:FC217)</f>
        <v>0</v>
      </c>
      <c r="EX197" s="715"/>
      <c r="EY197" s="715"/>
      <c r="EZ197" s="715"/>
      <c r="FA197" s="715"/>
      <c r="FB197" s="715"/>
      <c r="FC197" s="715"/>
      <c r="FD197" s="715">
        <f>MAX(FD198:FJ217)</f>
        <v>0</v>
      </c>
      <c r="FE197" s="715"/>
      <c r="FF197" s="715"/>
      <c r="FG197" s="715"/>
      <c r="FH197" s="715"/>
      <c r="FI197" s="715"/>
      <c r="FJ197" s="715"/>
      <c r="FK197" s="715">
        <f>MAX(FK198:FQ217)</f>
        <v>0</v>
      </c>
      <c r="FL197" s="715"/>
      <c r="FM197" s="715"/>
      <c r="FN197" s="715"/>
      <c r="FO197" s="715"/>
      <c r="FP197" s="715"/>
      <c r="FQ197" s="715"/>
      <c r="FR197" s="715">
        <f>MAX(FR198:FX217)</f>
        <v>0</v>
      </c>
      <c r="FS197" s="715"/>
      <c r="FT197" s="715"/>
      <c r="FU197" s="715"/>
      <c r="FV197" s="715"/>
      <c r="FW197" s="715"/>
      <c r="FX197" s="715"/>
      <c r="FY197" s="715">
        <f>MAX(FY198:GE217)</f>
        <v>0</v>
      </c>
      <c r="FZ197" s="715"/>
      <c r="GA197" s="715"/>
      <c r="GB197" s="715"/>
      <c r="GC197" s="715"/>
      <c r="GD197" s="715"/>
      <c r="GE197" s="715"/>
      <c r="GF197" s="715">
        <f>MAX(GF198:GL217)</f>
        <v>0</v>
      </c>
      <c r="GG197" s="715"/>
      <c r="GH197" s="715"/>
      <c r="GI197" s="715"/>
      <c r="GJ197" s="715"/>
      <c r="GK197" s="715"/>
      <c r="GL197" s="715"/>
      <c r="GM197" s="715">
        <f>MAX(GM198:GS217)</f>
        <v>0</v>
      </c>
      <c r="GN197" s="715"/>
      <c r="GO197" s="715"/>
      <c r="GP197" s="715"/>
      <c r="GQ197" s="715"/>
      <c r="GR197" s="715"/>
      <c r="GS197" s="715"/>
      <c r="GT197" s="715">
        <f>MAX(GT198:GZ217)</f>
        <v>0</v>
      </c>
      <c r="GU197" s="715"/>
      <c r="GV197" s="715"/>
      <c r="GW197" s="715"/>
      <c r="GX197" s="715"/>
      <c r="GY197" s="715"/>
      <c r="GZ197" s="715"/>
      <c r="HA197" s="715">
        <f>MAX(HA198:HG217)</f>
        <v>0</v>
      </c>
      <c r="HB197" s="715"/>
      <c r="HC197" s="715"/>
      <c r="HD197" s="715"/>
      <c r="HE197" s="715"/>
      <c r="HF197" s="715"/>
      <c r="HG197" s="715"/>
    </row>
    <row r="198" spans="1:215" s="7" customFormat="1" ht="13.5" hidden="1">
      <c r="A198" s="36">
        <v>20</v>
      </c>
      <c r="B198" s="751" t="s">
        <v>104</v>
      </c>
      <c r="C198" s="752"/>
      <c r="D198" s="752"/>
      <c r="E198" s="753"/>
      <c r="F198" s="446">
        <f>IF(AND(OR(F124="就職",F124="退職"),OR(I125=0,K125=0)),20,0)</f>
        <v>0</v>
      </c>
      <c r="G198" s="446"/>
      <c r="H198" s="446"/>
      <c r="I198" s="446"/>
      <c r="J198" s="446"/>
      <c r="K198" s="446"/>
      <c r="L198" s="446"/>
      <c r="M198" s="446">
        <f>IF(AND(OR(M124="就職",M124="退職"),OR(P125=0,R125=0)),20,0)</f>
        <v>0</v>
      </c>
      <c r="N198" s="446"/>
      <c r="O198" s="446"/>
      <c r="P198" s="446"/>
      <c r="Q198" s="446"/>
      <c r="R198" s="446"/>
      <c r="S198" s="446"/>
      <c r="T198" s="446">
        <f>IF(AND(OR(T124="就職",T124="退職"),OR(W125=0,Y125=0)),20,0)</f>
        <v>0</v>
      </c>
      <c r="U198" s="446"/>
      <c r="V198" s="446"/>
      <c r="W198" s="446"/>
      <c r="X198" s="446"/>
      <c r="Y198" s="446"/>
      <c r="Z198" s="446"/>
      <c r="AA198" s="446">
        <f>IF(AND(OR(AA124="就職",AA124="退職"),OR(AD125=0,AF125=0)),20,0)</f>
        <v>0</v>
      </c>
      <c r="AB198" s="446"/>
      <c r="AC198" s="446"/>
      <c r="AD198" s="446"/>
      <c r="AE198" s="446"/>
      <c r="AF198" s="446"/>
      <c r="AG198" s="446"/>
      <c r="AH198" s="446">
        <f>IF(AND(OR(AH124="就職",AH124="退職"),OR(AK125=0,AM125=0)),20,0)</f>
        <v>0</v>
      </c>
      <c r="AI198" s="446"/>
      <c r="AJ198" s="446"/>
      <c r="AK198" s="446"/>
      <c r="AL198" s="446"/>
      <c r="AM198" s="446"/>
      <c r="AN198" s="446"/>
      <c r="AO198" s="446">
        <f>IF(AND(OR(AO124="就職",AO124="退職"),OR(AR125=0,AT125=0)),20,0)</f>
        <v>0</v>
      </c>
      <c r="AP198" s="446"/>
      <c r="AQ198" s="446"/>
      <c r="AR198" s="446"/>
      <c r="AS198" s="446"/>
      <c r="AT198" s="446"/>
      <c r="AU198" s="446"/>
      <c r="AV198" s="446">
        <f>IF(AND(OR(AV124="就職",AV124="退職"),OR(AY125=0,BA125=0)),20,0)</f>
        <v>0</v>
      </c>
      <c r="AW198" s="446"/>
      <c r="AX198" s="446"/>
      <c r="AY198" s="446"/>
      <c r="AZ198" s="446"/>
      <c r="BA198" s="446"/>
      <c r="BB198" s="446"/>
      <c r="BC198" s="446">
        <f>IF(AND(OR(BC124="就職",BC124="退職"),OR(BF125=0,BH125=0)),20,0)</f>
        <v>0</v>
      </c>
      <c r="BD198" s="446"/>
      <c r="BE198" s="446"/>
      <c r="BF198" s="446"/>
      <c r="BG198" s="446"/>
      <c r="BH198" s="446"/>
      <c r="BI198" s="446"/>
      <c r="BJ198" s="446">
        <f>IF(AND(OR(BJ124="就職",BJ124="退職"),OR(BM125=0,BO125=0)),20,0)</f>
        <v>0</v>
      </c>
      <c r="BK198" s="446"/>
      <c r="BL198" s="446"/>
      <c r="BM198" s="446"/>
      <c r="BN198" s="446"/>
      <c r="BO198" s="446"/>
      <c r="BP198" s="446"/>
      <c r="BQ198" s="446">
        <f>IF(AND(OR(BQ124="就職",BQ124="退職"),OR(BT125=0,BV125=0)),20,0)</f>
        <v>0</v>
      </c>
      <c r="BR198" s="446"/>
      <c r="BS198" s="446"/>
      <c r="BT198" s="446"/>
      <c r="BU198" s="446"/>
      <c r="BV198" s="446"/>
      <c r="BW198" s="446"/>
      <c r="BX198" s="446">
        <f>IF(AND(OR(BX124="就職",BX124="退職"),OR(CA125=0,CC125=0)),20,0)</f>
        <v>0</v>
      </c>
      <c r="BY198" s="446"/>
      <c r="BZ198" s="446"/>
      <c r="CA198" s="446"/>
      <c r="CB198" s="446"/>
      <c r="CC198" s="446"/>
      <c r="CD198" s="446"/>
      <c r="CE198" s="446">
        <f>IF(AND(OR(CE124="就職",CE124="退職"),OR(CH125=0,CJ125=0)),20,0)</f>
        <v>0</v>
      </c>
      <c r="CF198" s="446"/>
      <c r="CG198" s="446"/>
      <c r="CH198" s="446"/>
      <c r="CI198" s="446"/>
      <c r="CJ198" s="446"/>
      <c r="CK198" s="446"/>
      <c r="CL198" s="446">
        <f>IF(AND(OR(CL124="就職",CL124="退職"),OR(CO125=0,CQ125=0)),20,0)</f>
        <v>0</v>
      </c>
      <c r="CM198" s="446"/>
      <c r="CN198" s="446"/>
      <c r="CO198" s="446"/>
      <c r="CP198" s="446"/>
      <c r="CQ198" s="446"/>
      <c r="CR198" s="446"/>
      <c r="CS198" s="446">
        <f>IF(AND(OR(CS124="就職",CS124="退職"),OR(CV125=0,CX125=0)),20,0)</f>
        <v>0</v>
      </c>
      <c r="CT198" s="446"/>
      <c r="CU198" s="446"/>
      <c r="CV198" s="446"/>
      <c r="CW198" s="446"/>
      <c r="CX198" s="446"/>
      <c r="CY198" s="446"/>
      <c r="CZ198" s="446">
        <f>IF(AND(OR(CZ124="就職",CZ124="退職"),OR(DC125=0,DE125=0)),20,0)</f>
        <v>0</v>
      </c>
      <c r="DA198" s="446"/>
      <c r="DB198" s="446"/>
      <c r="DC198" s="446"/>
      <c r="DD198" s="446"/>
      <c r="DE198" s="446"/>
      <c r="DF198" s="446"/>
      <c r="DG198" s="446">
        <f>IF(AND(OR(DG124="就職",DG124="退職"),OR(DJ125=0,DL125=0)),20,0)</f>
        <v>0</v>
      </c>
      <c r="DH198" s="446"/>
      <c r="DI198" s="446"/>
      <c r="DJ198" s="446"/>
      <c r="DK198" s="446"/>
      <c r="DL198" s="446"/>
      <c r="DM198" s="446"/>
      <c r="DN198" s="446">
        <f>IF(AND(OR(DN124="就職",DN124="退職"),OR(DQ125=0,DS125=0)),20,0)</f>
        <v>0</v>
      </c>
      <c r="DO198" s="446"/>
      <c r="DP198" s="446"/>
      <c r="DQ198" s="446"/>
      <c r="DR198" s="446"/>
      <c r="DS198" s="446"/>
      <c r="DT198" s="446"/>
      <c r="DU198" s="446">
        <f>IF(AND(OR(DU124="就職",DU124="退職"),OR(DX125=0,DZ125=0)),20,0)</f>
        <v>0</v>
      </c>
      <c r="DV198" s="446"/>
      <c r="DW198" s="446"/>
      <c r="DX198" s="446"/>
      <c r="DY198" s="446"/>
      <c r="DZ198" s="446"/>
      <c r="EA198" s="446"/>
      <c r="EB198" s="446">
        <f>IF(AND(OR(EB124="就職",EB124="退職"),OR(EE125=0,EG125=0)),20,0)</f>
        <v>0</v>
      </c>
      <c r="EC198" s="446"/>
      <c r="ED198" s="446"/>
      <c r="EE198" s="446"/>
      <c r="EF198" s="446"/>
      <c r="EG198" s="446"/>
      <c r="EH198" s="446"/>
      <c r="EI198" s="446">
        <f>IF(AND(OR(EI124="就職",EI124="退職"),OR(EL125=0,EN125=0)),20,0)</f>
        <v>0</v>
      </c>
      <c r="EJ198" s="446"/>
      <c r="EK198" s="446"/>
      <c r="EL198" s="446"/>
      <c r="EM198" s="446"/>
      <c r="EN198" s="446"/>
      <c r="EO198" s="446"/>
      <c r="EP198" s="446">
        <f>IF(AND(OR(EP124="就職",EP124="退職"),OR(ES125=0,EU125=0)),20,0)</f>
        <v>0</v>
      </c>
      <c r="EQ198" s="446"/>
      <c r="ER198" s="446"/>
      <c r="ES198" s="446"/>
      <c r="ET198" s="446"/>
      <c r="EU198" s="446"/>
      <c r="EV198" s="446"/>
      <c r="EW198" s="446">
        <f>IF(AND(OR(EW124="就職",EW124="退職"),OR(EZ125=0,FB125=0)),20,0)</f>
        <v>0</v>
      </c>
      <c r="EX198" s="446"/>
      <c r="EY198" s="446"/>
      <c r="EZ198" s="446"/>
      <c r="FA198" s="446"/>
      <c r="FB198" s="446"/>
      <c r="FC198" s="446"/>
      <c r="FD198" s="446">
        <f>IF(AND(OR(FD124="就職",FD124="退職"),OR(FG125=0,FI125=0)),20,0)</f>
        <v>0</v>
      </c>
      <c r="FE198" s="446"/>
      <c r="FF198" s="446"/>
      <c r="FG198" s="446"/>
      <c r="FH198" s="446"/>
      <c r="FI198" s="446"/>
      <c r="FJ198" s="446"/>
      <c r="FK198" s="446">
        <f>IF(AND(OR(FK124="就職",FK124="退職"),OR(FN125=0,FP125=0)),20,0)</f>
        <v>0</v>
      </c>
      <c r="FL198" s="446"/>
      <c r="FM198" s="446"/>
      <c r="FN198" s="446"/>
      <c r="FO198" s="446"/>
      <c r="FP198" s="446"/>
      <c r="FQ198" s="446"/>
      <c r="FR198" s="446">
        <f>IF(AND(OR(FR124="就職",FR124="退職"),OR(FU125=0,FW125=0)),20,0)</f>
        <v>0</v>
      </c>
      <c r="FS198" s="446"/>
      <c r="FT198" s="446"/>
      <c r="FU198" s="446"/>
      <c r="FV198" s="446"/>
      <c r="FW198" s="446"/>
      <c r="FX198" s="446"/>
      <c r="FY198" s="446">
        <f>IF(AND(OR(FY124="就職",FY124="退職"),OR(GB125=0,GD125=0)),20,0)</f>
        <v>0</v>
      </c>
      <c r="FZ198" s="446"/>
      <c r="GA198" s="446"/>
      <c r="GB198" s="446"/>
      <c r="GC198" s="446"/>
      <c r="GD198" s="446"/>
      <c r="GE198" s="446"/>
      <c r="GF198" s="446">
        <f>IF(AND(OR(GF124="就職",GF124="退職"),OR(GI125=0,GK125=0)),20,0)</f>
        <v>0</v>
      </c>
      <c r="GG198" s="446"/>
      <c r="GH198" s="446"/>
      <c r="GI198" s="446"/>
      <c r="GJ198" s="446"/>
      <c r="GK198" s="446"/>
      <c r="GL198" s="446"/>
      <c r="GM198" s="446">
        <f>IF(AND(OR(GM124="就職",GM124="退職"),OR(GP125=0,GR125=0)),20,0)</f>
        <v>0</v>
      </c>
      <c r="GN198" s="446"/>
      <c r="GO198" s="446"/>
      <c r="GP198" s="446"/>
      <c r="GQ198" s="446"/>
      <c r="GR198" s="446"/>
      <c r="GS198" s="446"/>
      <c r="GT198" s="446">
        <f>IF(AND(OR(GT124="就職",GT124="退職"),OR(GW125=0,GY125=0)),20,0)</f>
        <v>0</v>
      </c>
      <c r="GU198" s="446"/>
      <c r="GV198" s="446"/>
      <c r="GW198" s="446"/>
      <c r="GX198" s="446"/>
      <c r="GY198" s="446"/>
      <c r="GZ198" s="446"/>
      <c r="HA198" s="446">
        <f>IF(AND(OR(HA124="就職",HA124="退職"),OR(HD125=0,HF125=0)),20,0)</f>
        <v>0</v>
      </c>
      <c r="HB198" s="446"/>
      <c r="HC198" s="446"/>
      <c r="HD198" s="446"/>
      <c r="HE198" s="446"/>
      <c r="HF198" s="446"/>
      <c r="HG198" s="446"/>
    </row>
    <row r="199" spans="1:215" s="7" customFormat="1" ht="13.5" hidden="1">
      <c r="A199" s="36">
        <v>19</v>
      </c>
      <c r="B199" s="748" t="s">
        <v>291</v>
      </c>
      <c r="C199" s="749"/>
      <c r="D199" s="749"/>
      <c r="E199" s="750"/>
      <c r="F199" s="446">
        <f>IF(F137="年調未済",0,IF(AND(OR(F33="有（一般）",F33="有（老人）"),F35&gt;480000),19,0))</f>
        <v>0</v>
      </c>
      <c r="G199" s="446"/>
      <c r="H199" s="446"/>
      <c r="I199" s="446"/>
      <c r="J199" s="446"/>
      <c r="K199" s="446"/>
      <c r="L199" s="446"/>
      <c r="M199" s="446">
        <f>IF(M137="年調未済",0,IF(AND(OR(M33="有（一般）",M33="有（老人）"),M35&gt;480000),19,0))</f>
        <v>0</v>
      </c>
      <c r="N199" s="446"/>
      <c r="O199" s="446"/>
      <c r="P199" s="446"/>
      <c r="Q199" s="446"/>
      <c r="R199" s="446"/>
      <c r="S199" s="446"/>
      <c r="T199" s="446">
        <f>IF(T137="年調未済",0,IF(AND(OR(T33="有（一般）",T33="有（老人）"),T35&gt;480000),19,0))</f>
        <v>0</v>
      </c>
      <c r="U199" s="446"/>
      <c r="V199" s="446"/>
      <c r="W199" s="446"/>
      <c r="X199" s="446"/>
      <c r="Y199" s="446"/>
      <c r="Z199" s="446"/>
      <c r="AA199" s="446">
        <f>IF(AA137="年調未済",0,IF(AND(OR(AA33="有（一般）",AA33="有（老人）"),AA35&gt;480000),19,0))</f>
        <v>0</v>
      </c>
      <c r="AB199" s="446"/>
      <c r="AC199" s="446"/>
      <c r="AD199" s="446"/>
      <c r="AE199" s="446"/>
      <c r="AF199" s="446"/>
      <c r="AG199" s="446"/>
      <c r="AH199" s="446">
        <f>IF(AH137="年調未済",0,IF(AND(OR(AH33="有（一般）",AH33="有（老人）"),AH35&gt;480000),19,0))</f>
        <v>0</v>
      </c>
      <c r="AI199" s="446"/>
      <c r="AJ199" s="446"/>
      <c r="AK199" s="446"/>
      <c r="AL199" s="446"/>
      <c r="AM199" s="446"/>
      <c r="AN199" s="446"/>
      <c r="AO199" s="446">
        <f>IF(AO137="年調未済",0,IF(AND(OR(AO33="有（一般）",AO33="有（老人）"),AO35&gt;480000),19,0))</f>
        <v>0</v>
      </c>
      <c r="AP199" s="446"/>
      <c r="AQ199" s="446"/>
      <c r="AR199" s="446"/>
      <c r="AS199" s="446"/>
      <c r="AT199" s="446"/>
      <c r="AU199" s="446"/>
      <c r="AV199" s="446">
        <f>IF(AV137="年調未済",0,IF(AND(OR(AV33="有（一般）",AV33="有（老人）"),AV35&gt;480000),19,0))</f>
        <v>0</v>
      </c>
      <c r="AW199" s="446"/>
      <c r="AX199" s="446"/>
      <c r="AY199" s="446"/>
      <c r="AZ199" s="446"/>
      <c r="BA199" s="446"/>
      <c r="BB199" s="446"/>
      <c r="BC199" s="446">
        <f>IF(BC137="年調未済",0,IF(AND(OR(BC33="有（一般）",BC33="有（老人）"),BC35&gt;480000),19,0))</f>
        <v>0</v>
      </c>
      <c r="BD199" s="446"/>
      <c r="BE199" s="446"/>
      <c r="BF199" s="446"/>
      <c r="BG199" s="446"/>
      <c r="BH199" s="446"/>
      <c r="BI199" s="446"/>
      <c r="BJ199" s="446">
        <f>IF(BJ137="年調未済",0,IF(AND(OR(BJ33="有（一般）",BJ33="有（老人）"),BJ35&gt;480000),19,0))</f>
        <v>0</v>
      </c>
      <c r="BK199" s="446"/>
      <c r="BL199" s="446"/>
      <c r="BM199" s="446"/>
      <c r="BN199" s="446"/>
      <c r="BO199" s="446"/>
      <c r="BP199" s="446"/>
      <c r="BQ199" s="446">
        <f>IF(BQ137="年調未済",0,IF(AND(OR(BQ33="有（一般）",BQ33="有（老人）"),BQ35&gt;480000),19,0))</f>
        <v>0</v>
      </c>
      <c r="BR199" s="446"/>
      <c r="BS199" s="446"/>
      <c r="BT199" s="446"/>
      <c r="BU199" s="446"/>
      <c r="BV199" s="446"/>
      <c r="BW199" s="446"/>
      <c r="BX199" s="446">
        <f>IF(BX137="年調未済",0,IF(AND(OR(BX33="有（一般）",BX33="有（老人）"),BX35&gt;480000),19,0))</f>
        <v>0</v>
      </c>
      <c r="BY199" s="446"/>
      <c r="BZ199" s="446"/>
      <c r="CA199" s="446"/>
      <c r="CB199" s="446"/>
      <c r="CC199" s="446"/>
      <c r="CD199" s="446"/>
      <c r="CE199" s="446">
        <f>IF(CE137="年調未済",0,IF(AND(OR(CE33="有（一般）",CE33="有（老人）"),CE35&gt;480000),19,0))</f>
        <v>0</v>
      </c>
      <c r="CF199" s="446"/>
      <c r="CG199" s="446"/>
      <c r="CH199" s="446"/>
      <c r="CI199" s="446"/>
      <c r="CJ199" s="446"/>
      <c r="CK199" s="446"/>
      <c r="CL199" s="446">
        <f>IF(CL137="年調未済",0,IF(AND(OR(CL33="有（一般）",CL33="有（老人）"),CL35&gt;480000),19,0))</f>
        <v>0</v>
      </c>
      <c r="CM199" s="446"/>
      <c r="CN199" s="446"/>
      <c r="CO199" s="446"/>
      <c r="CP199" s="446"/>
      <c r="CQ199" s="446"/>
      <c r="CR199" s="446"/>
      <c r="CS199" s="446">
        <f>IF(CS137="年調未済",0,IF(AND(OR(CS33="有（一般）",CS33="有（老人）"),CS35&gt;480000),19,0))</f>
        <v>0</v>
      </c>
      <c r="CT199" s="446"/>
      <c r="CU199" s="446"/>
      <c r="CV199" s="446"/>
      <c r="CW199" s="446"/>
      <c r="CX199" s="446"/>
      <c r="CY199" s="446"/>
      <c r="CZ199" s="446">
        <f>IF(CZ137="年調未済",0,IF(AND(OR(CZ33="有（一般）",CZ33="有（老人）"),CZ35&gt;480000),19,0))</f>
        <v>0</v>
      </c>
      <c r="DA199" s="446"/>
      <c r="DB199" s="446"/>
      <c r="DC199" s="446"/>
      <c r="DD199" s="446"/>
      <c r="DE199" s="446"/>
      <c r="DF199" s="446"/>
      <c r="DG199" s="446">
        <f>IF(DG137="年調未済",0,IF(AND(OR(DG33="有（一般）",DG33="有（老人）"),DG35&gt;480000),19,0))</f>
        <v>0</v>
      </c>
      <c r="DH199" s="446"/>
      <c r="DI199" s="446"/>
      <c r="DJ199" s="446"/>
      <c r="DK199" s="446"/>
      <c r="DL199" s="446"/>
      <c r="DM199" s="446"/>
      <c r="DN199" s="446">
        <f>IF(DN137="年調未済",0,IF(AND(OR(DN33="有（一般）",DN33="有（老人）"),DN35&gt;480000),19,0))</f>
        <v>0</v>
      </c>
      <c r="DO199" s="446"/>
      <c r="DP199" s="446"/>
      <c r="DQ199" s="446"/>
      <c r="DR199" s="446"/>
      <c r="DS199" s="446"/>
      <c r="DT199" s="446"/>
      <c r="DU199" s="446">
        <f>IF(DU137="年調未済",0,IF(AND(OR(DU33="有（一般）",DU33="有（老人）"),DU35&gt;480000),19,0))</f>
        <v>0</v>
      </c>
      <c r="DV199" s="446"/>
      <c r="DW199" s="446"/>
      <c r="DX199" s="446"/>
      <c r="DY199" s="446"/>
      <c r="DZ199" s="446"/>
      <c r="EA199" s="446"/>
      <c r="EB199" s="446">
        <f>IF(EB137="年調未済",0,IF(AND(OR(EB33="有（一般）",EB33="有（老人）"),EB35&gt;480000),19,0))</f>
        <v>0</v>
      </c>
      <c r="EC199" s="446"/>
      <c r="ED199" s="446"/>
      <c r="EE199" s="446"/>
      <c r="EF199" s="446"/>
      <c r="EG199" s="446"/>
      <c r="EH199" s="446"/>
      <c r="EI199" s="446">
        <f>IF(EI137="年調未済",0,IF(AND(OR(EI33="有（一般）",EI33="有（老人）"),EI35&gt;480000),19,0))</f>
        <v>0</v>
      </c>
      <c r="EJ199" s="446"/>
      <c r="EK199" s="446"/>
      <c r="EL199" s="446"/>
      <c r="EM199" s="446"/>
      <c r="EN199" s="446"/>
      <c r="EO199" s="446"/>
      <c r="EP199" s="446">
        <f>IF(EP137="年調未済",0,IF(AND(OR(EP33="有（一般）",EP33="有（老人）"),EP35&gt;480000),19,0))</f>
        <v>0</v>
      </c>
      <c r="EQ199" s="446"/>
      <c r="ER199" s="446"/>
      <c r="ES199" s="446"/>
      <c r="ET199" s="446"/>
      <c r="EU199" s="446"/>
      <c r="EV199" s="446"/>
      <c r="EW199" s="446">
        <f>IF(EW137="年調未済",0,IF(AND(OR(EW33="有（一般）",EW33="有（老人）"),EW35&gt;480000),19,0))</f>
        <v>0</v>
      </c>
      <c r="EX199" s="446"/>
      <c r="EY199" s="446"/>
      <c r="EZ199" s="446"/>
      <c r="FA199" s="446"/>
      <c r="FB199" s="446"/>
      <c r="FC199" s="446"/>
      <c r="FD199" s="446">
        <f>IF(FD137="年調未済",0,IF(AND(OR(FD33="有（一般）",FD33="有（老人）"),FD35&gt;480000),19,0))</f>
        <v>0</v>
      </c>
      <c r="FE199" s="446"/>
      <c r="FF199" s="446"/>
      <c r="FG199" s="446"/>
      <c r="FH199" s="446"/>
      <c r="FI199" s="446"/>
      <c r="FJ199" s="446"/>
      <c r="FK199" s="446">
        <f>IF(FK137="年調未済",0,IF(AND(OR(FK33="有（一般）",FK33="有（老人）"),FK35&gt;480000),19,0))</f>
        <v>0</v>
      </c>
      <c r="FL199" s="446"/>
      <c r="FM199" s="446"/>
      <c r="FN199" s="446"/>
      <c r="FO199" s="446"/>
      <c r="FP199" s="446"/>
      <c r="FQ199" s="446"/>
      <c r="FR199" s="446">
        <f>IF(FR137="年調未済",0,IF(AND(OR(FR33="有（一般）",FR33="有（老人）"),FR35&gt;480000),19,0))</f>
        <v>0</v>
      </c>
      <c r="FS199" s="446"/>
      <c r="FT199" s="446"/>
      <c r="FU199" s="446"/>
      <c r="FV199" s="446"/>
      <c r="FW199" s="446"/>
      <c r="FX199" s="446"/>
      <c r="FY199" s="446">
        <f>IF(FY137="年調未済",0,IF(AND(OR(FY33="有（一般）",FY33="有（老人）"),FY35&gt;480000),19,0))</f>
        <v>0</v>
      </c>
      <c r="FZ199" s="446"/>
      <c r="GA199" s="446"/>
      <c r="GB199" s="446"/>
      <c r="GC199" s="446"/>
      <c r="GD199" s="446"/>
      <c r="GE199" s="446"/>
      <c r="GF199" s="446">
        <f>IF(GF137="年調未済",0,IF(AND(OR(GF33="有（一般）",GF33="有（老人）"),GF35&gt;480000),19,0))</f>
        <v>0</v>
      </c>
      <c r="GG199" s="446"/>
      <c r="GH199" s="446"/>
      <c r="GI199" s="446"/>
      <c r="GJ199" s="446"/>
      <c r="GK199" s="446"/>
      <c r="GL199" s="446"/>
      <c r="GM199" s="446">
        <f>IF(GM137="年調未済",0,IF(AND(OR(GM33="有（一般）",GM33="有（老人）"),GM35&gt;480000),19,0))</f>
        <v>0</v>
      </c>
      <c r="GN199" s="446"/>
      <c r="GO199" s="446"/>
      <c r="GP199" s="446"/>
      <c r="GQ199" s="446"/>
      <c r="GR199" s="446"/>
      <c r="GS199" s="446"/>
      <c r="GT199" s="446">
        <f>IF(GT137="年調未済",0,IF(AND(OR(GT33="有（一般）",GT33="有（老人）"),GT35&gt;480000),19,0))</f>
        <v>0</v>
      </c>
      <c r="GU199" s="446"/>
      <c r="GV199" s="446"/>
      <c r="GW199" s="446"/>
      <c r="GX199" s="446"/>
      <c r="GY199" s="446"/>
      <c r="GZ199" s="446"/>
      <c r="HA199" s="446">
        <f>IF(HA137="年調未済",0,IF(AND(OR(HA33="有（一般）",HA33="有（老人）"),HA35&gt;480000),19,0))</f>
        <v>0</v>
      </c>
      <c r="HB199" s="446"/>
      <c r="HC199" s="446"/>
      <c r="HD199" s="446"/>
      <c r="HE199" s="446"/>
      <c r="HF199" s="446"/>
      <c r="HG199" s="446"/>
    </row>
    <row r="200" spans="1:215" s="7" customFormat="1" ht="13.5" hidden="1">
      <c r="A200" s="36">
        <v>18</v>
      </c>
      <c r="B200" s="751" t="s">
        <v>106</v>
      </c>
      <c r="C200" s="752"/>
      <c r="D200" s="752"/>
      <c r="E200" s="753"/>
      <c r="F200" s="448">
        <f>IF(AND(OR(G125&gt;0,I125&gt;0,K125&gt;0),AND(F124&lt;&gt;"就職",F124&lt;&gt;"退職")),18,0)</f>
        <v>0</v>
      </c>
      <c r="G200" s="449"/>
      <c r="H200" s="449"/>
      <c r="I200" s="449"/>
      <c r="J200" s="449"/>
      <c r="K200" s="449"/>
      <c r="L200" s="450"/>
      <c r="M200" s="448">
        <f>IF(AND(OR(N125&gt;0,P125&gt;0,R125&gt;0),AND(M124&lt;&gt;"就職",M124&lt;&gt;"退職")),18,0)</f>
        <v>0</v>
      </c>
      <c r="N200" s="449"/>
      <c r="O200" s="449"/>
      <c r="P200" s="449"/>
      <c r="Q200" s="449"/>
      <c r="R200" s="449"/>
      <c r="S200" s="450"/>
      <c r="T200" s="448">
        <f>IF(AND(OR(U125&gt;0,W125&gt;0,Y125&gt;0),AND(T124&lt;&gt;"就職",T124&lt;&gt;"退職")),18,0)</f>
        <v>0</v>
      </c>
      <c r="U200" s="449"/>
      <c r="V200" s="449"/>
      <c r="W200" s="449"/>
      <c r="X200" s="449"/>
      <c r="Y200" s="449"/>
      <c r="Z200" s="450"/>
      <c r="AA200" s="448">
        <f>IF(AND(OR(AB125&gt;0,AD125&gt;0,AF125&gt;0),AND(AA124&lt;&gt;"就職",AA124&lt;&gt;"退職")),18,0)</f>
        <v>0</v>
      </c>
      <c r="AB200" s="449"/>
      <c r="AC200" s="449"/>
      <c r="AD200" s="449"/>
      <c r="AE200" s="449"/>
      <c r="AF200" s="449"/>
      <c r="AG200" s="450"/>
      <c r="AH200" s="448">
        <f>IF(AND(OR(AI125&gt;0,AK125&gt;0,AM125&gt;0),AND(AH124&lt;&gt;"就職",AH124&lt;&gt;"退職")),18,0)</f>
        <v>0</v>
      </c>
      <c r="AI200" s="449"/>
      <c r="AJ200" s="449"/>
      <c r="AK200" s="449"/>
      <c r="AL200" s="449"/>
      <c r="AM200" s="449"/>
      <c r="AN200" s="450"/>
      <c r="AO200" s="448">
        <f>IF(AND(OR(AP125&gt;0,AR125&gt;0,AT125&gt;0),AND(AO124&lt;&gt;"就職",AO124&lt;&gt;"退職")),18,0)</f>
        <v>0</v>
      </c>
      <c r="AP200" s="449"/>
      <c r="AQ200" s="449"/>
      <c r="AR200" s="449"/>
      <c r="AS200" s="449"/>
      <c r="AT200" s="449"/>
      <c r="AU200" s="450"/>
      <c r="AV200" s="448">
        <f>IF(AND(OR(AW125&gt;0,AY125&gt;0,BA125&gt;0),AND(AV124&lt;&gt;"就職",AV124&lt;&gt;"退職")),18,0)</f>
        <v>0</v>
      </c>
      <c r="AW200" s="449"/>
      <c r="AX200" s="449"/>
      <c r="AY200" s="449"/>
      <c r="AZ200" s="449"/>
      <c r="BA200" s="449"/>
      <c r="BB200" s="450"/>
      <c r="BC200" s="448">
        <f>IF(AND(OR(BD125&gt;0,BF125&gt;0,BH125&gt;0),AND(BC124&lt;&gt;"就職",BC124&lt;&gt;"退職")),18,0)</f>
        <v>0</v>
      </c>
      <c r="BD200" s="449"/>
      <c r="BE200" s="449"/>
      <c r="BF200" s="449"/>
      <c r="BG200" s="449"/>
      <c r="BH200" s="449"/>
      <c r="BI200" s="450"/>
      <c r="BJ200" s="448">
        <f>IF(AND(OR(BK125&gt;0,BM125&gt;0,BO125&gt;0),AND(BJ124&lt;&gt;"就職",BJ124&lt;&gt;"退職")),18,0)</f>
        <v>0</v>
      </c>
      <c r="BK200" s="449"/>
      <c r="BL200" s="449"/>
      <c r="BM200" s="449"/>
      <c r="BN200" s="449"/>
      <c r="BO200" s="449"/>
      <c r="BP200" s="450"/>
      <c r="BQ200" s="448">
        <f>IF(AND(OR(BR125&gt;0,BT125&gt;0,BV125&gt;0),AND(BQ124&lt;&gt;"就職",BQ124&lt;&gt;"退職")),18,0)</f>
        <v>0</v>
      </c>
      <c r="BR200" s="449"/>
      <c r="BS200" s="449"/>
      <c r="BT200" s="449"/>
      <c r="BU200" s="449"/>
      <c r="BV200" s="449"/>
      <c r="BW200" s="450"/>
      <c r="BX200" s="448">
        <f>IF(AND(OR(BY125&gt;0,CA125&gt;0,CC125&gt;0),AND(BX124&lt;&gt;"就職",BX124&lt;&gt;"退職")),18,0)</f>
        <v>0</v>
      </c>
      <c r="BY200" s="449"/>
      <c r="BZ200" s="449"/>
      <c r="CA200" s="449"/>
      <c r="CB200" s="449"/>
      <c r="CC200" s="449"/>
      <c r="CD200" s="450"/>
      <c r="CE200" s="448">
        <f>IF(AND(OR(CF125&gt;0,CH125&gt;0,CJ125&gt;0),AND(CE124&lt;&gt;"就職",CE124&lt;&gt;"退職")),18,0)</f>
        <v>0</v>
      </c>
      <c r="CF200" s="449"/>
      <c r="CG200" s="449"/>
      <c r="CH200" s="449"/>
      <c r="CI200" s="449"/>
      <c r="CJ200" s="449"/>
      <c r="CK200" s="450"/>
      <c r="CL200" s="448">
        <f>IF(AND(OR(CM125&gt;0,CO125&gt;0,CQ125&gt;0),AND(CL124&lt;&gt;"就職",CL124&lt;&gt;"退職")),18,0)</f>
        <v>0</v>
      </c>
      <c r="CM200" s="449"/>
      <c r="CN200" s="449"/>
      <c r="CO200" s="449"/>
      <c r="CP200" s="449"/>
      <c r="CQ200" s="449"/>
      <c r="CR200" s="450"/>
      <c r="CS200" s="448">
        <f>IF(AND(OR(CT125&gt;0,CV125&gt;0,CX125&gt;0),AND(CS124&lt;&gt;"就職",CS124&lt;&gt;"退職")),18,0)</f>
        <v>0</v>
      </c>
      <c r="CT200" s="449"/>
      <c r="CU200" s="449"/>
      <c r="CV200" s="449"/>
      <c r="CW200" s="449"/>
      <c r="CX200" s="449"/>
      <c r="CY200" s="450"/>
      <c r="CZ200" s="448">
        <f>IF(AND(OR(DA125&gt;0,DC125&gt;0,DE125&gt;0),AND(CZ124&lt;&gt;"就職",CZ124&lt;&gt;"退職")),18,0)</f>
        <v>0</v>
      </c>
      <c r="DA200" s="449"/>
      <c r="DB200" s="449"/>
      <c r="DC200" s="449"/>
      <c r="DD200" s="449"/>
      <c r="DE200" s="449"/>
      <c r="DF200" s="450"/>
      <c r="DG200" s="448">
        <f>IF(AND(OR(DH125&gt;0,DJ125&gt;0,DL125&gt;0),AND(DG124&lt;&gt;"就職",DG124&lt;&gt;"退職")),18,0)</f>
        <v>0</v>
      </c>
      <c r="DH200" s="449"/>
      <c r="DI200" s="449"/>
      <c r="DJ200" s="449"/>
      <c r="DK200" s="449"/>
      <c r="DL200" s="449"/>
      <c r="DM200" s="450"/>
      <c r="DN200" s="448">
        <f>IF(AND(OR(DO125&gt;0,DQ125&gt;0,DS125&gt;0),AND(DN124&lt;&gt;"就職",DN124&lt;&gt;"退職")),18,0)</f>
        <v>0</v>
      </c>
      <c r="DO200" s="449"/>
      <c r="DP200" s="449"/>
      <c r="DQ200" s="449"/>
      <c r="DR200" s="449"/>
      <c r="DS200" s="449"/>
      <c r="DT200" s="450"/>
      <c r="DU200" s="448">
        <f>IF(AND(OR(DV125&gt;0,DX125&gt;0,DZ125&gt;0),AND(DU124&lt;&gt;"就職",DU124&lt;&gt;"退職")),18,0)</f>
        <v>0</v>
      </c>
      <c r="DV200" s="449"/>
      <c r="DW200" s="449"/>
      <c r="DX200" s="449"/>
      <c r="DY200" s="449"/>
      <c r="DZ200" s="449"/>
      <c r="EA200" s="450"/>
      <c r="EB200" s="448">
        <f>IF(AND(OR(EC125&gt;0,EE125&gt;0,EG125&gt;0),AND(EB124&lt;&gt;"就職",EB124&lt;&gt;"退職")),18,0)</f>
        <v>0</v>
      </c>
      <c r="EC200" s="449"/>
      <c r="ED200" s="449"/>
      <c r="EE200" s="449"/>
      <c r="EF200" s="449"/>
      <c r="EG200" s="449"/>
      <c r="EH200" s="450"/>
      <c r="EI200" s="448">
        <f>IF(AND(OR(EJ125&gt;0,EL125&gt;0,EN125&gt;0),AND(EI124&lt;&gt;"就職",EI124&lt;&gt;"退職")),18,0)</f>
        <v>0</v>
      </c>
      <c r="EJ200" s="449"/>
      <c r="EK200" s="449"/>
      <c r="EL200" s="449"/>
      <c r="EM200" s="449"/>
      <c r="EN200" s="449"/>
      <c r="EO200" s="450"/>
      <c r="EP200" s="448">
        <f>IF(AND(OR(EQ125&gt;0,ES125&gt;0,EU125&gt;0),AND(EP124&lt;&gt;"就職",EP124&lt;&gt;"退職")),18,0)</f>
        <v>0</v>
      </c>
      <c r="EQ200" s="449"/>
      <c r="ER200" s="449"/>
      <c r="ES200" s="449"/>
      <c r="ET200" s="449"/>
      <c r="EU200" s="449"/>
      <c r="EV200" s="450"/>
      <c r="EW200" s="448">
        <f>IF(AND(OR(EX125&gt;0,EZ125&gt;0,FB125&gt;0),AND(EW124&lt;&gt;"就職",EW124&lt;&gt;"退職")),18,0)</f>
        <v>0</v>
      </c>
      <c r="EX200" s="449"/>
      <c r="EY200" s="449"/>
      <c r="EZ200" s="449"/>
      <c r="FA200" s="449"/>
      <c r="FB200" s="449"/>
      <c r="FC200" s="450"/>
      <c r="FD200" s="448">
        <f>IF(AND(OR(FE125&gt;0,FG125&gt;0,FI125&gt;0),AND(FD124&lt;&gt;"就職",FD124&lt;&gt;"退職")),18,0)</f>
        <v>0</v>
      </c>
      <c r="FE200" s="449"/>
      <c r="FF200" s="449"/>
      <c r="FG200" s="449"/>
      <c r="FH200" s="449"/>
      <c r="FI200" s="449"/>
      <c r="FJ200" s="450"/>
      <c r="FK200" s="448">
        <f>IF(AND(OR(FL125&gt;0,FN125&gt;0,FP125&gt;0),AND(FK124&lt;&gt;"就職",FK124&lt;&gt;"退職")),18,0)</f>
        <v>0</v>
      </c>
      <c r="FL200" s="449"/>
      <c r="FM200" s="449"/>
      <c r="FN200" s="449"/>
      <c r="FO200" s="449"/>
      <c r="FP200" s="449"/>
      <c r="FQ200" s="450"/>
      <c r="FR200" s="448">
        <f>IF(AND(OR(FS125&gt;0,FU125&gt;0,FW125&gt;0),AND(FR124&lt;&gt;"就職",FR124&lt;&gt;"退職")),18,0)</f>
        <v>0</v>
      </c>
      <c r="FS200" s="449"/>
      <c r="FT200" s="449"/>
      <c r="FU200" s="449"/>
      <c r="FV200" s="449"/>
      <c r="FW200" s="449"/>
      <c r="FX200" s="450"/>
      <c r="FY200" s="448">
        <f>IF(AND(OR(FZ125&gt;0,GB125&gt;0,GD125&gt;0),AND(FY124&lt;&gt;"就職",FY124&lt;&gt;"退職")),18,0)</f>
        <v>0</v>
      </c>
      <c r="FZ200" s="449"/>
      <c r="GA200" s="449"/>
      <c r="GB200" s="449"/>
      <c r="GC200" s="449"/>
      <c r="GD200" s="449"/>
      <c r="GE200" s="450"/>
      <c r="GF200" s="448">
        <f>IF(AND(OR(GG125&gt;0,GI125&gt;0,GK125&gt;0),AND(GF124&lt;&gt;"就職",GF124&lt;&gt;"退職")),18,0)</f>
        <v>0</v>
      </c>
      <c r="GG200" s="449"/>
      <c r="GH200" s="449"/>
      <c r="GI200" s="449"/>
      <c r="GJ200" s="449"/>
      <c r="GK200" s="449"/>
      <c r="GL200" s="450"/>
      <c r="GM200" s="448">
        <f>IF(AND(OR(GN125&gt;0,GP125&gt;0,GR125&gt;0),AND(GM124&lt;&gt;"就職",GM124&lt;&gt;"退職")),18,0)</f>
        <v>0</v>
      </c>
      <c r="GN200" s="449"/>
      <c r="GO200" s="449"/>
      <c r="GP200" s="449"/>
      <c r="GQ200" s="449"/>
      <c r="GR200" s="449"/>
      <c r="GS200" s="450"/>
      <c r="GT200" s="448">
        <f>IF(AND(OR(GU125&gt;0,GW125&gt;0,GY125&gt;0),AND(GT124&lt;&gt;"就職",GT124&lt;&gt;"退職")),18,0)</f>
        <v>0</v>
      </c>
      <c r="GU200" s="449"/>
      <c r="GV200" s="449"/>
      <c r="GW200" s="449"/>
      <c r="GX200" s="449"/>
      <c r="GY200" s="449"/>
      <c r="GZ200" s="450"/>
      <c r="HA200" s="448">
        <f>IF(AND(OR(HB125&gt;0,HD125&gt;0,HF125&gt;0),AND(HA124&lt;&gt;"就職",HA124&lt;&gt;"退職")),18,0)</f>
        <v>0</v>
      </c>
      <c r="HB200" s="449"/>
      <c r="HC200" s="449"/>
      <c r="HD200" s="449"/>
      <c r="HE200" s="449"/>
      <c r="HF200" s="449"/>
      <c r="HG200" s="450"/>
    </row>
    <row r="201" spans="1:215" s="7" customFormat="1" ht="13.5" hidden="1">
      <c r="A201" s="36">
        <v>17</v>
      </c>
      <c r="B201" s="751" t="s">
        <v>115</v>
      </c>
      <c r="C201" s="752"/>
      <c r="D201" s="752"/>
      <c r="E201" s="753"/>
      <c r="F201" s="448">
        <f>IF(F82+F84&gt;IF(F33="有（一般）",1)+IF(F33="有（老人）",1)+F41+F42+F44+F63,17,0)</f>
        <v>0</v>
      </c>
      <c r="G201" s="449"/>
      <c r="H201" s="449"/>
      <c r="I201" s="449"/>
      <c r="J201" s="449"/>
      <c r="K201" s="449"/>
      <c r="L201" s="450"/>
      <c r="M201" s="448">
        <f>IF(M82+M84&gt;IF(M33="有（一般）",1)+IF(M33="有（老人）",1)+M41+M42+M44+M63,17,0)</f>
        <v>0</v>
      </c>
      <c r="N201" s="449"/>
      <c r="O201" s="449"/>
      <c r="P201" s="449"/>
      <c r="Q201" s="449"/>
      <c r="R201" s="449"/>
      <c r="S201" s="450"/>
      <c r="T201" s="448">
        <f>IF(T82+T84&gt;IF(T33="有（一般）",1)+IF(T33="有（老人）",1)+T41+T42+T44+T63,17,0)</f>
        <v>0</v>
      </c>
      <c r="U201" s="449"/>
      <c r="V201" s="449"/>
      <c r="W201" s="449"/>
      <c r="X201" s="449"/>
      <c r="Y201" s="449"/>
      <c r="Z201" s="450"/>
      <c r="AA201" s="448">
        <f>IF(AA82+AA84&gt;IF(AA33="有（一般）",1)+IF(AA33="有（老人）",1)+AA41+AA42+AA44+AA63,17,0)</f>
        <v>0</v>
      </c>
      <c r="AB201" s="449"/>
      <c r="AC201" s="449"/>
      <c r="AD201" s="449"/>
      <c r="AE201" s="449"/>
      <c r="AF201" s="449"/>
      <c r="AG201" s="450"/>
      <c r="AH201" s="448">
        <f>IF(AH82+AH84&gt;IF(AH33="有（一般）",1)+IF(AH33="有（老人）",1)+AH41+AH42+AH44+AH63,17,0)</f>
        <v>0</v>
      </c>
      <c r="AI201" s="449"/>
      <c r="AJ201" s="449"/>
      <c r="AK201" s="449"/>
      <c r="AL201" s="449"/>
      <c r="AM201" s="449"/>
      <c r="AN201" s="450"/>
      <c r="AO201" s="448">
        <f>IF(AO82+AO84&gt;IF(AO33="有（一般）",1)+IF(AO33="有（老人）",1)+AO41+AO42+AO44+AO63,17,0)</f>
        <v>0</v>
      </c>
      <c r="AP201" s="449"/>
      <c r="AQ201" s="449"/>
      <c r="AR201" s="449"/>
      <c r="AS201" s="449"/>
      <c r="AT201" s="449"/>
      <c r="AU201" s="450"/>
      <c r="AV201" s="448">
        <f>IF(AV82+AV84&gt;IF(AV33="有（一般）",1)+IF(AV33="有（老人）",1)+AV41+AV42+AV44+AV63,17,0)</f>
        <v>0</v>
      </c>
      <c r="AW201" s="449"/>
      <c r="AX201" s="449"/>
      <c r="AY201" s="449"/>
      <c r="AZ201" s="449"/>
      <c r="BA201" s="449"/>
      <c r="BB201" s="450"/>
      <c r="BC201" s="448">
        <f>IF(BC82+BC84&gt;IF(BC33="有（一般）",1)+IF(BC33="有（老人）",1)+BC41+BC42+BC44+BC63,17,0)</f>
        <v>0</v>
      </c>
      <c r="BD201" s="449"/>
      <c r="BE201" s="449"/>
      <c r="BF201" s="449"/>
      <c r="BG201" s="449"/>
      <c r="BH201" s="449"/>
      <c r="BI201" s="450"/>
      <c r="BJ201" s="448">
        <f>IF(BJ82+BJ84&gt;IF(BJ33="有（一般）",1)+IF(BJ33="有（老人）",1)+BJ41+BJ42+BJ44+BJ63,17,0)</f>
        <v>0</v>
      </c>
      <c r="BK201" s="449"/>
      <c r="BL201" s="449"/>
      <c r="BM201" s="449"/>
      <c r="BN201" s="449"/>
      <c r="BO201" s="449"/>
      <c r="BP201" s="450"/>
      <c r="BQ201" s="448">
        <f>IF(BQ82+BQ84&gt;IF(BQ33="有（一般）",1)+IF(BQ33="有（老人）",1)+BQ41+BQ42+BQ44+BQ63,17,0)</f>
        <v>0</v>
      </c>
      <c r="BR201" s="449"/>
      <c r="BS201" s="449"/>
      <c r="BT201" s="449"/>
      <c r="BU201" s="449"/>
      <c r="BV201" s="449"/>
      <c r="BW201" s="450"/>
      <c r="BX201" s="448">
        <f>IF(BX82+BX84&gt;IF(BX33="有（一般）",1)+IF(BX33="有（老人）",1)+BX41+BX42+BX44+BX63,17,0)</f>
        <v>0</v>
      </c>
      <c r="BY201" s="449"/>
      <c r="BZ201" s="449"/>
      <c r="CA201" s="449"/>
      <c r="CB201" s="449"/>
      <c r="CC201" s="449"/>
      <c r="CD201" s="450"/>
      <c r="CE201" s="448">
        <f>IF(CE82+CE84&gt;IF(CE33="有（一般）",1)+IF(CE33="有（老人）",1)+CE41+CE42+CE44+CE63,17,0)</f>
        <v>0</v>
      </c>
      <c r="CF201" s="449"/>
      <c r="CG201" s="449"/>
      <c r="CH201" s="449"/>
      <c r="CI201" s="449"/>
      <c r="CJ201" s="449"/>
      <c r="CK201" s="450"/>
      <c r="CL201" s="448">
        <f>IF(CL82+CL84&gt;IF(CL33="有（一般）",1)+IF(CL33="有（老人）",1)+CL41+CL42+CL44+CL63,17,0)</f>
        <v>0</v>
      </c>
      <c r="CM201" s="449"/>
      <c r="CN201" s="449"/>
      <c r="CO201" s="449"/>
      <c r="CP201" s="449"/>
      <c r="CQ201" s="449"/>
      <c r="CR201" s="450"/>
      <c r="CS201" s="448">
        <f>IF(CS82+CS84&gt;IF(CS33="有（一般）",1)+IF(CS33="有（老人）",1)+CS41+CS42+CS44+CS63,17,0)</f>
        <v>0</v>
      </c>
      <c r="CT201" s="449"/>
      <c r="CU201" s="449"/>
      <c r="CV201" s="449"/>
      <c r="CW201" s="449"/>
      <c r="CX201" s="449"/>
      <c r="CY201" s="450"/>
      <c r="CZ201" s="448">
        <f>IF(CZ82+CZ84&gt;IF(CZ33="有（一般）",1)+IF(CZ33="有（老人）",1)+CZ41+CZ42+CZ44+CZ63,17,0)</f>
        <v>0</v>
      </c>
      <c r="DA201" s="449"/>
      <c r="DB201" s="449"/>
      <c r="DC201" s="449"/>
      <c r="DD201" s="449"/>
      <c r="DE201" s="449"/>
      <c r="DF201" s="450"/>
      <c r="DG201" s="448">
        <f>IF(DG82+DG84&gt;IF(DG33="有（一般）",1)+IF(DG33="有（老人）",1)+DG41+DG42+DG44+DG63,17,0)</f>
        <v>0</v>
      </c>
      <c r="DH201" s="449"/>
      <c r="DI201" s="449"/>
      <c r="DJ201" s="449"/>
      <c r="DK201" s="449"/>
      <c r="DL201" s="449"/>
      <c r="DM201" s="450"/>
      <c r="DN201" s="448">
        <f>IF(DN82+DN84&gt;IF(DN33="有（一般）",1)+IF(DN33="有（老人）",1)+DN41+DN42+DN44+DN63,17,0)</f>
        <v>0</v>
      </c>
      <c r="DO201" s="449"/>
      <c r="DP201" s="449"/>
      <c r="DQ201" s="449"/>
      <c r="DR201" s="449"/>
      <c r="DS201" s="449"/>
      <c r="DT201" s="450"/>
      <c r="DU201" s="448">
        <f>IF(DU82+DU84&gt;IF(DU33="有（一般）",1)+IF(DU33="有（老人）",1)+DU41+DU42+DU44+DU63,17,0)</f>
        <v>0</v>
      </c>
      <c r="DV201" s="449"/>
      <c r="DW201" s="449"/>
      <c r="DX201" s="449"/>
      <c r="DY201" s="449"/>
      <c r="DZ201" s="449"/>
      <c r="EA201" s="450"/>
      <c r="EB201" s="448">
        <f>IF(EB82+EB84&gt;IF(EB33="有（一般）",1)+IF(EB33="有（老人）",1)+EB41+EB42+EB44+EB63,17,0)</f>
        <v>0</v>
      </c>
      <c r="EC201" s="449"/>
      <c r="ED201" s="449"/>
      <c r="EE201" s="449"/>
      <c r="EF201" s="449"/>
      <c r="EG201" s="449"/>
      <c r="EH201" s="450"/>
      <c r="EI201" s="448">
        <f>IF(EI82+EI84&gt;IF(EI33="有（一般）",1)+IF(EI33="有（老人）",1)+EI41+EI42+EI44+EI63,17,0)</f>
        <v>0</v>
      </c>
      <c r="EJ201" s="449"/>
      <c r="EK201" s="449"/>
      <c r="EL201" s="449"/>
      <c r="EM201" s="449"/>
      <c r="EN201" s="449"/>
      <c r="EO201" s="450"/>
      <c r="EP201" s="448">
        <f>IF(EP82+EP84&gt;IF(EP33="有（一般）",1)+IF(EP33="有（老人）",1)+EP41+EP42+EP44+EP63,17,0)</f>
        <v>0</v>
      </c>
      <c r="EQ201" s="449"/>
      <c r="ER201" s="449"/>
      <c r="ES201" s="449"/>
      <c r="ET201" s="449"/>
      <c r="EU201" s="449"/>
      <c r="EV201" s="450"/>
      <c r="EW201" s="448">
        <f>IF(EW82+EW84&gt;IF(EW33="有（一般）",1)+IF(EW33="有（老人）",1)+EW41+EW42+EW44+EW63,17,0)</f>
        <v>0</v>
      </c>
      <c r="EX201" s="449"/>
      <c r="EY201" s="449"/>
      <c r="EZ201" s="449"/>
      <c r="FA201" s="449"/>
      <c r="FB201" s="449"/>
      <c r="FC201" s="450"/>
      <c r="FD201" s="448">
        <f>IF(FD82+FD84&gt;IF(FD33="有（一般）",1)+IF(FD33="有（老人）",1)+FD41+FD42+FD44+FD63,17,0)</f>
        <v>0</v>
      </c>
      <c r="FE201" s="449"/>
      <c r="FF201" s="449"/>
      <c r="FG201" s="449"/>
      <c r="FH201" s="449"/>
      <c r="FI201" s="449"/>
      <c r="FJ201" s="450"/>
      <c r="FK201" s="448">
        <f>IF(FK82+FK84&gt;IF(FK33="有（一般）",1)+IF(FK33="有（老人）",1)+FK41+FK42+FK44+FK63,17,0)</f>
        <v>0</v>
      </c>
      <c r="FL201" s="449"/>
      <c r="FM201" s="449"/>
      <c r="FN201" s="449"/>
      <c r="FO201" s="449"/>
      <c r="FP201" s="449"/>
      <c r="FQ201" s="450"/>
      <c r="FR201" s="448">
        <f>IF(FR82+FR84&gt;IF(FR33="有（一般）",1)+IF(FR33="有（老人）",1)+FR41+FR42+FR44+FR63,17,0)</f>
        <v>0</v>
      </c>
      <c r="FS201" s="449"/>
      <c r="FT201" s="449"/>
      <c r="FU201" s="449"/>
      <c r="FV201" s="449"/>
      <c r="FW201" s="449"/>
      <c r="FX201" s="450"/>
      <c r="FY201" s="448">
        <f>IF(FY82+FY84&gt;IF(FY33="有（一般）",1)+IF(FY33="有（老人）",1)+FY41+FY42+FY44+FY63,17,0)</f>
        <v>0</v>
      </c>
      <c r="FZ201" s="449"/>
      <c r="GA201" s="449"/>
      <c r="GB201" s="449"/>
      <c r="GC201" s="449"/>
      <c r="GD201" s="449"/>
      <c r="GE201" s="450"/>
      <c r="GF201" s="448">
        <f>IF(GF82+GF84&gt;IF(GF33="有（一般）",1)+IF(GF33="有（老人）",1)+GF41+GF42+GF44+GF63,17,0)</f>
        <v>0</v>
      </c>
      <c r="GG201" s="449"/>
      <c r="GH201" s="449"/>
      <c r="GI201" s="449"/>
      <c r="GJ201" s="449"/>
      <c r="GK201" s="449"/>
      <c r="GL201" s="450"/>
      <c r="GM201" s="448">
        <f>IF(GM82+GM84&gt;IF(GM33="有（一般）",1)+IF(GM33="有（老人）",1)+GM41+GM42+GM44+GM63,17,0)</f>
        <v>0</v>
      </c>
      <c r="GN201" s="449"/>
      <c r="GO201" s="449"/>
      <c r="GP201" s="449"/>
      <c r="GQ201" s="449"/>
      <c r="GR201" s="449"/>
      <c r="GS201" s="450"/>
      <c r="GT201" s="448">
        <f>IF(GT82+GT84&gt;IF(GT33="有（一般）",1)+IF(GT33="有（老人）",1)+GT41+GT42+GT44+GT63,17,0)</f>
        <v>0</v>
      </c>
      <c r="GU201" s="449"/>
      <c r="GV201" s="449"/>
      <c r="GW201" s="449"/>
      <c r="GX201" s="449"/>
      <c r="GY201" s="449"/>
      <c r="GZ201" s="450"/>
      <c r="HA201" s="448">
        <f>IF(HA82+HA84&gt;IF(HA33="有（一般）",1)+IF(HA33="有（老人）",1)+HA41+HA42+HA44+HA63,17,0)</f>
        <v>0</v>
      </c>
      <c r="HB201" s="449"/>
      <c r="HC201" s="449"/>
      <c r="HD201" s="449"/>
      <c r="HE201" s="449"/>
      <c r="HF201" s="449"/>
      <c r="HG201" s="450"/>
    </row>
    <row r="202" spans="1:215" s="7" customFormat="1" ht="13.5" hidden="1">
      <c r="A202" s="36">
        <v>16</v>
      </c>
      <c r="B202" s="751" t="s">
        <v>75</v>
      </c>
      <c r="C202" s="752"/>
      <c r="D202" s="752"/>
      <c r="E202" s="753"/>
      <c r="F202" s="448">
        <f>IF(F42&lt;F43,16,0)</f>
        <v>0</v>
      </c>
      <c r="G202" s="449"/>
      <c r="H202" s="449"/>
      <c r="I202" s="449"/>
      <c r="J202" s="449"/>
      <c r="K202" s="449"/>
      <c r="L202" s="450"/>
      <c r="M202" s="448">
        <f>IF(M42&lt;M43,16,0)</f>
        <v>0</v>
      </c>
      <c r="N202" s="449"/>
      <c r="O202" s="449"/>
      <c r="P202" s="449"/>
      <c r="Q202" s="449"/>
      <c r="R202" s="449"/>
      <c r="S202" s="450"/>
      <c r="T202" s="448">
        <f>IF(T42&lt;T43,16,0)</f>
        <v>0</v>
      </c>
      <c r="U202" s="449"/>
      <c r="V202" s="449"/>
      <c r="W202" s="449"/>
      <c r="X202" s="449"/>
      <c r="Y202" s="449"/>
      <c r="Z202" s="450"/>
      <c r="AA202" s="448">
        <f>IF(AA42&lt;AA43,16,0)</f>
        <v>0</v>
      </c>
      <c r="AB202" s="449"/>
      <c r="AC202" s="449"/>
      <c r="AD202" s="449"/>
      <c r="AE202" s="449"/>
      <c r="AF202" s="449"/>
      <c r="AG202" s="450"/>
      <c r="AH202" s="448">
        <f>IF(AH42&lt;AH43,16,0)</f>
        <v>0</v>
      </c>
      <c r="AI202" s="449"/>
      <c r="AJ202" s="449"/>
      <c r="AK202" s="449"/>
      <c r="AL202" s="449"/>
      <c r="AM202" s="449"/>
      <c r="AN202" s="450"/>
      <c r="AO202" s="448">
        <f>IF(AO42&lt;AO43,16,0)</f>
        <v>0</v>
      </c>
      <c r="AP202" s="449"/>
      <c r="AQ202" s="449"/>
      <c r="AR202" s="449"/>
      <c r="AS202" s="449"/>
      <c r="AT202" s="449"/>
      <c r="AU202" s="450"/>
      <c r="AV202" s="448">
        <f>IF(AV42&lt;AV43,16,0)</f>
        <v>0</v>
      </c>
      <c r="AW202" s="449"/>
      <c r="AX202" s="449"/>
      <c r="AY202" s="449"/>
      <c r="AZ202" s="449"/>
      <c r="BA202" s="449"/>
      <c r="BB202" s="450"/>
      <c r="BC202" s="448">
        <f>IF(BC42&lt;BC43,16,0)</f>
        <v>0</v>
      </c>
      <c r="BD202" s="449"/>
      <c r="BE202" s="449"/>
      <c r="BF202" s="449"/>
      <c r="BG202" s="449"/>
      <c r="BH202" s="449"/>
      <c r="BI202" s="450"/>
      <c r="BJ202" s="448">
        <f>IF(BJ42&lt;BJ43,16,0)</f>
        <v>0</v>
      </c>
      <c r="BK202" s="449"/>
      <c r="BL202" s="449"/>
      <c r="BM202" s="449"/>
      <c r="BN202" s="449"/>
      <c r="BO202" s="449"/>
      <c r="BP202" s="450"/>
      <c r="BQ202" s="448">
        <f>IF(BQ42&lt;BQ43,16,0)</f>
        <v>0</v>
      </c>
      <c r="BR202" s="449"/>
      <c r="BS202" s="449"/>
      <c r="BT202" s="449"/>
      <c r="BU202" s="449"/>
      <c r="BV202" s="449"/>
      <c r="BW202" s="450"/>
      <c r="BX202" s="448">
        <f>IF(BX42&lt;BX43,16,0)</f>
        <v>0</v>
      </c>
      <c r="BY202" s="449"/>
      <c r="BZ202" s="449"/>
      <c r="CA202" s="449"/>
      <c r="CB202" s="449"/>
      <c r="CC202" s="449"/>
      <c r="CD202" s="450"/>
      <c r="CE202" s="448">
        <f>IF(CE42&lt;CE43,16,0)</f>
        <v>0</v>
      </c>
      <c r="CF202" s="449"/>
      <c r="CG202" s="449"/>
      <c r="CH202" s="449"/>
      <c r="CI202" s="449"/>
      <c r="CJ202" s="449"/>
      <c r="CK202" s="450"/>
      <c r="CL202" s="448">
        <f>IF(CL42&lt;CL43,16,0)</f>
        <v>0</v>
      </c>
      <c r="CM202" s="449"/>
      <c r="CN202" s="449"/>
      <c r="CO202" s="449"/>
      <c r="CP202" s="449"/>
      <c r="CQ202" s="449"/>
      <c r="CR202" s="450"/>
      <c r="CS202" s="448">
        <f>IF(CS42&lt;CS43,16,0)</f>
        <v>0</v>
      </c>
      <c r="CT202" s="449"/>
      <c r="CU202" s="449"/>
      <c r="CV202" s="449"/>
      <c r="CW202" s="449"/>
      <c r="CX202" s="449"/>
      <c r="CY202" s="450"/>
      <c r="CZ202" s="448">
        <f>IF(CZ42&lt;CZ43,16,0)</f>
        <v>0</v>
      </c>
      <c r="DA202" s="449"/>
      <c r="DB202" s="449"/>
      <c r="DC202" s="449"/>
      <c r="DD202" s="449"/>
      <c r="DE202" s="449"/>
      <c r="DF202" s="450"/>
      <c r="DG202" s="448">
        <f>IF(DG42&lt;DG43,16,0)</f>
        <v>0</v>
      </c>
      <c r="DH202" s="449"/>
      <c r="DI202" s="449"/>
      <c r="DJ202" s="449"/>
      <c r="DK202" s="449"/>
      <c r="DL202" s="449"/>
      <c r="DM202" s="450"/>
      <c r="DN202" s="448">
        <f>IF(DN42&lt;DN43,16,0)</f>
        <v>0</v>
      </c>
      <c r="DO202" s="449"/>
      <c r="DP202" s="449"/>
      <c r="DQ202" s="449"/>
      <c r="DR202" s="449"/>
      <c r="DS202" s="449"/>
      <c r="DT202" s="450"/>
      <c r="DU202" s="448">
        <f>IF(DU42&lt;DU43,16,0)</f>
        <v>0</v>
      </c>
      <c r="DV202" s="449"/>
      <c r="DW202" s="449"/>
      <c r="DX202" s="449"/>
      <c r="DY202" s="449"/>
      <c r="DZ202" s="449"/>
      <c r="EA202" s="450"/>
      <c r="EB202" s="448">
        <f>IF(EB42&lt;EB43,16,0)</f>
        <v>0</v>
      </c>
      <c r="EC202" s="449"/>
      <c r="ED202" s="449"/>
      <c r="EE202" s="449"/>
      <c r="EF202" s="449"/>
      <c r="EG202" s="449"/>
      <c r="EH202" s="450"/>
      <c r="EI202" s="448">
        <f>IF(EI42&lt;EI43,16,0)</f>
        <v>0</v>
      </c>
      <c r="EJ202" s="449"/>
      <c r="EK202" s="449"/>
      <c r="EL202" s="449"/>
      <c r="EM202" s="449"/>
      <c r="EN202" s="449"/>
      <c r="EO202" s="450"/>
      <c r="EP202" s="448">
        <f>IF(EP42&lt;EP43,16,0)</f>
        <v>0</v>
      </c>
      <c r="EQ202" s="449"/>
      <c r="ER202" s="449"/>
      <c r="ES202" s="449"/>
      <c r="ET202" s="449"/>
      <c r="EU202" s="449"/>
      <c r="EV202" s="450"/>
      <c r="EW202" s="448">
        <f>IF(EW42&lt;EW43,16,0)</f>
        <v>0</v>
      </c>
      <c r="EX202" s="449"/>
      <c r="EY202" s="449"/>
      <c r="EZ202" s="449"/>
      <c r="FA202" s="449"/>
      <c r="FB202" s="449"/>
      <c r="FC202" s="450"/>
      <c r="FD202" s="448">
        <f>IF(FD42&lt;FD43,16,0)</f>
        <v>0</v>
      </c>
      <c r="FE202" s="449"/>
      <c r="FF202" s="449"/>
      <c r="FG202" s="449"/>
      <c r="FH202" s="449"/>
      <c r="FI202" s="449"/>
      <c r="FJ202" s="450"/>
      <c r="FK202" s="448">
        <f>IF(FK42&lt;FK43,16,0)</f>
        <v>0</v>
      </c>
      <c r="FL202" s="449"/>
      <c r="FM202" s="449"/>
      <c r="FN202" s="449"/>
      <c r="FO202" s="449"/>
      <c r="FP202" s="449"/>
      <c r="FQ202" s="450"/>
      <c r="FR202" s="448">
        <f>IF(FR42&lt;FR43,16,0)</f>
        <v>0</v>
      </c>
      <c r="FS202" s="449"/>
      <c r="FT202" s="449"/>
      <c r="FU202" s="449"/>
      <c r="FV202" s="449"/>
      <c r="FW202" s="449"/>
      <c r="FX202" s="450"/>
      <c r="FY202" s="448">
        <f>IF(FY42&lt;FY43,16,0)</f>
        <v>0</v>
      </c>
      <c r="FZ202" s="449"/>
      <c r="GA202" s="449"/>
      <c r="GB202" s="449"/>
      <c r="GC202" s="449"/>
      <c r="GD202" s="449"/>
      <c r="GE202" s="450"/>
      <c r="GF202" s="448">
        <f>IF(GF42&lt;GF43,16,0)</f>
        <v>0</v>
      </c>
      <c r="GG202" s="449"/>
      <c r="GH202" s="449"/>
      <c r="GI202" s="449"/>
      <c r="GJ202" s="449"/>
      <c r="GK202" s="449"/>
      <c r="GL202" s="450"/>
      <c r="GM202" s="448">
        <f>IF(GM42&lt;GM43,16,0)</f>
        <v>0</v>
      </c>
      <c r="GN202" s="449"/>
      <c r="GO202" s="449"/>
      <c r="GP202" s="449"/>
      <c r="GQ202" s="449"/>
      <c r="GR202" s="449"/>
      <c r="GS202" s="450"/>
      <c r="GT202" s="448">
        <f>IF(GT42&lt;GT43,16,0)</f>
        <v>0</v>
      </c>
      <c r="GU202" s="449"/>
      <c r="GV202" s="449"/>
      <c r="GW202" s="449"/>
      <c r="GX202" s="449"/>
      <c r="GY202" s="449"/>
      <c r="GZ202" s="450"/>
      <c r="HA202" s="448">
        <f>IF(HA42&lt;HA43,16,0)</f>
        <v>0</v>
      </c>
      <c r="HB202" s="449"/>
      <c r="HC202" s="449"/>
      <c r="HD202" s="449"/>
      <c r="HE202" s="449"/>
      <c r="HF202" s="449"/>
      <c r="HG202" s="450"/>
    </row>
    <row r="203" spans="1:215" s="7" customFormat="1" ht="13.5" hidden="1">
      <c r="A203" s="36">
        <v>15</v>
      </c>
      <c r="B203" s="751" t="s">
        <v>116</v>
      </c>
      <c r="C203" s="752"/>
      <c r="D203" s="752"/>
      <c r="E203" s="753"/>
      <c r="F203" s="448">
        <f>IF(F82&lt;F83,15,0)</f>
        <v>0</v>
      </c>
      <c r="G203" s="449"/>
      <c r="H203" s="449"/>
      <c r="I203" s="449"/>
      <c r="J203" s="449"/>
      <c r="K203" s="449"/>
      <c r="L203" s="450"/>
      <c r="M203" s="448">
        <f>IF(M82&lt;M83,15,0)</f>
        <v>0</v>
      </c>
      <c r="N203" s="449"/>
      <c r="O203" s="449"/>
      <c r="P203" s="449"/>
      <c r="Q203" s="449"/>
      <c r="R203" s="449"/>
      <c r="S203" s="450"/>
      <c r="T203" s="448">
        <f>IF(T82&lt;T83,15,0)</f>
        <v>0</v>
      </c>
      <c r="U203" s="449"/>
      <c r="V203" s="449"/>
      <c r="W203" s="449"/>
      <c r="X203" s="449"/>
      <c r="Y203" s="449"/>
      <c r="Z203" s="450"/>
      <c r="AA203" s="448">
        <f>IF(AA82&lt;AA83,15,0)</f>
        <v>0</v>
      </c>
      <c r="AB203" s="449"/>
      <c r="AC203" s="449"/>
      <c r="AD203" s="449"/>
      <c r="AE203" s="449"/>
      <c r="AF203" s="449"/>
      <c r="AG203" s="450"/>
      <c r="AH203" s="448">
        <f>IF(AH82&lt;AH83,15,0)</f>
        <v>0</v>
      </c>
      <c r="AI203" s="449"/>
      <c r="AJ203" s="449"/>
      <c r="AK203" s="449"/>
      <c r="AL203" s="449"/>
      <c r="AM203" s="449"/>
      <c r="AN203" s="450"/>
      <c r="AO203" s="448">
        <f>IF(AO82&lt;AO83,15,0)</f>
        <v>0</v>
      </c>
      <c r="AP203" s="449"/>
      <c r="AQ203" s="449"/>
      <c r="AR203" s="449"/>
      <c r="AS203" s="449"/>
      <c r="AT203" s="449"/>
      <c r="AU203" s="450"/>
      <c r="AV203" s="448">
        <f>IF(AV82&lt;AV83,15,0)</f>
        <v>0</v>
      </c>
      <c r="AW203" s="449"/>
      <c r="AX203" s="449"/>
      <c r="AY203" s="449"/>
      <c r="AZ203" s="449"/>
      <c r="BA203" s="449"/>
      <c r="BB203" s="450"/>
      <c r="BC203" s="448">
        <f>IF(BC82&lt;BC83,15,0)</f>
        <v>0</v>
      </c>
      <c r="BD203" s="449"/>
      <c r="BE203" s="449"/>
      <c r="BF203" s="449"/>
      <c r="BG203" s="449"/>
      <c r="BH203" s="449"/>
      <c r="BI203" s="450"/>
      <c r="BJ203" s="448">
        <f>IF(BJ82&lt;BJ83,15,0)</f>
        <v>0</v>
      </c>
      <c r="BK203" s="449"/>
      <c r="BL203" s="449"/>
      <c r="BM203" s="449"/>
      <c r="BN203" s="449"/>
      <c r="BO203" s="449"/>
      <c r="BP203" s="450"/>
      <c r="BQ203" s="448">
        <f>IF(BQ82&lt;BQ83,15,0)</f>
        <v>0</v>
      </c>
      <c r="BR203" s="449"/>
      <c r="BS203" s="449"/>
      <c r="BT203" s="449"/>
      <c r="BU203" s="449"/>
      <c r="BV203" s="449"/>
      <c r="BW203" s="450"/>
      <c r="BX203" s="448">
        <f>IF(BX82&lt;BX83,15,0)</f>
        <v>0</v>
      </c>
      <c r="BY203" s="449"/>
      <c r="BZ203" s="449"/>
      <c r="CA203" s="449"/>
      <c r="CB203" s="449"/>
      <c r="CC203" s="449"/>
      <c r="CD203" s="450"/>
      <c r="CE203" s="448">
        <f>IF(CE82&lt;CE83,15,0)</f>
        <v>0</v>
      </c>
      <c r="CF203" s="449"/>
      <c r="CG203" s="449"/>
      <c r="CH203" s="449"/>
      <c r="CI203" s="449"/>
      <c r="CJ203" s="449"/>
      <c r="CK203" s="450"/>
      <c r="CL203" s="448">
        <f>IF(CL82&lt;CL83,15,0)</f>
        <v>0</v>
      </c>
      <c r="CM203" s="449"/>
      <c r="CN203" s="449"/>
      <c r="CO203" s="449"/>
      <c r="CP203" s="449"/>
      <c r="CQ203" s="449"/>
      <c r="CR203" s="450"/>
      <c r="CS203" s="448">
        <f>IF(CS82&lt;CS83,15,0)</f>
        <v>0</v>
      </c>
      <c r="CT203" s="449"/>
      <c r="CU203" s="449"/>
      <c r="CV203" s="449"/>
      <c r="CW203" s="449"/>
      <c r="CX203" s="449"/>
      <c r="CY203" s="450"/>
      <c r="CZ203" s="448">
        <f>IF(CZ82&lt;CZ83,15,0)</f>
        <v>0</v>
      </c>
      <c r="DA203" s="449"/>
      <c r="DB203" s="449"/>
      <c r="DC203" s="449"/>
      <c r="DD203" s="449"/>
      <c r="DE203" s="449"/>
      <c r="DF203" s="450"/>
      <c r="DG203" s="448">
        <f>IF(DG82&lt;DG83,15,0)</f>
        <v>0</v>
      </c>
      <c r="DH203" s="449"/>
      <c r="DI203" s="449"/>
      <c r="DJ203" s="449"/>
      <c r="DK203" s="449"/>
      <c r="DL203" s="449"/>
      <c r="DM203" s="450"/>
      <c r="DN203" s="448">
        <f>IF(DN82&lt;DN83,15,0)</f>
        <v>0</v>
      </c>
      <c r="DO203" s="449"/>
      <c r="DP203" s="449"/>
      <c r="DQ203" s="449"/>
      <c r="DR203" s="449"/>
      <c r="DS203" s="449"/>
      <c r="DT203" s="450"/>
      <c r="DU203" s="448">
        <f>IF(DU82&lt;DU83,15,0)</f>
        <v>0</v>
      </c>
      <c r="DV203" s="449"/>
      <c r="DW203" s="449"/>
      <c r="DX203" s="449"/>
      <c r="DY203" s="449"/>
      <c r="DZ203" s="449"/>
      <c r="EA203" s="450"/>
      <c r="EB203" s="448">
        <f>IF(EB82&lt;EB83,15,0)</f>
        <v>0</v>
      </c>
      <c r="EC203" s="449"/>
      <c r="ED203" s="449"/>
      <c r="EE203" s="449"/>
      <c r="EF203" s="449"/>
      <c r="EG203" s="449"/>
      <c r="EH203" s="450"/>
      <c r="EI203" s="448">
        <f>IF(EI82&lt;EI83,15,0)</f>
        <v>0</v>
      </c>
      <c r="EJ203" s="449"/>
      <c r="EK203" s="449"/>
      <c r="EL203" s="449"/>
      <c r="EM203" s="449"/>
      <c r="EN203" s="449"/>
      <c r="EO203" s="450"/>
      <c r="EP203" s="448">
        <f>IF(EP82&lt;EP83,15,0)</f>
        <v>0</v>
      </c>
      <c r="EQ203" s="449"/>
      <c r="ER203" s="449"/>
      <c r="ES203" s="449"/>
      <c r="ET203" s="449"/>
      <c r="EU203" s="449"/>
      <c r="EV203" s="450"/>
      <c r="EW203" s="448">
        <f>IF(EW82&lt;EW83,15,0)</f>
        <v>0</v>
      </c>
      <c r="EX203" s="449"/>
      <c r="EY203" s="449"/>
      <c r="EZ203" s="449"/>
      <c r="FA203" s="449"/>
      <c r="FB203" s="449"/>
      <c r="FC203" s="450"/>
      <c r="FD203" s="448">
        <f>IF(FD82&lt;FD83,15,0)</f>
        <v>0</v>
      </c>
      <c r="FE203" s="449"/>
      <c r="FF203" s="449"/>
      <c r="FG203" s="449"/>
      <c r="FH203" s="449"/>
      <c r="FI203" s="449"/>
      <c r="FJ203" s="450"/>
      <c r="FK203" s="448">
        <f>IF(FK82&lt;FK83,15,0)</f>
        <v>0</v>
      </c>
      <c r="FL203" s="449"/>
      <c r="FM203" s="449"/>
      <c r="FN203" s="449"/>
      <c r="FO203" s="449"/>
      <c r="FP203" s="449"/>
      <c r="FQ203" s="450"/>
      <c r="FR203" s="448">
        <f>IF(FR82&lt;FR83,15,0)</f>
        <v>0</v>
      </c>
      <c r="FS203" s="449"/>
      <c r="FT203" s="449"/>
      <c r="FU203" s="449"/>
      <c r="FV203" s="449"/>
      <c r="FW203" s="449"/>
      <c r="FX203" s="450"/>
      <c r="FY203" s="448">
        <f>IF(FY82&lt;FY83,15,0)</f>
        <v>0</v>
      </c>
      <c r="FZ203" s="449"/>
      <c r="GA203" s="449"/>
      <c r="GB203" s="449"/>
      <c r="GC203" s="449"/>
      <c r="GD203" s="449"/>
      <c r="GE203" s="450"/>
      <c r="GF203" s="448">
        <f>IF(GF82&lt;GF83,15,0)</f>
        <v>0</v>
      </c>
      <c r="GG203" s="449"/>
      <c r="GH203" s="449"/>
      <c r="GI203" s="449"/>
      <c r="GJ203" s="449"/>
      <c r="GK203" s="449"/>
      <c r="GL203" s="450"/>
      <c r="GM203" s="448">
        <f>IF(GM82&lt;GM83,15,0)</f>
        <v>0</v>
      </c>
      <c r="GN203" s="449"/>
      <c r="GO203" s="449"/>
      <c r="GP203" s="449"/>
      <c r="GQ203" s="449"/>
      <c r="GR203" s="449"/>
      <c r="GS203" s="450"/>
      <c r="GT203" s="448">
        <f>IF(GT82&lt;GT83,15,0)</f>
        <v>0</v>
      </c>
      <c r="GU203" s="449"/>
      <c r="GV203" s="449"/>
      <c r="GW203" s="449"/>
      <c r="GX203" s="449"/>
      <c r="GY203" s="449"/>
      <c r="GZ203" s="450"/>
      <c r="HA203" s="448">
        <f>IF(HA82&lt;HA83,15,0)</f>
        <v>0</v>
      </c>
      <c r="HB203" s="449"/>
      <c r="HC203" s="449"/>
      <c r="HD203" s="449"/>
      <c r="HE203" s="449"/>
      <c r="HF203" s="449"/>
      <c r="HG203" s="450"/>
    </row>
    <row r="204" spans="1:215" s="7" customFormat="1" ht="13.5" hidden="1">
      <c r="A204" s="36">
        <v>14</v>
      </c>
      <c r="B204" s="751" t="s">
        <v>270</v>
      </c>
      <c r="C204" s="752"/>
      <c r="D204" s="752"/>
      <c r="E204" s="753"/>
      <c r="F204" s="448">
        <f>IF(AND(F137="年調未済",OR(F90&lt;&gt;0,F97&lt;&gt;0,F101&lt;&gt;"")),14,0)</f>
        <v>0</v>
      </c>
      <c r="G204" s="449"/>
      <c r="H204" s="449"/>
      <c r="I204" s="449"/>
      <c r="J204" s="449"/>
      <c r="K204" s="449"/>
      <c r="L204" s="450"/>
      <c r="M204" s="448">
        <f>IF(AND(M137="年調未済",OR(M90&lt;&gt;0,M97&lt;&gt;0,M101&lt;&gt;"")),14,0)</f>
        <v>0</v>
      </c>
      <c r="N204" s="449"/>
      <c r="O204" s="449"/>
      <c r="P204" s="449"/>
      <c r="Q204" s="449"/>
      <c r="R204" s="449"/>
      <c r="S204" s="450"/>
      <c r="T204" s="448">
        <f>IF(AND(T137="年調未済",OR(T90&lt;&gt;0,T97&lt;&gt;0,T101&lt;&gt;"")),14,0)</f>
        <v>0</v>
      </c>
      <c r="U204" s="449"/>
      <c r="V204" s="449"/>
      <c r="W204" s="449"/>
      <c r="X204" s="449"/>
      <c r="Y204" s="449"/>
      <c r="Z204" s="450"/>
      <c r="AA204" s="448">
        <f>IF(AND(AA137="年調未済",OR(AA90&lt;&gt;0,AA97&lt;&gt;0,AA101&lt;&gt;"")),14,0)</f>
        <v>0</v>
      </c>
      <c r="AB204" s="449"/>
      <c r="AC204" s="449"/>
      <c r="AD204" s="449"/>
      <c r="AE204" s="449"/>
      <c r="AF204" s="449"/>
      <c r="AG204" s="450"/>
      <c r="AH204" s="448">
        <f>IF(AND(AH137="年調未済",OR(AH90&lt;&gt;0,AH97&lt;&gt;0,AH101&lt;&gt;"")),14,0)</f>
        <v>0</v>
      </c>
      <c r="AI204" s="449"/>
      <c r="AJ204" s="449"/>
      <c r="AK204" s="449"/>
      <c r="AL204" s="449"/>
      <c r="AM204" s="449"/>
      <c r="AN204" s="450"/>
      <c r="AO204" s="448">
        <f>IF(AND(AO137="年調未済",OR(AO90&lt;&gt;0,AO97&lt;&gt;0,AO101&lt;&gt;"")),14,0)</f>
        <v>0</v>
      </c>
      <c r="AP204" s="449"/>
      <c r="AQ204" s="449"/>
      <c r="AR204" s="449"/>
      <c r="AS204" s="449"/>
      <c r="AT204" s="449"/>
      <c r="AU204" s="450"/>
      <c r="AV204" s="448">
        <f>IF(AND(AV137="年調未済",OR(AV90&lt;&gt;0,AV97&lt;&gt;0,AV101&lt;&gt;"")),14,0)</f>
        <v>0</v>
      </c>
      <c r="AW204" s="449"/>
      <c r="AX204" s="449"/>
      <c r="AY204" s="449"/>
      <c r="AZ204" s="449"/>
      <c r="BA204" s="449"/>
      <c r="BB204" s="450"/>
      <c r="BC204" s="448">
        <f>IF(AND(BC137="年調未済",OR(BC90&lt;&gt;0,BC97&lt;&gt;0,BC101&lt;&gt;"")),14,0)</f>
        <v>0</v>
      </c>
      <c r="BD204" s="449"/>
      <c r="BE204" s="449"/>
      <c r="BF204" s="449"/>
      <c r="BG204" s="449"/>
      <c r="BH204" s="449"/>
      <c r="BI204" s="450"/>
      <c r="BJ204" s="448">
        <f>IF(AND(BJ137="年調未済",OR(BJ90&lt;&gt;0,BJ97&lt;&gt;0,BJ101&lt;&gt;"")),14,0)</f>
        <v>0</v>
      </c>
      <c r="BK204" s="449"/>
      <c r="BL204" s="449"/>
      <c r="BM204" s="449"/>
      <c r="BN204" s="449"/>
      <c r="BO204" s="449"/>
      <c r="BP204" s="450"/>
      <c r="BQ204" s="448">
        <f>IF(AND(BQ137="年調未済",OR(BQ90&lt;&gt;0,BQ97&lt;&gt;0,BQ101&lt;&gt;"")),14,0)</f>
        <v>0</v>
      </c>
      <c r="BR204" s="449"/>
      <c r="BS204" s="449"/>
      <c r="BT204" s="449"/>
      <c r="BU204" s="449"/>
      <c r="BV204" s="449"/>
      <c r="BW204" s="450"/>
      <c r="BX204" s="448">
        <f>IF(AND(BX137="年調未済",OR(BX90&lt;&gt;0,BX97&lt;&gt;0,BX101&lt;&gt;"")),14,0)</f>
        <v>0</v>
      </c>
      <c r="BY204" s="449"/>
      <c r="BZ204" s="449"/>
      <c r="CA204" s="449"/>
      <c r="CB204" s="449"/>
      <c r="CC204" s="449"/>
      <c r="CD204" s="450"/>
      <c r="CE204" s="448">
        <f>IF(AND(CE137="年調未済",OR(CE90&lt;&gt;0,CE97&lt;&gt;0,CE101&lt;&gt;"")),14,0)</f>
        <v>0</v>
      </c>
      <c r="CF204" s="449"/>
      <c r="CG204" s="449"/>
      <c r="CH204" s="449"/>
      <c r="CI204" s="449"/>
      <c r="CJ204" s="449"/>
      <c r="CK204" s="450"/>
      <c r="CL204" s="448">
        <f>IF(AND(CL137="年調未済",OR(CL90&lt;&gt;0,CL97&lt;&gt;0,CL101&lt;&gt;"")),14,0)</f>
        <v>0</v>
      </c>
      <c r="CM204" s="449"/>
      <c r="CN204" s="449"/>
      <c r="CO204" s="449"/>
      <c r="CP204" s="449"/>
      <c r="CQ204" s="449"/>
      <c r="CR204" s="450"/>
      <c r="CS204" s="448">
        <f>IF(AND(CS137="年調未済",OR(CS90&lt;&gt;0,CS97&lt;&gt;0,CS101&lt;&gt;"")),14,0)</f>
        <v>0</v>
      </c>
      <c r="CT204" s="449"/>
      <c r="CU204" s="449"/>
      <c r="CV204" s="449"/>
      <c r="CW204" s="449"/>
      <c r="CX204" s="449"/>
      <c r="CY204" s="450"/>
      <c r="CZ204" s="448">
        <f>IF(AND(CZ137="年調未済",OR(CZ90&lt;&gt;0,CZ97&lt;&gt;0,CZ101&lt;&gt;"")),14,0)</f>
        <v>0</v>
      </c>
      <c r="DA204" s="449"/>
      <c r="DB204" s="449"/>
      <c r="DC204" s="449"/>
      <c r="DD204" s="449"/>
      <c r="DE204" s="449"/>
      <c r="DF204" s="450"/>
      <c r="DG204" s="448">
        <f>IF(AND(DG137="年調未済",OR(DG90&lt;&gt;0,DG97&lt;&gt;0,DG101&lt;&gt;"")),14,0)</f>
        <v>0</v>
      </c>
      <c r="DH204" s="449"/>
      <c r="DI204" s="449"/>
      <c r="DJ204" s="449"/>
      <c r="DK204" s="449"/>
      <c r="DL204" s="449"/>
      <c r="DM204" s="450"/>
      <c r="DN204" s="448">
        <f>IF(AND(DN137="年調未済",OR(DN90&lt;&gt;0,DN97&lt;&gt;0,DN101&lt;&gt;"")),14,0)</f>
        <v>0</v>
      </c>
      <c r="DO204" s="449"/>
      <c r="DP204" s="449"/>
      <c r="DQ204" s="449"/>
      <c r="DR204" s="449"/>
      <c r="DS204" s="449"/>
      <c r="DT204" s="450"/>
      <c r="DU204" s="448">
        <f>IF(AND(DU137="年調未済",OR(DU90&lt;&gt;0,DU97&lt;&gt;0,DU101&lt;&gt;"")),14,0)</f>
        <v>0</v>
      </c>
      <c r="DV204" s="449"/>
      <c r="DW204" s="449"/>
      <c r="DX204" s="449"/>
      <c r="DY204" s="449"/>
      <c r="DZ204" s="449"/>
      <c r="EA204" s="450"/>
      <c r="EB204" s="448">
        <f>IF(AND(EB137="年調未済",OR(EB90&lt;&gt;0,EB97&lt;&gt;0,EB101&lt;&gt;"")),14,0)</f>
        <v>0</v>
      </c>
      <c r="EC204" s="449"/>
      <c r="ED204" s="449"/>
      <c r="EE204" s="449"/>
      <c r="EF204" s="449"/>
      <c r="EG204" s="449"/>
      <c r="EH204" s="450"/>
      <c r="EI204" s="448">
        <f>IF(AND(EI137="年調未済",OR(EI90&lt;&gt;0,EI97&lt;&gt;0,EI101&lt;&gt;"")),14,0)</f>
        <v>0</v>
      </c>
      <c r="EJ204" s="449"/>
      <c r="EK204" s="449"/>
      <c r="EL204" s="449"/>
      <c r="EM204" s="449"/>
      <c r="EN204" s="449"/>
      <c r="EO204" s="450"/>
      <c r="EP204" s="448">
        <f>IF(AND(EP137="年調未済",OR(EP90&lt;&gt;0,EP97&lt;&gt;0,EP101&lt;&gt;"")),14,0)</f>
        <v>0</v>
      </c>
      <c r="EQ204" s="449"/>
      <c r="ER204" s="449"/>
      <c r="ES204" s="449"/>
      <c r="ET204" s="449"/>
      <c r="EU204" s="449"/>
      <c r="EV204" s="450"/>
      <c r="EW204" s="448">
        <f>IF(AND(EW137="年調未済",OR(EW90&lt;&gt;0,EW97&lt;&gt;0,EW101&lt;&gt;"")),14,0)</f>
        <v>0</v>
      </c>
      <c r="EX204" s="449"/>
      <c r="EY204" s="449"/>
      <c r="EZ204" s="449"/>
      <c r="FA204" s="449"/>
      <c r="FB204" s="449"/>
      <c r="FC204" s="450"/>
      <c r="FD204" s="448">
        <f>IF(AND(FD137="年調未済",OR(FD90&lt;&gt;0,FD97&lt;&gt;0,FD101&lt;&gt;"")),14,0)</f>
        <v>0</v>
      </c>
      <c r="FE204" s="449"/>
      <c r="FF204" s="449"/>
      <c r="FG204" s="449"/>
      <c r="FH204" s="449"/>
      <c r="FI204" s="449"/>
      <c r="FJ204" s="450"/>
      <c r="FK204" s="448">
        <f>IF(AND(FK137="年調未済",OR(FK90&lt;&gt;0,FK97&lt;&gt;0,FK101&lt;&gt;"")),14,0)</f>
        <v>0</v>
      </c>
      <c r="FL204" s="449"/>
      <c r="FM204" s="449"/>
      <c r="FN204" s="449"/>
      <c r="FO204" s="449"/>
      <c r="FP204" s="449"/>
      <c r="FQ204" s="450"/>
      <c r="FR204" s="448">
        <f>IF(AND(FR137="年調未済",OR(FR90&lt;&gt;0,FR97&lt;&gt;0,FR101&lt;&gt;"")),14,0)</f>
        <v>0</v>
      </c>
      <c r="FS204" s="449"/>
      <c r="FT204" s="449"/>
      <c r="FU204" s="449"/>
      <c r="FV204" s="449"/>
      <c r="FW204" s="449"/>
      <c r="FX204" s="450"/>
      <c r="FY204" s="448">
        <f>IF(AND(FY137="年調未済",OR(FY90&lt;&gt;0,FY97&lt;&gt;0,FY101&lt;&gt;"")),14,0)</f>
        <v>0</v>
      </c>
      <c r="FZ204" s="449"/>
      <c r="GA204" s="449"/>
      <c r="GB204" s="449"/>
      <c r="GC204" s="449"/>
      <c r="GD204" s="449"/>
      <c r="GE204" s="450"/>
      <c r="GF204" s="448">
        <f>IF(AND(GF137="年調未済",OR(GF90&lt;&gt;0,GF97&lt;&gt;0,GF101&lt;&gt;"")),14,0)</f>
        <v>0</v>
      </c>
      <c r="GG204" s="449"/>
      <c r="GH204" s="449"/>
      <c r="GI204" s="449"/>
      <c r="GJ204" s="449"/>
      <c r="GK204" s="449"/>
      <c r="GL204" s="450"/>
      <c r="GM204" s="448">
        <f>IF(AND(GM137="年調未済",OR(GM90&lt;&gt;0,GM97&lt;&gt;0,GM101&lt;&gt;"")),14,0)</f>
        <v>0</v>
      </c>
      <c r="GN204" s="449"/>
      <c r="GO204" s="449"/>
      <c r="GP204" s="449"/>
      <c r="GQ204" s="449"/>
      <c r="GR204" s="449"/>
      <c r="GS204" s="450"/>
      <c r="GT204" s="448">
        <f>IF(AND(GT137="年調未済",OR(GT90&lt;&gt;0,GT97&lt;&gt;0,GT101&lt;&gt;"")),14,0)</f>
        <v>0</v>
      </c>
      <c r="GU204" s="449"/>
      <c r="GV204" s="449"/>
      <c r="GW204" s="449"/>
      <c r="GX204" s="449"/>
      <c r="GY204" s="449"/>
      <c r="GZ204" s="450"/>
      <c r="HA204" s="448">
        <f>IF(AND(HA137="年調未済",OR(HA90&lt;&gt;0,HA97&lt;&gt;0,HA101&lt;&gt;"")),14,0)</f>
        <v>0</v>
      </c>
      <c r="HB204" s="449"/>
      <c r="HC204" s="449"/>
      <c r="HD204" s="449"/>
      <c r="HE204" s="449"/>
      <c r="HF204" s="449"/>
      <c r="HG204" s="450"/>
    </row>
    <row r="205" spans="1:215" s="7" customFormat="1" ht="13.5" hidden="1">
      <c r="A205" s="36">
        <v>13</v>
      </c>
      <c r="B205" s="751" t="s">
        <v>76</v>
      </c>
      <c r="C205" s="752"/>
      <c r="D205" s="752"/>
      <c r="E205" s="753"/>
      <c r="F205" s="448">
        <f>IF(IF(F99&gt;20000,15000,IF(F99&gt;10000,F99*0.5+5000,F99))&gt;F97,13,0)</f>
        <v>0</v>
      </c>
      <c r="G205" s="449"/>
      <c r="H205" s="449"/>
      <c r="I205" s="449"/>
      <c r="J205" s="449"/>
      <c r="K205" s="449"/>
      <c r="L205" s="450"/>
      <c r="M205" s="448">
        <f>IF(IF(M99&gt;20000,15000,IF(M99&gt;10000,M99*0.5+5000,M99))&gt;M97,13,0)</f>
        <v>0</v>
      </c>
      <c r="N205" s="449"/>
      <c r="O205" s="449"/>
      <c r="P205" s="449"/>
      <c r="Q205" s="449"/>
      <c r="R205" s="449"/>
      <c r="S205" s="450"/>
      <c r="T205" s="448">
        <f>IF(IF(T99&gt;20000,15000,IF(T99&gt;10000,T99*0.5+5000,T99))&gt;T97,13,0)</f>
        <v>0</v>
      </c>
      <c r="U205" s="449"/>
      <c r="V205" s="449"/>
      <c r="W205" s="449"/>
      <c r="X205" s="449"/>
      <c r="Y205" s="449"/>
      <c r="Z205" s="450"/>
      <c r="AA205" s="448">
        <f>IF(IF(AA99&gt;20000,15000,IF(AA99&gt;10000,AA99*0.5+5000,AA99))&gt;AA97,13,0)</f>
        <v>0</v>
      </c>
      <c r="AB205" s="449"/>
      <c r="AC205" s="449"/>
      <c r="AD205" s="449"/>
      <c r="AE205" s="449"/>
      <c r="AF205" s="449"/>
      <c r="AG205" s="450"/>
      <c r="AH205" s="448">
        <f>IF(IF(AH99&gt;20000,15000,IF(AH99&gt;10000,AH99*0.5+5000,AH99))&gt;AH97,13,0)</f>
        <v>0</v>
      </c>
      <c r="AI205" s="449"/>
      <c r="AJ205" s="449"/>
      <c r="AK205" s="449"/>
      <c r="AL205" s="449"/>
      <c r="AM205" s="449"/>
      <c r="AN205" s="450"/>
      <c r="AO205" s="448">
        <f>IF(IF(AO99&gt;20000,15000,IF(AO99&gt;10000,AO99*0.5+5000,AO99))&gt;AO97,13,0)</f>
        <v>0</v>
      </c>
      <c r="AP205" s="449"/>
      <c r="AQ205" s="449"/>
      <c r="AR205" s="449"/>
      <c r="AS205" s="449"/>
      <c r="AT205" s="449"/>
      <c r="AU205" s="450"/>
      <c r="AV205" s="448">
        <f>IF(IF(AV99&gt;20000,15000,IF(AV99&gt;10000,AV99*0.5+5000,AV99))&gt;AV97,13,0)</f>
        <v>0</v>
      </c>
      <c r="AW205" s="449"/>
      <c r="AX205" s="449"/>
      <c r="AY205" s="449"/>
      <c r="AZ205" s="449"/>
      <c r="BA205" s="449"/>
      <c r="BB205" s="450"/>
      <c r="BC205" s="448">
        <f>IF(IF(BC99&gt;20000,15000,IF(BC99&gt;10000,BC99*0.5+5000,BC99))&gt;BC97,13,0)</f>
        <v>0</v>
      </c>
      <c r="BD205" s="449"/>
      <c r="BE205" s="449"/>
      <c r="BF205" s="449"/>
      <c r="BG205" s="449"/>
      <c r="BH205" s="449"/>
      <c r="BI205" s="450"/>
      <c r="BJ205" s="448">
        <f>IF(IF(BJ99&gt;20000,15000,IF(BJ99&gt;10000,BJ99*0.5+5000,BJ99))&gt;BJ97,13,0)</f>
        <v>0</v>
      </c>
      <c r="BK205" s="449"/>
      <c r="BL205" s="449"/>
      <c r="BM205" s="449"/>
      <c r="BN205" s="449"/>
      <c r="BO205" s="449"/>
      <c r="BP205" s="450"/>
      <c r="BQ205" s="448">
        <f>IF(IF(BQ99&gt;20000,15000,IF(BQ99&gt;10000,BQ99*0.5+5000,BQ99))&gt;BQ97,13,0)</f>
        <v>0</v>
      </c>
      <c r="BR205" s="449"/>
      <c r="BS205" s="449"/>
      <c r="BT205" s="449"/>
      <c r="BU205" s="449"/>
      <c r="BV205" s="449"/>
      <c r="BW205" s="450"/>
      <c r="BX205" s="448">
        <f>IF(IF(BX99&gt;20000,15000,IF(BX99&gt;10000,BX99*0.5+5000,BX99))&gt;BX97,13,0)</f>
        <v>0</v>
      </c>
      <c r="BY205" s="449"/>
      <c r="BZ205" s="449"/>
      <c r="CA205" s="449"/>
      <c r="CB205" s="449"/>
      <c r="CC205" s="449"/>
      <c r="CD205" s="450"/>
      <c r="CE205" s="448">
        <f>IF(IF(CE99&gt;20000,15000,IF(CE99&gt;10000,CE99*0.5+5000,CE99))&gt;CE97,13,0)</f>
        <v>0</v>
      </c>
      <c r="CF205" s="449"/>
      <c r="CG205" s="449"/>
      <c r="CH205" s="449"/>
      <c r="CI205" s="449"/>
      <c r="CJ205" s="449"/>
      <c r="CK205" s="450"/>
      <c r="CL205" s="448">
        <f>IF(IF(CL99&gt;20000,15000,IF(CL99&gt;10000,CL99*0.5+5000,CL99))&gt;CL97,13,0)</f>
        <v>0</v>
      </c>
      <c r="CM205" s="449"/>
      <c r="CN205" s="449"/>
      <c r="CO205" s="449"/>
      <c r="CP205" s="449"/>
      <c r="CQ205" s="449"/>
      <c r="CR205" s="450"/>
      <c r="CS205" s="448">
        <f>IF(IF(CS99&gt;20000,15000,IF(CS99&gt;10000,CS99*0.5+5000,CS99))&gt;CS97,13,0)</f>
        <v>0</v>
      </c>
      <c r="CT205" s="449"/>
      <c r="CU205" s="449"/>
      <c r="CV205" s="449"/>
      <c r="CW205" s="449"/>
      <c r="CX205" s="449"/>
      <c r="CY205" s="450"/>
      <c r="CZ205" s="448">
        <f>IF(IF(CZ99&gt;20000,15000,IF(CZ99&gt;10000,CZ99*0.5+5000,CZ99))&gt;CZ97,13,0)</f>
        <v>0</v>
      </c>
      <c r="DA205" s="449"/>
      <c r="DB205" s="449"/>
      <c r="DC205" s="449"/>
      <c r="DD205" s="449"/>
      <c r="DE205" s="449"/>
      <c r="DF205" s="450"/>
      <c r="DG205" s="448">
        <f>IF(IF(DG99&gt;20000,15000,IF(DG99&gt;10000,DG99*0.5+5000,DG99))&gt;DG97,13,0)</f>
        <v>0</v>
      </c>
      <c r="DH205" s="449"/>
      <c r="DI205" s="449"/>
      <c r="DJ205" s="449"/>
      <c r="DK205" s="449"/>
      <c r="DL205" s="449"/>
      <c r="DM205" s="450"/>
      <c r="DN205" s="448">
        <f>IF(IF(DN99&gt;20000,15000,IF(DN99&gt;10000,DN99*0.5+5000,DN99))&gt;DN97,13,0)</f>
        <v>0</v>
      </c>
      <c r="DO205" s="449"/>
      <c r="DP205" s="449"/>
      <c r="DQ205" s="449"/>
      <c r="DR205" s="449"/>
      <c r="DS205" s="449"/>
      <c r="DT205" s="450"/>
      <c r="DU205" s="448">
        <f>IF(IF(DU99&gt;20000,15000,IF(DU99&gt;10000,DU99*0.5+5000,DU99))&gt;DU97,13,0)</f>
        <v>0</v>
      </c>
      <c r="DV205" s="449"/>
      <c r="DW205" s="449"/>
      <c r="DX205" s="449"/>
      <c r="DY205" s="449"/>
      <c r="DZ205" s="449"/>
      <c r="EA205" s="450"/>
      <c r="EB205" s="448">
        <f>IF(IF(EB99&gt;20000,15000,IF(EB99&gt;10000,EB99*0.5+5000,EB99))&gt;EB97,13,0)</f>
        <v>0</v>
      </c>
      <c r="EC205" s="449"/>
      <c r="ED205" s="449"/>
      <c r="EE205" s="449"/>
      <c r="EF205" s="449"/>
      <c r="EG205" s="449"/>
      <c r="EH205" s="450"/>
      <c r="EI205" s="448">
        <f>IF(IF(EI99&gt;20000,15000,IF(EI99&gt;10000,EI99*0.5+5000,EI99))&gt;EI97,13,0)</f>
        <v>0</v>
      </c>
      <c r="EJ205" s="449"/>
      <c r="EK205" s="449"/>
      <c r="EL205" s="449"/>
      <c r="EM205" s="449"/>
      <c r="EN205" s="449"/>
      <c r="EO205" s="450"/>
      <c r="EP205" s="448">
        <f>IF(IF(EP99&gt;20000,15000,IF(EP99&gt;10000,EP99*0.5+5000,EP99))&gt;EP97,13,0)</f>
        <v>0</v>
      </c>
      <c r="EQ205" s="449"/>
      <c r="ER205" s="449"/>
      <c r="ES205" s="449"/>
      <c r="ET205" s="449"/>
      <c r="EU205" s="449"/>
      <c r="EV205" s="450"/>
      <c r="EW205" s="448">
        <f>IF(IF(EW99&gt;20000,15000,IF(EW99&gt;10000,EW99*0.5+5000,EW99))&gt;EW97,13,0)</f>
        <v>0</v>
      </c>
      <c r="EX205" s="449"/>
      <c r="EY205" s="449"/>
      <c r="EZ205" s="449"/>
      <c r="FA205" s="449"/>
      <c r="FB205" s="449"/>
      <c r="FC205" s="450"/>
      <c r="FD205" s="448">
        <f>IF(IF(FD99&gt;20000,15000,IF(FD99&gt;10000,FD99*0.5+5000,FD99))&gt;FD97,13,0)</f>
        <v>0</v>
      </c>
      <c r="FE205" s="449"/>
      <c r="FF205" s="449"/>
      <c r="FG205" s="449"/>
      <c r="FH205" s="449"/>
      <c r="FI205" s="449"/>
      <c r="FJ205" s="450"/>
      <c r="FK205" s="448">
        <f>IF(IF(FK99&gt;20000,15000,IF(FK99&gt;10000,FK99*0.5+5000,FK99))&gt;FK97,13,0)</f>
        <v>0</v>
      </c>
      <c r="FL205" s="449"/>
      <c r="FM205" s="449"/>
      <c r="FN205" s="449"/>
      <c r="FO205" s="449"/>
      <c r="FP205" s="449"/>
      <c r="FQ205" s="450"/>
      <c r="FR205" s="448">
        <f>IF(IF(FR99&gt;20000,15000,IF(FR99&gt;10000,FR99*0.5+5000,FR99))&gt;FR97,13,0)</f>
        <v>0</v>
      </c>
      <c r="FS205" s="449"/>
      <c r="FT205" s="449"/>
      <c r="FU205" s="449"/>
      <c r="FV205" s="449"/>
      <c r="FW205" s="449"/>
      <c r="FX205" s="450"/>
      <c r="FY205" s="448">
        <f>IF(IF(FY99&gt;20000,15000,IF(FY99&gt;10000,FY99*0.5+5000,FY99))&gt;FY97,13,0)</f>
        <v>0</v>
      </c>
      <c r="FZ205" s="449"/>
      <c r="GA205" s="449"/>
      <c r="GB205" s="449"/>
      <c r="GC205" s="449"/>
      <c r="GD205" s="449"/>
      <c r="GE205" s="450"/>
      <c r="GF205" s="448">
        <f>IF(IF(GF99&gt;20000,15000,IF(GF99&gt;10000,GF99*0.5+5000,GF99))&gt;GF97,13,0)</f>
        <v>0</v>
      </c>
      <c r="GG205" s="449"/>
      <c r="GH205" s="449"/>
      <c r="GI205" s="449"/>
      <c r="GJ205" s="449"/>
      <c r="GK205" s="449"/>
      <c r="GL205" s="450"/>
      <c r="GM205" s="448">
        <f>IF(IF(GM99&gt;20000,15000,IF(GM99&gt;10000,GM99*0.5+5000,GM99))&gt;GM97,13,0)</f>
        <v>0</v>
      </c>
      <c r="GN205" s="449"/>
      <c r="GO205" s="449"/>
      <c r="GP205" s="449"/>
      <c r="GQ205" s="449"/>
      <c r="GR205" s="449"/>
      <c r="GS205" s="450"/>
      <c r="GT205" s="448">
        <f>IF(IF(GT99&gt;20000,15000,IF(GT99&gt;10000,GT99*0.5+5000,GT99))&gt;GT97,13,0)</f>
        <v>0</v>
      </c>
      <c r="GU205" s="449"/>
      <c r="GV205" s="449"/>
      <c r="GW205" s="449"/>
      <c r="GX205" s="449"/>
      <c r="GY205" s="449"/>
      <c r="GZ205" s="450"/>
      <c r="HA205" s="448">
        <f>IF(IF(HA99&gt;20000,15000,IF(HA99&gt;10000,HA99*0.5+5000,HA99))&gt;HA97,13,0)</f>
        <v>0</v>
      </c>
      <c r="HB205" s="449"/>
      <c r="HC205" s="449"/>
      <c r="HD205" s="449"/>
      <c r="HE205" s="449"/>
      <c r="HF205" s="449"/>
      <c r="HG205" s="450"/>
    </row>
    <row r="206" spans="1:215" s="7" customFormat="1" ht="13.5" hidden="1">
      <c r="A206" s="36">
        <v>12</v>
      </c>
      <c r="B206" s="751" t="s">
        <v>77</v>
      </c>
      <c r="C206" s="752"/>
      <c r="D206" s="752"/>
      <c r="E206" s="753"/>
      <c r="F206" s="448">
        <f>IF(F97&gt;50000,12,0)</f>
        <v>0</v>
      </c>
      <c r="G206" s="449"/>
      <c r="H206" s="449"/>
      <c r="I206" s="449"/>
      <c r="J206" s="449"/>
      <c r="K206" s="449"/>
      <c r="L206" s="450"/>
      <c r="M206" s="448">
        <f>IF(M97&gt;50000,12,0)</f>
        <v>0</v>
      </c>
      <c r="N206" s="449"/>
      <c r="O206" s="449"/>
      <c r="P206" s="449"/>
      <c r="Q206" s="449"/>
      <c r="R206" s="449"/>
      <c r="S206" s="450"/>
      <c r="T206" s="448">
        <f>IF(T97&gt;50000,12,0)</f>
        <v>0</v>
      </c>
      <c r="U206" s="449"/>
      <c r="V206" s="449"/>
      <c r="W206" s="449"/>
      <c r="X206" s="449"/>
      <c r="Y206" s="449"/>
      <c r="Z206" s="450"/>
      <c r="AA206" s="448">
        <f>IF(AA97&gt;50000,12,0)</f>
        <v>0</v>
      </c>
      <c r="AB206" s="449"/>
      <c r="AC206" s="449"/>
      <c r="AD206" s="449"/>
      <c r="AE206" s="449"/>
      <c r="AF206" s="449"/>
      <c r="AG206" s="450"/>
      <c r="AH206" s="448">
        <f>IF(AH97&gt;50000,12,0)</f>
        <v>0</v>
      </c>
      <c r="AI206" s="449"/>
      <c r="AJ206" s="449"/>
      <c r="AK206" s="449"/>
      <c r="AL206" s="449"/>
      <c r="AM206" s="449"/>
      <c r="AN206" s="450"/>
      <c r="AO206" s="448">
        <f>IF(AO97&gt;50000,12,0)</f>
        <v>0</v>
      </c>
      <c r="AP206" s="449"/>
      <c r="AQ206" s="449"/>
      <c r="AR206" s="449"/>
      <c r="AS206" s="449"/>
      <c r="AT206" s="449"/>
      <c r="AU206" s="450"/>
      <c r="AV206" s="448">
        <f>IF(AV97&gt;50000,12,0)</f>
        <v>0</v>
      </c>
      <c r="AW206" s="449"/>
      <c r="AX206" s="449"/>
      <c r="AY206" s="449"/>
      <c r="AZ206" s="449"/>
      <c r="BA206" s="449"/>
      <c r="BB206" s="450"/>
      <c r="BC206" s="448">
        <f>IF(BC97&gt;50000,12,0)</f>
        <v>0</v>
      </c>
      <c r="BD206" s="449"/>
      <c r="BE206" s="449"/>
      <c r="BF206" s="449"/>
      <c r="BG206" s="449"/>
      <c r="BH206" s="449"/>
      <c r="BI206" s="450"/>
      <c r="BJ206" s="448">
        <f>IF(BJ97&gt;50000,12,0)</f>
        <v>0</v>
      </c>
      <c r="BK206" s="449"/>
      <c r="BL206" s="449"/>
      <c r="BM206" s="449"/>
      <c r="BN206" s="449"/>
      <c r="BO206" s="449"/>
      <c r="BP206" s="450"/>
      <c r="BQ206" s="448">
        <f>IF(BQ97&gt;50000,12,0)</f>
        <v>0</v>
      </c>
      <c r="BR206" s="449"/>
      <c r="BS206" s="449"/>
      <c r="BT206" s="449"/>
      <c r="BU206" s="449"/>
      <c r="BV206" s="449"/>
      <c r="BW206" s="450"/>
      <c r="BX206" s="448">
        <f>IF(BX97&gt;50000,12,0)</f>
        <v>0</v>
      </c>
      <c r="BY206" s="449"/>
      <c r="BZ206" s="449"/>
      <c r="CA206" s="449"/>
      <c r="CB206" s="449"/>
      <c r="CC206" s="449"/>
      <c r="CD206" s="450"/>
      <c r="CE206" s="448">
        <f>IF(CE97&gt;50000,12,0)</f>
        <v>0</v>
      </c>
      <c r="CF206" s="449"/>
      <c r="CG206" s="449"/>
      <c r="CH206" s="449"/>
      <c r="CI206" s="449"/>
      <c r="CJ206" s="449"/>
      <c r="CK206" s="450"/>
      <c r="CL206" s="448">
        <f>IF(CL97&gt;50000,12,0)</f>
        <v>0</v>
      </c>
      <c r="CM206" s="449"/>
      <c r="CN206" s="449"/>
      <c r="CO206" s="449"/>
      <c r="CP206" s="449"/>
      <c r="CQ206" s="449"/>
      <c r="CR206" s="450"/>
      <c r="CS206" s="448">
        <f>IF(CS97&gt;50000,12,0)</f>
        <v>0</v>
      </c>
      <c r="CT206" s="449"/>
      <c r="CU206" s="449"/>
      <c r="CV206" s="449"/>
      <c r="CW206" s="449"/>
      <c r="CX206" s="449"/>
      <c r="CY206" s="450"/>
      <c r="CZ206" s="448">
        <f>IF(CZ97&gt;50000,12,0)</f>
        <v>0</v>
      </c>
      <c r="DA206" s="449"/>
      <c r="DB206" s="449"/>
      <c r="DC206" s="449"/>
      <c r="DD206" s="449"/>
      <c r="DE206" s="449"/>
      <c r="DF206" s="450"/>
      <c r="DG206" s="448">
        <f>IF(DG97&gt;50000,12,0)</f>
        <v>0</v>
      </c>
      <c r="DH206" s="449"/>
      <c r="DI206" s="449"/>
      <c r="DJ206" s="449"/>
      <c r="DK206" s="449"/>
      <c r="DL206" s="449"/>
      <c r="DM206" s="450"/>
      <c r="DN206" s="448">
        <f>IF(DN97&gt;50000,12,0)</f>
        <v>0</v>
      </c>
      <c r="DO206" s="449"/>
      <c r="DP206" s="449"/>
      <c r="DQ206" s="449"/>
      <c r="DR206" s="449"/>
      <c r="DS206" s="449"/>
      <c r="DT206" s="450"/>
      <c r="DU206" s="448">
        <f>IF(DU97&gt;50000,12,0)</f>
        <v>0</v>
      </c>
      <c r="DV206" s="449"/>
      <c r="DW206" s="449"/>
      <c r="DX206" s="449"/>
      <c r="DY206" s="449"/>
      <c r="DZ206" s="449"/>
      <c r="EA206" s="450"/>
      <c r="EB206" s="448">
        <f>IF(EB97&gt;50000,12,0)</f>
        <v>0</v>
      </c>
      <c r="EC206" s="449"/>
      <c r="ED206" s="449"/>
      <c r="EE206" s="449"/>
      <c r="EF206" s="449"/>
      <c r="EG206" s="449"/>
      <c r="EH206" s="450"/>
      <c r="EI206" s="448">
        <f>IF(EI97&gt;50000,12,0)</f>
        <v>0</v>
      </c>
      <c r="EJ206" s="449"/>
      <c r="EK206" s="449"/>
      <c r="EL206" s="449"/>
      <c r="EM206" s="449"/>
      <c r="EN206" s="449"/>
      <c r="EO206" s="450"/>
      <c r="EP206" s="448">
        <f>IF(EP97&gt;50000,12,0)</f>
        <v>0</v>
      </c>
      <c r="EQ206" s="449"/>
      <c r="ER206" s="449"/>
      <c r="ES206" s="449"/>
      <c r="ET206" s="449"/>
      <c r="EU206" s="449"/>
      <c r="EV206" s="450"/>
      <c r="EW206" s="448">
        <f>IF(EW97&gt;50000,12,0)</f>
        <v>0</v>
      </c>
      <c r="EX206" s="449"/>
      <c r="EY206" s="449"/>
      <c r="EZ206" s="449"/>
      <c r="FA206" s="449"/>
      <c r="FB206" s="449"/>
      <c r="FC206" s="450"/>
      <c r="FD206" s="448">
        <f>IF(FD97&gt;50000,12,0)</f>
        <v>0</v>
      </c>
      <c r="FE206" s="449"/>
      <c r="FF206" s="449"/>
      <c r="FG206" s="449"/>
      <c r="FH206" s="449"/>
      <c r="FI206" s="449"/>
      <c r="FJ206" s="450"/>
      <c r="FK206" s="448">
        <f>IF(FK97&gt;50000,12,0)</f>
        <v>0</v>
      </c>
      <c r="FL206" s="449"/>
      <c r="FM206" s="449"/>
      <c r="FN206" s="449"/>
      <c r="FO206" s="449"/>
      <c r="FP206" s="449"/>
      <c r="FQ206" s="450"/>
      <c r="FR206" s="448">
        <f>IF(FR97&gt;50000,12,0)</f>
        <v>0</v>
      </c>
      <c r="FS206" s="449"/>
      <c r="FT206" s="449"/>
      <c r="FU206" s="449"/>
      <c r="FV206" s="449"/>
      <c r="FW206" s="449"/>
      <c r="FX206" s="450"/>
      <c r="FY206" s="448">
        <f>IF(FY97&gt;50000,12,0)</f>
        <v>0</v>
      </c>
      <c r="FZ206" s="449"/>
      <c r="GA206" s="449"/>
      <c r="GB206" s="449"/>
      <c r="GC206" s="449"/>
      <c r="GD206" s="449"/>
      <c r="GE206" s="450"/>
      <c r="GF206" s="448">
        <f>IF(GF97&gt;50000,12,0)</f>
        <v>0</v>
      </c>
      <c r="GG206" s="449"/>
      <c r="GH206" s="449"/>
      <c r="GI206" s="449"/>
      <c r="GJ206" s="449"/>
      <c r="GK206" s="449"/>
      <c r="GL206" s="450"/>
      <c r="GM206" s="448">
        <f>IF(GM97&gt;50000,12,0)</f>
        <v>0</v>
      </c>
      <c r="GN206" s="449"/>
      <c r="GO206" s="449"/>
      <c r="GP206" s="449"/>
      <c r="GQ206" s="449"/>
      <c r="GR206" s="449"/>
      <c r="GS206" s="450"/>
      <c r="GT206" s="448">
        <f>IF(GT97&gt;50000,12,0)</f>
        <v>0</v>
      </c>
      <c r="GU206" s="449"/>
      <c r="GV206" s="449"/>
      <c r="GW206" s="449"/>
      <c r="GX206" s="449"/>
      <c r="GY206" s="449"/>
      <c r="GZ206" s="450"/>
      <c r="HA206" s="448">
        <f>IF(HA97&gt;50000,12,0)</f>
        <v>0</v>
      </c>
      <c r="HB206" s="449"/>
      <c r="HC206" s="449"/>
      <c r="HD206" s="449"/>
      <c r="HE206" s="449"/>
      <c r="HF206" s="449"/>
      <c r="HG206" s="450"/>
    </row>
    <row r="207" spans="1:215" s="7" customFormat="1" ht="13.5" hidden="1">
      <c r="A207" s="36">
        <v>11</v>
      </c>
      <c r="B207" s="748" t="s">
        <v>306</v>
      </c>
      <c r="C207" s="749"/>
      <c r="D207" s="749"/>
      <c r="E207" s="750"/>
      <c r="F207" s="448">
        <f>IF(AND(F120="○",F121="○"),11,0)</f>
        <v>0</v>
      </c>
      <c r="G207" s="449"/>
      <c r="H207" s="449"/>
      <c r="I207" s="449"/>
      <c r="J207" s="449"/>
      <c r="K207" s="449"/>
      <c r="L207" s="450"/>
      <c r="M207" s="448">
        <f>IF(AND(M120="○",M121="○"),11,0)</f>
        <v>0</v>
      </c>
      <c r="N207" s="449"/>
      <c r="O207" s="449"/>
      <c r="P207" s="449"/>
      <c r="Q207" s="449"/>
      <c r="R207" s="449"/>
      <c r="S207" s="450"/>
      <c r="T207" s="448">
        <f>IF(AND(T120="○",T121="○"),11,0)</f>
        <v>0</v>
      </c>
      <c r="U207" s="449"/>
      <c r="V207" s="449"/>
      <c r="W207" s="449"/>
      <c r="X207" s="449"/>
      <c r="Y207" s="449"/>
      <c r="Z207" s="450"/>
      <c r="AA207" s="448">
        <f>IF(AND(AA120="○",AA121="○"),11,0)</f>
        <v>0</v>
      </c>
      <c r="AB207" s="449"/>
      <c r="AC207" s="449"/>
      <c r="AD207" s="449"/>
      <c r="AE207" s="449"/>
      <c r="AF207" s="449"/>
      <c r="AG207" s="450"/>
      <c r="AH207" s="448">
        <f>IF(AND(AH120="○",AH121="○"),11,0)</f>
        <v>0</v>
      </c>
      <c r="AI207" s="449"/>
      <c r="AJ207" s="449"/>
      <c r="AK207" s="449"/>
      <c r="AL207" s="449"/>
      <c r="AM207" s="449"/>
      <c r="AN207" s="450"/>
      <c r="AO207" s="448">
        <f>IF(AND(AO120="○",AO121="○"),11,0)</f>
        <v>0</v>
      </c>
      <c r="AP207" s="449"/>
      <c r="AQ207" s="449"/>
      <c r="AR207" s="449"/>
      <c r="AS207" s="449"/>
      <c r="AT207" s="449"/>
      <c r="AU207" s="450"/>
      <c r="AV207" s="448">
        <f>IF(AND(AV120="○",AV121="○"),11,0)</f>
        <v>0</v>
      </c>
      <c r="AW207" s="449"/>
      <c r="AX207" s="449"/>
      <c r="AY207" s="449"/>
      <c r="AZ207" s="449"/>
      <c r="BA207" s="449"/>
      <c r="BB207" s="450"/>
      <c r="BC207" s="448">
        <f>IF(AND(BC120="○",BC121="○"),11,0)</f>
        <v>0</v>
      </c>
      <c r="BD207" s="449"/>
      <c r="BE207" s="449"/>
      <c r="BF207" s="449"/>
      <c r="BG207" s="449"/>
      <c r="BH207" s="449"/>
      <c r="BI207" s="450"/>
      <c r="BJ207" s="448">
        <f>IF(AND(BJ120="○",BJ121="○"),11,0)</f>
        <v>0</v>
      </c>
      <c r="BK207" s="449"/>
      <c r="BL207" s="449"/>
      <c r="BM207" s="449"/>
      <c r="BN207" s="449"/>
      <c r="BO207" s="449"/>
      <c r="BP207" s="450"/>
      <c r="BQ207" s="448">
        <f>IF(AND(BQ120="○",BQ121="○"),11,0)</f>
        <v>0</v>
      </c>
      <c r="BR207" s="449"/>
      <c r="BS207" s="449"/>
      <c r="BT207" s="449"/>
      <c r="BU207" s="449"/>
      <c r="BV207" s="449"/>
      <c r="BW207" s="450"/>
      <c r="BX207" s="448">
        <f>IF(AND(BX120="○",BX121="○"),11,0)</f>
        <v>0</v>
      </c>
      <c r="BY207" s="449"/>
      <c r="BZ207" s="449"/>
      <c r="CA207" s="449"/>
      <c r="CB207" s="449"/>
      <c r="CC207" s="449"/>
      <c r="CD207" s="450"/>
      <c r="CE207" s="448">
        <f>IF(AND(CE120="○",CE121="○"),11,0)</f>
        <v>0</v>
      </c>
      <c r="CF207" s="449"/>
      <c r="CG207" s="449"/>
      <c r="CH207" s="449"/>
      <c r="CI207" s="449"/>
      <c r="CJ207" s="449"/>
      <c r="CK207" s="450"/>
      <c r="CL207" s="448">
        <f>IF(AND(CL120="○",CL121="○"),11,0)</f>
        <v>0</v>
      </c>
      <c r="CM207" s="449"/>
      <c r="CN207" s="449"/>
      <c r="CO207" s="449"/>
      <c r="CP207" s="449"/>
      <c r="CQ207" s="449"/>
      <c r="CR207" s="450"/>
      <c r="CS207" s="448">
        <f>IF(AND(CS120="○",CS121="○"),11,0)</f>
        <v>0</v>
      </c>
      <c r="CT207" s="449"/>
      <c r="CU207" s="449"/>
      <c r="CV207" s="449"/>
      <c r="CW207" s="449"/>
      <c r="CX207" s="449"/>
      <c r="CY207" s="450"/>
      <c r="CZ207" s="448">
        <f>IF(AND(CZ120="○",CZ121="○"),11,0)</f>
        <v>0</v>
      </c>
      <c r="DA207" s="449"/>
      <c r="DB207" s="449"/>
      <c r="DC207" s="449"/>
      <c r="DD207" s="449"/>
      <c r="DE207" s="449"/>
      <c r="DF207" s="450"/>
      <c r="DG207" s="448">
        <f>IF(AND(DG120="○",DG121="○"),11,0)</f>
        <v>0</v>
      </c>
      <c r="DH207" s="449"/>
      <c r="DI207" s="449"/>
      <c r="DJ207" s="449"/>
      <c r="DK207" s="449"/>
      <c r="DL207" s="449"/>
      <c r="DM207" s="450"/>
      <c r="DN207" s="448">
        <f>IF(AND(DN120="○",DN121="○"),11,0)</f>
        <v>0</v>
      </c>
      <c r="DO207" s="449"/>
      <c r="DP207" s="449"/>
      <c r="DQ207" s="449"/>
      <c r="DR207" s="449"/>
      <c r="DS207" s="449"/>
      <c r="DT207" s="450"/>
      <c r="DU207" s="448">
        <f>IF(AND(DU120="○",DU121="○"),11,0)</f>
        <v>0</v>
      </c>
      <c r="DV207" s="449"/>
      <c r="DW207" s="449"/>
      <c r="DX207" s="449"/>
      <c r="DY207" s="449"/>
      <c r="DZ207" s="449"/>
      <c r="EA207" s="450"/>
      <c r="EB207" s="448">
        <f>IF(AND(EB120="○",EB121="○"),11,0)</f>
        <v>0</v>
      </c>
      <c r="EC207" s="449"/>
      <c r="ED207" s="449"/>
      <c r="EE207" s="449"/>
      <c r="EF207" s="449"/>
      <c r="EG207" s="449"/>
      <c r="EH207" s="450"/>
      <c r="EI207" s="448">
        <f>IF(AND(EI120="○",EI121="○"),11,0)</f>
        <v>0</v>
      </c>
      <c r="EJ207" s="449"/>
      <c r="EK207" s="449"/>
      <c r="EL207" s="449"/>
      <c r="EM207" s="449"/>
      <c r="EN207" s="449"/>
      <c r="EO207" s="450"/>
      <c r="EP207" s="448">
        <f>IF(AND(EP120="○",EP121="○"),11,0)</f>
        <v>0</v>
      </c>
      <c r="EQ207" s="449"/>
      <c r="ER207" s="449"/>
      <c r="ES207" s="449"/>
      <c r="ET207" s="449"/>
      <c r="EU207" s="449"/>
      <c r="EV207" s="450"/>
      <c r="EW207" s="448">
        <f>IF(AND(EW120="○",EW121="○"),11,0)</f>
        <v>0</v>
      </c>
      <c r="EX207" s="449"/>
      <c r="EY207" s="449"/>
      <c r="EZ207" s="449"/>
      <c r="FA207" s="449"/>
      <c r="FB207" s="449"/>
      <c r="FC207" s="450"/>
      <c r="FD207" s="448">
        <f>IF(AND(FD120="○",FD121="○"),11,0)</f>
        <v>0</v>
      </c>
      <c r="FE207" s="449"/>
      <c r="FF207" s="449"/>
      <c r="FG207" s="449"/>
      <c r="FH207" s="449"/>
      <c r="FI207" s="449"/>
      <c r="FJ207" s="450"/>
      <c r="FK207" s="448">
        <f>IF(AND(FK120="○",FK121="○"),11,0)</f>
        <v>0</v>
      </c>
      <c r="FL207" s="449"/>
      <c r="FM207" s="449"/>
      <c r="FN207" s="449"/>
      <c r="FO207" s="449"/>
      <c r="FP207" s="449"/>
      <c r="FQ207" s="450"/>
      <c r="FR207" s="448">
        <f>IF(AND(FR120="○",FR121="○"),11,0)</f>
        <v>0</v>
      </c>
      <c r="FS207" s="449"/>
      <c r="FT207" s="449"/>
      <c r="FU207" s="449"/>
      <c r="FV207" s="449"/>
      <c r="FW207" s="449"/>
      <c r="FX207" s="450"/>
      <c r="FY207" s="448">
        <f>IF(AND(FY120="○",FY121="○"),11,0)</f>
        <v>0</v>
      </c>
      <c r="FZ207" s="449"/>
      <c r="GA207" s="449"/>
      <c r="GB207" s="449"/>
      <c r="GC207" s="449"/>
      <c r="GD207" s="449"/>
      <c r="GE207" s="450"/>
      <c r="GF207" s="448">
        <f>IF(AND(GF120="○",GF121="○"),11,0)</f>
        <v>0</v>
      </c>
      <c r="GG207" s="449"/>
      <c r="GH207" s="449"/>
      <c r="GI207" s="449"/>
      <c r="GJ207" s="449"/>
      <c r="GK207" s="449"/>
      <c r="GL207" s="450"/>
      <c r="GM207" s="448">
        <f>IF(AND(GM120="○",GM121="○"),11,0)</f>
        <v>0</v>
      </c>
      <c r="GN207" s="449"/>
      <c r="GO207" s="449"/>
      <c r="GP207" s="449"/>
      <c r="GQ207" s="449"/>
      <c r="GR207" s="449"/>
      <c r="GS207" s="450"/>
      <c r="GT207" s="448">
        <f>IF(AND(GT120="○",GT121="○"),11,0)</f>
        <v>0</v>
      </c>
      <c r="GU207" s="449"/>
      <c r="GV207" s="449"/>
      <c r="GW207" s="449"/>
      <c r="GX207" s="449"/>
      <c r="GY207" s="449"/>
      <c r="GZ207" s="450"/>
      <c r="HA207" s="448">
        <f>IF(AND(HA120="○",HA121="○"),11,0)</f>
        <v>0</v>
      </c>
      <c r="HB207" s="449"/>
      <c r="HC207" s="449"/>
      <c r="HD207" s="449"/>
      <c r="HE207" s="449"/>
      <c r="HF207" s="449"/>
      <c r="HG207" s="450"/>
    </row>
    <row r="208" spans="1:215" s="7" customFormat="1" ht="13.5" hidden="1">
      <c r="A208" s="36">
        <v>10</v>
      </c>
      <c r="B208" s="748" t="s">
        <v>287</v>
      </c>
      <c r="C208" s="749"/>
      <c r="D208" s="749"/>
      <c r="E208" s="750"/>
      <c r="F208" s="448">
        <f>IF(AND(F221&gt;5000000,F120="○"),10,0)</f>
        <v>0</v>
      </c>
      <c r="G208" s="449"/>
      <c r="H208" s="449"/>
      <c r="I208" s="449"/>
      <c r="J208" s="449"/>
      <c r="K208" s="449"/>
      <c r="L208" s="450"/>
      <c r="M208" s="448">
        <f>IF(AND(M221&gt;5000000,M120="○"),10,0)</f>
        <v>0</v>
      </c>
      <c r="N208" s="449"/>
      <c r="O208" s="449"/>
      <c r="P208" s="449"/>
      <c r="Q208" s="449"/>
      <c r="R208" s="449"/>
      <c r="S208" s="450"/>
      <c r="T208" s="448">
        <f>IF(AND(T221&gt;5000000,T120="○"),10,0)</f>
        <v>0</v>
      </c>
      <c r="U208" s="449"/>
      <c r="V208" s="449"/>
      <c r="W208" s="449"/>
      <c r="X208" s="449"/>
      <c r="Y208" s="449"/>
      <c r="Z208" s="450"/>
      <c r="AA208" s="448">
        <f>IF(AND(AA221&gt;5000000,AA120="○"),10,0)</f>
        <v>0</v>
      </c>
      <c r="AB208" s="449"/>
      <c r="AC208" s="449"/>
      <c r="AD208" s="449"/>
      <c r="AE208" s="449"/>
      <c r="AF208" s="449"/>
      <c r="AG208" s="450"/>
      <c r="AH208" s="448">
        <f>IF(AND(AH221&gt;5000000,AH120="○"),10,0)</f>
        <v>0</v>
      </c>
      <c r="AI208" s="449"/>
      <c r="AJ208" s="449"/>
      <c r="AK208" s="449"/>
      <c r="AL208" s="449"/>
      <c r="AM208" s="449"/>
      <c r="AN208" s="450"/>
      <c r="AO208" s="448">
        <f>IF(AND(AO221&gt;5000000,AO120="○"),10,0)</f>
        <v>0</v>
      </c>
      <c r="AP208" s="449"/>
      <c r="AQ208" s="449"/>
      <c r="AR208" s="449"/>
      <c r="AS208" s="449"/>
      <c r="AT208" s="449"/>
      <c r="AU208" s="450"/>
      <c r="AV208" s="448">
        <f>IF(AND(AV221&gt;5000000,AV120="○"),10,0)</f>
        <v>0</v>
      </c>
      <c r="AW208" s="449"/>
      <c r="AX208" s="449"/>
      <c r="AY208" s="449"/>
      <c r="AZ208" s="449"/>
      <c r="BA208" s="449"/>
      <c r="BB208" s="450"/>
      <c r="BC208" s="448">
        <f>IF(AND(BC221&gt;5000000,BC120="○"),10,0)</f>
        <v>0</v>
      </c>
      <c r="BD208" s="449"/>
      <c r="BE208" s="449"/>
      <c r="BF208" s="449"/>
      <c r="BG208" s="449"/>
      <c r="BH208" s="449"/>
      <c r="BI208" s="450"/>
      <c r="BJ208" s="448">
        <f>IF(AND(BJ221&gt;5000000,BJ120="○"),10,0)</f>
        <v>0</v>
      </c>
      <c r="BK208" s="449"/>
      <c r="BL208" s="449"/>
      <c r="BM208" s="449"/>
      <c r="BN208" s="449"/>
      <c r="BO208" s="449"/>
      <c r="BP208" s="450"/>
      <c r="BQ208" s="448">
        <f>IF(AND(BQ221&gt;5000000,BQ120="○"),10,0)</f>
        <v>0</v>
      </c>
      <c r="BR208" s="449"/>
      <c r="BS208" s="449"/>
      <c r="BT208" s="449"/>
      <c r="BU208" s="449"/>
      <c r="BV208" s="449"/>
      <c r="BW208" s="450"/>
      <c r="BX208" s="448">
        <f>IF(AND(BX221&gt;5000000,BX120="○"),10,0)</f>
        <v>0</v>
      </c>
      <c r="BY208" s="449"/>
      <c r="BZ208" s="449"/>
      <c r="CA208" s="449"/>
      <c r="CB208" s="449"/>
      <c r="CC208" s="449"/>
      <c r="CD208" s="450"/>
      <c r="CE208" s="448">
        <f>IF(AND(CE221&gt;5000000,CE120="○"),10,0)</f>
        <v>0</v>
      </c>
      <c r="CF208" s="449"/>
      <c r="CG208" s="449"/>
      <c r="CH208" s="449"/>
      <c r="CI208" s="449"/>
      <c r="CJ208" s="449"/>
      <c r="CK208" s="450"/>
      <c r="CL208" s="448">
        <f>IF(AND(CL221&gt;5000000,CL120="○"),10,0)</f>
        <v>0</v>
      </c>
      <c r="CM208" s="449"/>
      <c r="CN208" s="449"/>
      <c r="CO208" s="449"/>
      <c r="CP208" s="449"/>
      <c r="CQ208" s="449"/>
      <c r="CR208" s="450"/>
      <c r="CS208" s="448">
        <f>IF(AND(CS221&gt;5000000,CS120="○"),10,0)</f>
        <v>0</v>
      </c>
      <c r="CT208" s="449"/>
      <c r="CU208" s="449"/>
      <c r="CV208" s="449"/>
      <c r="CW208" s="449"/>
      <c r="CX208" s="449"/>
      <c r="CY208" s="450"/>
      <c r="CZ208" s="448">
        <f>IF(AND(CZ221&gt;5000000,CZ120="○"),10,0)</f>
        <v>0</v>
      </c>
      <c r="DA208" s="449"/>
      <c r="DB208" s="449"/>
      <c r="DC208" s="449"/>
      <c r="DD208" s="449"/>
      <c r="DE208" s="449"/>
      <c r="DF208" s="450"/>
      <c r="DG208" s="448">
        <f>IF(AND(DG221&gt;5000000,DG120="○"),10,0)</f>
        <v>0</v>
      </c>
      <c r="DH208" s="449"/>
      <c r="DI208" s="449"/>
      <c r="DJ208" s="449"/>
      <c r="DK208" s="449"/>
      <c r="DL208" s="449"/>
      <c r="DM208" s="450"/>
      <c r="DN208" s="448">
        <f>IF(AND(DN221&gt;5000000,DN120="○"),10,0)</f>
        <v>0</v>
      </c>
      <c r="DO208" s="449"/>
      <c r="DP208" s="449"/>
      <c r="DQ208" s="449"/>
      <c r="DR208" s="449"/>
      <c r="DS208" s="449"/>
      <c r="DT208" s="450"/>
      <c r="DU208" s="448">
        <f>IF(AND(DU221&gt;5000000,DU120="○"),10,0)</f>
        <v>0</v>
      </c>
      <c r="DV208" s="449"/>
      <c r="DW208" s="449"/>
      <c r="DX208" s="449"/>
      <c r="DY208" s="449"/>
      <c r="DZ208" s="449"/>
      <c r="EA208" s="450"/>
      <c r="EB208" s="448">
        <f>IF(AND(EB221&gt;5000000,EB120="○"),10,0)</f>
        <v>0</v>
      </c>
      <c r="EC208" s="449"/>
      <c r="ED208" s="449"/>
      <c r="EE208" s="449"/>
      <c r="EF208" s="449"/>
      <c r="EG208" s="449"/>
      <c r="EH208" s="450"/>
      <c r="EI208" s="448">
        <f>IF(AND(EI221&gt;5000000,EI120="○"),10,0)</f>
        <v>0</v>
      </c>
      <c r="EJ208" s="449"/>
      <c r="EK208" s="449"/>
      <c r="EL208" s="449"/>
      <c r="EM208" s="449"/>
      <c r="EN208" s="449"/>
      <c r="EO208" s="450"/>
      <c r="EP208" s="448">
        <f>IF(AND(EP221&gt;5000000,EP120="○"),10,0)</f>
        <v>0</v>
      </c>
      <c r="EQ208" s="449"/>
      <c r="ER208" s="449"/>
      <c r="ES208" s="449"/>
      <c r="ET208" s="449"/>
      <c r="EU208" s="449"/>
      <c r="EV208" s="450"/>
      <c r="EW208" s="448">
        <f>IF(AND(EW221&gt;5000000,EW120="○"),10,0)</f>
        <v>0</v>
      </c>
      <c r="EX208" s="449"/>
      <c r="EY208" s="449"/>
      <c r="EZ208" s="449"/>
      <c r="FA208" s="449"/>
      <c r="FB208" s="449"/>
      <c r="FC208" s="450"/>
      <c r="FD208" s="448">
        <f>IF(AND(FD221&gt;5000000,FD120="○"),10,0)</f>
        <v>0</v>
      </c>
      <c r="FE208" s="449"/>
      <c r="FF208" s="449"/>
      <c r="FG208" s="449"/>
      <c r="FH208" s="449"/>
      <c r="FI208" s="449"/>
      <c r="FJ208" s="450"/>
      <c r="FK208" s="448">
        <f>IF(AND(FK221&gt;5000000,FK120="○"),10,0)</f>
        <v>0</v>
      </c>
      <c r="FL208" s="449"/>
      <c r="FM208" s="449"/>
      <c r="FN208" s="449"/>
      <c r="FO208" s="449"/>
      <c r="FP208" s="449"/>
      <c r="FQ208" s="450"/>
      <c r="FR208" s="448">
        <f>IF(AND(FR221&gt;5000000,FR120="○"),10,0)</f>
        <v>0</v>
      </c>
      <c r="FS208" s="449"/>
      <c r="FT208" s="449"/>
      <c r="FU208" s="449"/>
      <c r="FV208" s="449"/>
      <c r="FW208" s="449"/>
      <c r="FX208" s="450"/>
      <c r="FY208" s="448">
        <f>IF(AND(FY221&gt;5000000,FY120="○"),10,0)</f>
        <v>0</v>
      </c>
      <c r="FZ208" s="449"/>
      <c r="GA208" s="449"/>
      <c r="GB208" s="449"/>
      <c r="GC208" s="449"/>
      <c r="GD208" s="449"/>
      <c r="GE208" s="450"/>
      <c r="GF208" s="448">
        <f>IF(AND(GF221&gt;5000000,GF120="○"),10,0)</f>
        <v>0</v>
      </c>
      <c r="GG208" s="449"/>
      <c r="GH208" s="449"/>
      <c r="GI208" s="449"/>
      <c r="GJ208" s="449"/>
      <c r="GK208" s="449"/>
      <c r="GL208" s="450"/>
      <c r="GM208" s="448">
        <f>IF(AND(GM221&gt;5000000,GM120="○"),10,0)</f>
        <v>0</v>
      </c>
      <c r="GN208" s="449"/>
      <c r="GO208" s="449"/>
      <c r="GP208" s="449"/>
      <c r="GQ208" s="449"/>
      <c r="GR208" s="449"/>
      <c r="GS208" s="450"/>
      <c r="GT208" s="448">
        <f>IF(AND(GT221&gt;5000000,GT120="○"),10,0)</f>
        <v>0</v>
      </c>
      <c r="GU208" s="449"/>
      <c r="GV208" s="449"/>
      <c r="GW208" s="449"/>
      <c r="GX208" s="449"/>
      <c r="GY208" s="449"/>
      <c r="GZ208" s="450"/>
      <c r="HA208" s="448">
        <f>IF(AND(HA221&gt;5000000,HA120="○"),10,0)</f>
        <v>0</v>
      </c>
      <c r="HB208" s="449"/>
      <c r="HC208" s="449"/>
      <c r="HD208" s="449"/>
      <c r="HE208" s="449"/>
      <c r="HF208" s="449"/>
      <c r="HG208" s="450"/>
    </row>
    <row r="209" spans="1:215" s="7" customFormat="1" ht="13.5" hidden="1">
      <c r="A209" s="36">
        <v>9</v>
      </c>
      <c r="B209" s="748" t="s">
        <v>290</v>
      </c>
      <c r="C209" s="749"/>
      <c r="D209" s="749"/>
      <c r="E209" s="750"/>
      <c r="F209" s="448">
        <f>IF(AND(F221&gt;5000000,F121="○"),9,0)</f>
        <v>0</v>
      </c>
      <c r="G209" s="449"/>
      <c r="H209" s="449"/>
      <c r="I209" s="449"/>
      <c r="J209" s="449"/>
      <c r="K209" s="449"/>
      <c r="L209" s="450"/>
      <c r="M209" s="448">
        <f>IF(AND(M221&gt;5000000,M121="○"),9,0)</f>
        <v>0</v>
      </c>
      <c r="N209" s="449"/>
      <c r="O209" s="449"/>
      <c r="P209" s="449"/>
      <c r="Q209" s="449"/>
      <c r="R209" s="449"/>
      <c r="S209" s="450"/>
      <c r="T209" s="448">
        <f>IF(AND(T221&gt;5000000,T121="○"),9,0)</f>
        <v>0</v>
      </c>
      <c r="U209" s="449"/>
      <c r="V209" s="449"/>
      <c r="W209" s="449"/>
      <c r="X209" s="449"/>
      <c r="Y209" s="449"/>
      <c r="Z209" s="450"/>
      <c r="AA209" s="448">
        <f>IF(AND(AA221&gt;5000000,AA121="○"),9,0)</f>
        <v>0</v>
      </c>
      <c r="AB209" s="449"/>
      <c r="AC209" s="449"/>
      <c r="AD209" s="449"/>
      <c r="AE209" s="449"/>
      <c r="AF209" s="449"/>
      <c r="AG209" s="450"/>
      <c r="AH209" s="448">
        <f>IF(AND(AH221&gt;5000000,AH121="○"),9,0)</f>
        <v>0</v>
      </c>
      <c r="AI209" s="449"/>
      <c r="AJ209" s="449"/>
      <c r="AK209" s="449"/>
      <c r="AL209" s="449"/>
      <c r="AM209" s="449"/>
      <c r="AN209" s="450"/>
      <c r="AO209" s="448">
        <f>IF(AND(AO221&gt;5000000,AO121="○"),9,0)</f>
        <v>0</v>
      </c>
      <c r="AP209" s="449"/>
      <c r="AQ209" s="449"/>
      <c r="AR209" s="449"/>
      <c r="AS209" s="449"/>
      <c r="AT209" s="449"/>
      <c r="AU209" s="450"/>
      <c r="AV209" s="448">
        <f>IF(AND(AV221&gt;5000000,AV121="○"),9,0)</f>
        <v>0</v>
      </c>
      <c r="AW209" s="449"/>
      <c r="AX209" s="449"/>
      <c r="AY209" s="449"/>
      <c r="AZ209" s="449"/>
      <c r="BA209" s="449"/>
      <c r="BB209" s="450"/>
      <c r="BC209" s="448">
        <f>IF(AND(BC221&gt;5000000,BC121="○"),9,0)</f>
        <v>0</v>
      </c>
      <c r="BD209" s="449"/>
      <c r="BE209" s="449"/>
      <c r="BF209" s="449"/>
      <c r="BG209" s="449"/>
      <c r="BH209" s="449"/>
      <c r="BI209" s="450"/>
      <c r="BJ209" s="448">
        <f>IF(AND(BJ221&gt;5000000,BJ121="○"),9,0)</f>
        <v>0</v>
      </c>
      <c r="BK209" s="449"/>
      <c r="BL209" s="449"/>
      <c r="BM209" s="449"/>
      <c r="BN209" s="449"/>
      <c r="BO209" s="449"/>
      <c r="BP209" s="450"/>
      <c r="BQ209" s="448">
        <f>IF(AND(BQ221&gt;5000000,BQ121="○"),9,0)</f>
        <v>0</v>
      </c>
      <c r="BR209" s="449"/>
      <c r="BS209" s="449"/>
      <c r="BT209" s="449"/>
      <c r="BU209" s="449"/>
      <c r="BV209" s="449"/>
      <c r="BW209" s="450"/>
      <c r="BX209" s="448">
        <f>IF(AND(BX221&gt;5000000,BX121="○"),9,0)</f>
        <v>0</v>
      </c>
      <c r="BY209" s="449"/>
      <c r="BZ209" s="449"/>
      <c r="CA209" s="449"/>
      <c r="CB209" s="449"/>
      <c r="CC209" s="449"/>
      <c r="CD209" s="450"/>
      <c r="CE209" s="448">
        <f>IF(AND(CE221&gt;5000000,CE121="○"),9,0)</f>
        <v>0</v>
      </c>
      <c r="CF209" s="449"/>
      <c r="CG209" s="449"/>
      <c r="CH209" s="449"/>
      <c r="CI209" s="449"/>
      <c r="CJ209" s="449"/>
      <c r="CK209" s="450"/>
      <c r="CL209" s="448">
        <f>IF(AND(CL221&gt;5000000,CL121="○"),9,0)</f>
        <v>0</v>
      </c>
      <c r="CM209" s="449"/>
      <c r="CN209" s="449"/>
      <c r="CO209" s="449"/>
      <c r="CP209" s="449"/>
      <c r="CQ209" s="449"/>
      <c r="CR209" s="450"/>
      <c r="CS209" s="448">
        <f>IF(AND(CS221&gt;5000000,CS121="○"),9,0)</f>
        <v>0</v>
      </c>
      <c r="CT209" s="449"/>
      <c r="CU209" s="449"/>
      <c r="CV209" s="449"/>
      <c r="CW209" s="449"/>
      <c r="CX209" s="449"/>
      <c r="CY209" s="450"/>
      <c r="CZ209" s="448">
        <f>IF(AND(CZ221&gt;5000000,CZ121="○"),9,0)</f>
        <v>0</v>
      </c>
      <c r="DA209" s="449"/>
      <c r="DB209" s="449"/>
      <c r="DC209" s="449"/>
      <c r="DD209" s="449"/>
      <c r="DE209" s="449"/>
      <c r="DF209" s="450"/>
      <c r="DG209" s="448">
        <f>IF(AND(DG221&gt;5000000,DG121="○"),9,0)</f>
        <v>0</v>
      </c>
      <c r="DH209" s="449"/>
      <c r="DI209" s="449"/>
      <c r="DJ209" s="449"/>
      <c r="DK209" s="449"/>
      <c r="DL209" s="449"/>
      <c r="DM209" s="450"/>
      <c r="DN209" s="448">
        <f>IF(AND(DN221&gt;5000000,DN121="○"),9,0)</f>
        <v>0</v>
      </c>
      <c r="DO209" s="449"/>
      <c r="DP209" s="449"/>
      <c r="DQ209" s="449"/>
      <c r="DR209" s="449"/>
      <c r="DS209" s="449"/>
      <c r="DT209" s="450"/>
      <c r="DU209" s="448">
        <f>IF(AND(DU221&gt;5000000,DU121="○"),9,0)</f>
        <v>0</v>
      </c>
      <c r="DV209" s="449"/>
      <c r="DW209" s="449"/>
      <c r="DX209" s="449"/>
      <c r="DY209" s="449"/>
      <c r="DZ209" s="449"/>
      <c r="EA209" s="450"/>
      <c r="EB209" s="448">
        <f>IF(AND(EB221&gt;5000000,EB121="○"),9,0)</f>
        <v>0</v>
      </c>
      <c r="EC209" s="449"/>
      <c r="ED209" s="449"/>
      <c r="EE209" s="449"/>
      <c r="EF209" s="449"/>
      <c r="EG209" s="449"/>
      <c r="EH209" s="450"/>
      <c r="EI209" s="448">
        <f>IF(AND(EI221&gt;5000000,EI121="○"),9,0)</f>
        <v>0</v>
      </c>
      <c r="EJ209" s="449"/>
      <c r="EK209" s="449"/>
      <c r="EL209" s="449"/>
      <c r="EM209" s="449"/>
      <c r="EN209" s="449"/>
      <c r="EO209" s="450"/>
      <c r="EP209" s="448">
        <f>IF(AND(EP221&gt;5000000,EP121="○"),9,0)</f>
        <v>0</v>
      </c>
      <c r="EQ209" s="449"/>
      <c r="ER209" s="449"/>
      <c r="ES209" s="449"/>
      <c r="ET209" s="449"/>
      <c r="EU209" s="449"/>
      <c r="EV209" s="450"/>
      <c r="EW209" s="448">
        <f>IF(AND(EW221&gt;5000000,EW121="○"),9,0)</f>
        <v>0</v>
      </c>
      <c r="EX209" s="449"/>
      <c r="EY209" s="449"/>
      <c r="EZ209" s="449"/>
      <c r="FA209" s="449"/>
      <c r="FB209" s="449"/>
      <c r="FC209" s="450"/>
      <c r="FD209" s="448">
        <f>IF(AND(FD221&gt;5000000,FD121="○"),9,0)</f>
        <v>0</v>
      </c>
      <c r="FE209" s="449"/>
      <c r="FF209" s="449"/>
      <c r="FG209" s="449"/>
      <c r="FH209" s="449"/>
      <c r="FI209" s="449"/>
      <c r="FJ209" s="450"/>
      <c r="FK209" s="448">
        <f>IF(AND(FK221&gt;5000000,FK121="○"),9,0)</f>
        <v>0</v>
      </c>
      <c r="FL209" s="449"/>
      <c r="FM209" s="449"/>
      <c r="FN209" s="449"/>
      <c r="FO209" s="449"/>
      <c r="FP209" s="449"/>
      <c r="FQ209" s="450"/>
      <c r="FR209" s="448">
        <f>IF(AND(FR221&gt;5000000,FR121="○"),9,0)</f>
        <v>0</v>
      </c>
      <c r="FS209" s="449"/>
      <c r="FT209" s="449"/>
      <c r="FU209" s="449"/>
      <c r="FV209" s="449"/>
      <c r="FW209" s="449"/>
      <c r="FX209" s="450"/>
      <c r="FY209" s="448">
        <f>IF(AND(FY221&gt;5000000,FY121="○"),9,0)</f>
        <v>0</v>
      </c>
      <c r="FZ209" s="449"/>
      <c r="GA209" s="449"/>
      <c r="GB209" s="449"/>
      <c r="GC209" s="449"/>
      <c r="GD209" s="449"/>
      <c r="GE209" s="450"/>
      <c r="GF209" s="448">
        <f>IF(AND(GF221&gt;5000000,GF121="○"),9,0)</f>
        <v>0</v>
      </c>
      <c r="GG209" s="449"/>
      <c r="GH209" s="449"/>
      <c r="GI209" s="449"/>
      <c r="GJ209" s="449"/>
      <c r="GK209" s="449"/>
      <c r="GL209" s="450"/>
      <c r="GM209" s="448">
        <f>IF(AND(GM221&gt;5000000,GM121="○"),9,0)</f>
        <v>0</v>
      </c>
      <c r="GN209" s="449"/>
      <c r="GO209" s="449"/>
      <c r="GP209" s="449"/>
      <c r="GQ209" s="449"/>
      <c r="GR209" s="449"/>
      <c r="GS209" s="450"/>
      <c r="GT209" s="448">
        <f>IF(AND(GT221&gt;5000000,GT121="○"),9,0)</f>
        <v>0</v>
      </c>
      <c r="GU209" s="449"/>
      <c r="GV209" s="449"/>
      <c r="GW209" s="449"/>
      <c r="GX209" s="449"/>
      <c r="GY209" s="449"/>
      <c r="GZ209" s="450"/>
      <c r="HA209" s="448">
        <f>IF(AND(HA221&gt;5000000,HA121="○"),9,0)</f>
        <v>0</v>
      </c>
      <c r="HB209" s="449"/>
      <c r="HC209" s="449"/>
      <c r="HD209" s="449"/>
      <c r="HE209" s="449"/>
      <c r="HF209" s="449"/>
      <c r="HG209" s="450"/>
    </row>
    <row r="210" spans="1:215" s="7" customFormat="1" ht="13.5" hidden="1">
      <c r="A210" s="36">
        <v>8</v>
      </c>
      <c r="B210" s="748" t="s">
        <v>292</v>
      </c>
      <c r="C210" s="749"/>
      <c r="D210" s="749"/>
      <c r="E210" s="750"/>
      <c r="F210" s="446">
        <f>IF(AND(F24&gt;1300000,F122="○"),8,0)</f>
        <v>0</v>
      </c>
      <c r="G210" s="446"/>
      <c r="H210" s="446"/>
      <c r="I210" s="446"/>
      <c r="J210" s="446"/>
      <c r="K210" s="446"/>
      <c r="L210" s="446"/>
      <c r="M210" s="446">
        <f>IF(AND(M24&gt;1300000,M122="○"),8,0)</f>
        <v>0</v>
      </c>
      <c r="N210" s="446"/>
      <c r="O210" s="446"/>
      <c r="P210" s="446"/>
      <c r="Q210" s="446"/>
      <c r="R210" s="446"/>
      <c r="S210" s="446"/>
      <c r="T210" s="446">
        <f>IF(AND(T24&gt;1300000,T122="○"),8,0)</f>
        <v>0</v>
      </c>
      <c r="U210" s="446"/>
      <c r="V210" s="446"/>
      <c r="W210" s="446"/>
      <c r="X210" s="446"/>
      <c r="Y210" s="446"/>
      <c r="Z210" s="446"/>
      <c r="AA210" s="446">
        <f>IF(AND(AA24&gt;1300000,AA122="○"),8,0)</f>
        <v>0</v>
      </c>
      <c r="AB210" s="446"/>
      <c r="AC210" s="446"/>
      <c r="AD210" s="446"/>
      <c r="AE210" s="446"/>
      <c r="AF210" s="446"/>
      <c r="AG210" s="446"/>
      <c r="AH210" s="446">
        <f>IF(AND(AH24&gt;1300000,AH122="○"),8,0)</f>
        <v>0</v>
      </c>
      <c r="AI210" s="446"/>
      <c r="AJ210" s="446"/>
      <c r="AK210" s="446"/>
      <c r="AL210" s="446"/>
      <c r="AM210" s="446"/>
      <c r="AN210" s="446"/>
      <c r="AO210" s="446">
        <f>IF(AND(AO24&gt;1300000,AO122="○"),8,0)</f>
        <v>0</v>
      </c>
      <c r="AP210" s="446"/>
      <c r="AQ210" s="446"/>
      <c r="AR210" s="446"/>
      <c r="AS210" s="446"/>
      <c r="AT210" s="446"/>
      <c r="AU210" s="446"/>
      <c r="AV210" s="446">
        <f>IF(AND(AV24&gt;1300000,AV122="○"),8,0)</f>
        <v>0</v>
      </c>
      <c r="AW210" s="446"/>
      <c r="AX210" s="446"/>
      <c r="AY210" s="446"/>
      <c r="AZ210" s="446"/>
      <c r="BA210" s="446"/>
      <c r="BB210" s="446"/>
      <c r="BC210" s="446">
        <f>IF(AND(BC24&gt;1300000,BC122="○"),8,0)</f>
        <v>0</v>
      </c>
      <c r="BD210" s="446"/>
      <c r="BE210" s="446"/>
      <c r="BF210" s="446"/>
      <c r="BG210" s="446"/>
      <c r="BH210" s="446"/>
      <c r="BI210" s="446"/>
      <c r="BJ210" s="446">
        <f>IF(AND(BJ24&gt;1300000,BJ122="○"),8,0)</f>
        <v>0</v>
      </c>
      <c r="BK210" s="446"/>
      <c r="BL210" s="446"/>
      <c r="BM210" s="446"/>
      <c r="BN210" s="446"/>
      <c r="BO210" s="446"/>
      <c r="BP210" s="446"/>
      <c r="BQ210" s="446">
        <f>IF(AND(BQ24&gt;1300000,BQ122="○"),8,0)</f>
        <v>0</v>
      </c>
      <c r="BR210" s="446"/>
      <c r="BS210" s="446"/>
      <c r="BT210" s="446"/>
      <c r="BU210" s="446"/>
      <c r="BV210" s="446"/>
      <c r="BW210" s="446"/>
      <c r="BX210" s="446">
        <f>IF(AND(BX24&gt;1300000,BX122="○"),8,0)</f>
        <v>0</v>
      </c>
      <c r="BY210" s="446"/>
      <c r="BZ210" s="446"/>
      <c r="CA210" s="446"/>
      <c r="CB210" s="446"/>
      <c r="CC210" s="446"/>
      <c r="CD210" s="446"/>
      <c r="CE210" s="446">
        <f>IF(AND(CE24&gt;1300000,CE122="○"),8,0)</f>
        <v>0</v>
      </c>
      <c r="CF210" s="446"/>
      <c r="CG210" s="446"/>
      <c r="CH210" s="446"/>
      <c r="CI210" s="446"/>
      <c r="CJ210" s="446"/>
      <c r="CK210" s="446"/>
      <c r="CL210" s="446">
        <f>IF(AND(CL24&gt;1300000,CL122="○"),8,0)</f>
        <v>0</v>
      </c>
      <c r="CM210" s="446"/>
      <c r="CN210" s="446"/>
      <c r="CO210" s="446"/>
      <c r="CP210" s="446"/>
      <c r="CQ210" s="446"/>
      <c r="CR210" s="446"/>
      <c r="CS210" s="446">
        <f>IF(AND(CS24&gt;1300000,CS122="○"),8,0)</f>
        <v>0</v>
      </c>
      <c r="CT210" s="446"/>
      <c r="CU210" s="446"/>
      <c r="CV210" s="446"/>
      <c r="CW210" s="446"/>
      <c r="CX210" s="446"/>
      <c r="CY210" s="446"/>
      <c r="CZ210" s="446">
        <f>IF(AND(CZ24&gt;1300000,CZ122="○"),8,0)</f>
        <v>0</v>
      </c>
      <c r="DA210" s="446"/>
      <c r="DB210" s="446"/>
      <c r="DC210" s="446"/>
      <c r="DD210" s="446"/>
      <c r="DE210" s="446"/>
      <c r="DF210" s="446"/>
      <c r="DG210" s="446">
        <f>IF(AND(DG24&gt;1300000,DG122="○"),8,0)</f>
        <v>0</v>
      </c>
      <c r="DH210" s="446"/>
      <c r="DI210" s="446"/>
      <c r="DJ210" s="446"/>
      <c r="DK210" s="446"/>
      <c r="DL210" s="446"/>
      <c r="DM210" s="446"/>
      <c r="DN210" s="446">
        <f>IF(AND(DN24&gt;1300000,DN122="○"),8,0)</f>
        <v>0</v>
      </c>
      <c r="DO210" s="446"/>
      <c r="DP210" s="446"/>
      <c r="DQ210" s="446"/>
      <c r="DR210" s="446"/>
      <c r="DS210" s="446"/>
      <c r="DT210" s="446"/>
      <c r="DU210" s="446">
        <f>IF(AND(DU24&gt;1300000,DU122="○"),8,0)</f>
        <v>0</v>
      </c>
      <c r="DV210" s="446"/>
      <c r="DW210" s="446"/>
      <c r="DX210" s="446"/>
      <c r="DY210" s="446"/>
      <c r="DZ210" s="446"/>
      <c r="EA210" s="446"/>
      <c r="EB210" s="446">
        <f>IF(AND(EB24&gt;1300000,EB122="○"),8,0)</f>
        <v>0</v>
      </c>
      <c r="EC210" s="446"/>
      <c r="ED210" s="446"/>
      <c r="EE210" s="446"/>
      <c r="EF210" s="446"/>
      <c r="EG210" s="446"/>
      <c r="EH210" s="446"/>
      <c r="EI210" s="446">
        <f>IF(AND(EI24&gt;1300000,EI122="○"),8,0)</f>
        <v>0</v>
      </c>
      <c r="EJ210" s="446"/>
      <c r="EK210" s="446"/>
      <c r="EL210" s="446"/>
      <c r="EM210" s="446"/>
      <c r="EN210" s="446"/>
      <c r="EO210" s="446"/>
      <c r="EP210" s="446">
        <f>IF(AND(EP24&gt;1300000,EP122="○"),8,0)</f>
        <v>0</v>
      </c>
      <c r="EQ210" s="446"/>
      <c r="ER210" s="446"/>
      <c r="ES210" s="446"/>
      <c r="ET210" s="446"/>
      <c r="EU210" s="446"/>
      <c r="EV210" s="446"/>
      <c r="EW210" s="446">
        <f>IF(AND(EW24&gt;1300000,EW122="○"),8,0)</f>
        <v>0</v>
      </c>
      <c r="EX210" s="446"/>
      <c r="EY210" s="446"/>
      <c r="EZ210" s="446"/>
      <c r="FA210" s="446"/>
      <c r="FB210" s="446"/>
      <c r="FC210" s="446"/>
      <c r="FD210" s="446">
        <f>IF(AND(FD24&gt;1300000,FD122="○"),8,0)</f>
        <v>0</v>
      </c>
      <c r="FE210" s="446"/>
      <c r="FF210" s="446"/>
      <c r="FG210" s="446"/>
      <c r="FH210" s="446"/>
      <c r="FI210" s="446"/>
      <c r="FJ210" s="446"/>
      <c r="FK210" s="446">
        <f>IF(AND(FK24&gt;1300000,FK122="○"),8,0)</f>
        <v>0</v>
      </c>
      <c r="FL210" s="446"/>
      <c r="FM210" s="446"/>
      <c r="FN210" s="446"/>
      <c r="FO210" s="446"/>
      <c r="FP210" s="446"/>
      <c r="FQ210" s="446"/>
      <c r="FR210" s="446">
        <f>IF(AND(FR24&gt;1300000,FR122="○"),8,0)</f>
        <v>0</v>
      </c>
      <c r="FS210" s="446"/>
      <c r="FT210" s="446"/>
      <c r="FU210" s="446"/>
      <c r="FV210" s="446"/>
      <c r="FW210" s="446"/>
      <c r="FX210" s="446"/>
      <c r="FY210" s="446">
        <f>IF(AND(FY24&gt;1300000,FY122="○"),8,0)</f>
        <v>0</v>
      </c>
      <c r="FZ210" s="446"/>
      <c r="GA210" s="446"/>
      <c r="GB210" s="446"/>
      <c r="GC210" s="446"/>
      <c r="GD210" s="446"/>
      <c r="GE210" s="446"/>
      <c r="GF210" s="446">
        <f>IF(AND(GF24&gt;1300000,GF122="○"),8,0)</f>
        <v>0</v>
      </c>
      <c r="GG210" s="446"/>
      <c r="GH210" s="446"/>
      <c r="GI210" s="446"/>
      <c r="GJ210" s="446"/>
      <c r="GK210" s="446"/>
      <c r="GL210" s="446"/>
      <c r="GM210" s="446">
        <f>IF(AND(GM24&gt;1300000,GM122="○"),8,0)</f>
        <v>0</v>
      </c>
      <c r="GN210" s="446"/>
      <c r="GO210" s="446"/>
      <c r="GP210" s="446"/>
      <c r="GQ210" s="446"/>
      <c r="GR210" s="446"/>
      <c r="GS210" s="446"/>
      <c r="GT210" s="446">
        <f>IF(AND(GT24&gt;1300000,GT122="○"),8,0)</f>
        <v>0</v>
      </c>
      <c r="GU210" s="446"/>
      <c r="GV210" s="446"/>
      <c r="GW210" s="446"/>
      <c r="GX210" s="446"/>
      <c r="GY210" s="446"/>
      <c r="GZ210" s="446"/>
      <c r="HA210" s="446">
        <f>IF(AND(HA24&gt;1300000,HA122="○"),8,0)</f>
        <v>0</v>
      </c>
      <c r="HB210" s="446"/>
      <c r="HC210" s="446"/>
      <c r="HD210" s="446"/>
      <c r="HE210" s="446"/>
      <c r="HF210" s="446"/>
      <c r="HG210" s="446"/>
    </row>
    <row r="211" spans="1:215" s="7" customFormat="1" ht="13.5" hidden="1">
      <c r="A211" s="36">
        <v>7</v>
      </c>
      <c r="B211" s="751" t="s">
        <v>78</v>
      </c>
      <c r="C211" s="752"/>
      <c r="D211" s="752"/>
      <c r="E211" s="753"/>
      <c r="F211" s="446">
        <f>IF(AND(OR(F33="有（一般）",F33="有（老人）",F34&gt;0,F35&gt;0),F118="○"),7,0)</f>
        <v>0</v>
      </c>
      <c r="G211" s="446"/>
      <c r="H211" s="446"/>
      <c r="I211" s="446"/>
      <c r="J211" s="446"/>
      <c r="K211" s="446"/>
      <c r="L211" s="446"/>
      <c r="M211" s="446">
        <f>IF(AND(OR(M33="有（一般）",M33="有（老人）",M34&gt;0,M35&gt;0),M118="○"),7,0)</f>
        <v>0</v>
      </c>
      <c r="N211" s="446"/>
      <c r="O211" s="446"/>
      <c r="P211" s="446"/>
      <c r="Q211" s="446"/>
      <c r="R211" s="446"/>
      <c r="S211" s="446"/>
      <c r="T211" s="446">
        <f>IF(AND(OR(T33="有（一般）",T33="有（老人）",T34&gt;0,T35&gt;0),T118="○"),7,0)</f>
        <v>0</v>
      </c>
      <c r="U211" s="446"/>
      <c r="V211" s="446"/>
      <c r="W211" s="446"/>
      <c r="X211" s="446"/>
      <c r="Y211" s="446"/>
      <c r="Z211" s="446"/>
      <c r="AA211" s="446">
        <f>IF(AND(OR(AA33="有（一般）",AA33="有（老人）",AA34&gt;0,AA35&gt;0),AA118="○"),7,0)</f>
        <v>0</v>
      </c>
      <c r="AB211" s="446"/>
      <c r="AC211" s="446"/>
      <c r="AD211" s="446"/>
      <c r="AE211" s="446"/>
      <c r="AF211" s="446"/>
      <c r="AG211" s="446"/>
      <c r="AH211" s="446">
        <f>IF(AND(OR(AH33="有（一般）",AH33="有（老人）",AH34&gt;0,AH35&gt;0),AH118="○"),7,0)</f>
        <v>0</v>
      </c>
      <c r="AI211" s="446"/>
      <c r="AJ211" s="446"/>
      <c r="AK211" s="446"/>
      <c r="AL211" s="446"/>
      <c r="AM211" s="446"/>
      <c r="AN211" s="446"/>
      <c r="AO211" s="446">
        <f>IF(AND(OR(AO33="有（一般）",AO33="有（老人）",AO34&gt;0,AO35&gt;0),AO118="○"),7,0)</f>
        <v>0</v>
      </c>
      <c r="AP211" s="446"/>
      <c r="AQ211" s="446"/>
      <c r="AR211" s="446"/>
      <c r="AS211" s="446"/>
      <c r="AT211" s="446"/>
      <c r="AU211" s="446"/>
      <c r="AV211" s="446">
        <f>IF(AND(OR(AV33="有（一般）",AV33="有（老人）",AV34&gt;0,AV35&gt;0),AV118="○"),7,0)</f>
        <v>0</v>
      </c>
      <c r="AW211" s="446"/>
      <c r="AX211" s="446"/>
      <c r="AY211" s="446"/>
      <c r="AZ211" s="446"/>
      <c r="BA211" s="446"/>
      <c r="BB211" s="446"/>
      <c r="BC211" s="446">
        <f>IF(AND(OR(BC33="有（一般）",BC33="有（老人）",BC34&gt;0,BC35&gt;0),BC118="○"),7,0)</f>
        <v>0</v>
      </c>
      <c r="BD211" s="446"/>
      <c r="BE211" s="446"/>
      <c r="BF211" s="446"/>
      <c r="BG211" s="446"/>
      <c r="BH211" s="446"/>
      <c r="BI211" s="446"/>
      <c r="BJ211" s="446">
        <f>IF(AND(OR(BJ33="有（一般）",BJ33="有（老人）",BJ34&gt;0,BJ35&gt;0),BJ118="○"),7,0)</f>
        <v>0</v>
      </c>
      <c r="BK211" s="446"/>
      <c r="BL211" s="446"/>
      <c r="BM211" s="446"/>
      <c r="BN211" s="446"/>
      <c r="BO211" s="446"/>
      <c r="BP211" s="446"/>
      <c r="BQ211" s="446">
        <f>IF(AND(OR(BQ33="有（一般）",BQ33="有（老人）",BQ34&gt;0,BQ35&gt;0),BQ118="○"),7,0)</f>
        <v>0</v>
      </c>
      <c r="BR211" s="446"/>
      <c r="BS211" s="446"/>
      <c r="BT211" s="446"/>
      <c r="BU211" s="446"/>
      <c r="BV211" s="446"/>
      <c r="BW211" s="446"/>
      <c r="BX211" s="446">
        <f>IF(AND(OR(BX33="有（一般）",BX33="有（老人）",BX34&gt;0,BX35&gt;0),BX118="○"),7,0)</f>
        <v>0</v>
      </c>
      <c r="BY211" s="446"/>
      <c r="BZ211" s="446"/>
      <c r="CA211" s="446"/>
      <c r="CB211" s="446"/>
      <c r="CC211" s="446"/>
      <c r="CD211" s="446"/>
      <c r="CE211" s="446">
        <f>IF(AND(OR(CE33="有（一般）",CE33="有（老人）",CE34&gt;0,CE35&gt;0),CE118="○"),7,0)</f>
        <v>0</v>
      </c>
      <c r="CF211" s="446"/>
      <c r="CG211" s="446"/>
      <c r="CH211" s="446"/>
      <c r="CI211" s="446"/>
      <c r="CJ211" s="446"/>
      <c r="CK211" s="446"/>
      <c r="CL211" s="446">
        <f>IF(AND(OR(CL33="有（一般）",CL33="有（老人）",CL34&gt;0,CL35&gt;0),CL118="○"),7,0)</f>
        <v>0</v>
      </c>
      <c r="CM211" s="446"/>
      <c r="CN211" s="446"/>
      <c r="CO211" s="446"/>
      <c r="CP211" s="446"/>
      <c r="CQ211" s="446"/>
      <c r="CR211" s="446"/>
      <c r="CS211" s="446">
        <f>IF(AND(OR(CS33="有（一般）",CS33="有（老人）",CS34&gt;0,CS35&gt;0),CS118="○"),7,0)</f>
        <v>0</v>
      </c>
      <c r="CT211" s="446"/>
      <c r="CU211" s="446"/>
      <c r="CV211" s="446"/>
      <c r="CW211" s="446"/>
      <c r="CX211" s="446"/>
      <c r="CY211" s="446"/>
      <c r="CZ211" s="446">
        <f>IF(AND(OR(CZ33="有（一般）",CZ33="有（老人）",CZ34&gt;0,CZ35&gt;0),CZ118="○"),7,0)</f>
        <v>0</v>
      </c>
      <c r="DA211" s="446"/>
      <c r="DB211" s="446"/>
      <c r="DC211" s="446"/>
      <c r="DD211" s="446"/>
      <c r="DE211" s="446"/>
      <c r="DF211" s="446"/>
      <c r="DG211" s="446">
        <f>IF(AND(OR(DG33="有（一般）",DG33="有（老人）",DG34&gt;0,DG35&gt;0),DG118="○"),7,0)</f>
        <v>0</v>
      </c>
      <c r="DH211" s="446"/>
      <c r="DI211" s="446"/>
      <c r="DJ211" s="446"/>
      <c r="DK211" s="446"/>
      <c r="DL211" s="446"/>
      <c r="DM211" s="446"/>
      <c r="DN211" s="446">
        <f>IF(AND(OR(DN33="有（一般）",DN33="有（老人）",DN34&gt;0,DN35&gt;0),DN118="○"),7,0)</f>
        <v>0</v>
      </c>
      <c r="DO211" s="446"/>
      <c r="DP211" s="446"/>
      <c r="DQ211" s="446"/>
      <c r="DR211" s="446"/>
      <c r="DS211" s="446"/>
      <c r="DT211" s="446"/>
      <c r="DU211" s="446">
        <f>IF(AND(OR(DU33="有（一般）",DU33="有（老人）",DU34&gt;0,DU35&gt;0),DU118="○"),7,0)</f>
        <v>0</v>
      </c>
      <c r="DV211" s="446"/>
      <c r="DW211" s="446"/>
      <c r="DX211" s="446"/>
      <c r="DY211" s="446"/>
      <c r="DZ211" s="446"/>
      <c r="EA211" s="446"/>
      <c r="EB211" s="446">
        <f>IF(AND(OR(EB33="有（一般）",EB33="有（老人）",EB34&gt;0,EB35&gt;0),EB118="○"),7,0)</f>
        <v>0</v>
      </c>
      <c r="EC211" s="446"/>
      <c r="ED211" s="446"/>
      <c r="EE211" s="446"/>
      <c r="EF211" s="446"/>
      <c r="EG211" s="446"/>
      <c r="EH211" s="446"/>
      <c r="EI211" s="446">
        <f>IF(AND(OR(EI33="有（一般）",EI33="有（老人）",EI34&gt;0,EI35&gt;0),EI118="○"),7,0)</f>
        <v>0</v>
      </c>
      <c r="EJ211" s="446"/>
      <c r="EK211" s="446"/>
      <c r="EL211" s="446"/>
      <c r="EM211" s="446"/>
      <c r="EN211" s="446"/>
      <c r="EO211" s="446"/>
      <c r="EP211" s="446">
        <f>IF(AND(OR(EP33="有（一般）",EP33="有（老人）",EP34&gt;0,EP35&gt;0),EP118="○"),7,0)</f>
        <v>0</v>
      </c>
      <c r="EQ211" s="446"/>
      <c r="ER211" s="446"/>
      <c r="ES211" s="446"/>
      <c r="ET211" s="446"/>
      <c r="EU211" s="446"/>
      <c r="EV211" s="446"/>
      <c r="EW211" s="446">
        <f>IF(AND(OR(EW33="有（一般）",EW33="有（老人）",EW34&gt;0,EW35&gt;0),EW118="○"),7,0)</f>
        <v>0</v>
      </c>
      <c r="EX211" s="446"/>
      <c r="EY211" s="446"/>
      <c r="EZ211" s="446"/>
      <c r="FA211" s="446"/>
      <c r="FB211" s="446"/>
      <c r="FC211" s="446"/>
      <c r="FD211" s="446">
        <f>IF(AND(OR(FD33="有（一般）",FD33="有（老人）",FD34&gt;0,FD35&gt;0),FD118="○"),7,0)</f>
        <v>0</v>
      </c>
      <c r="FE211" s="446"/>
      <c r="FF211" s="446"/>
      <c r="FG211" s="446"/>
      <c r="FH211" s="446"/>
      <c r="FI211" s="446"/>
      <c r="FJ211" s="446"/>
      <c r="FK211" s="446">
        <f>IF(AND(OR(FK33="有（一般）",FK33="有（老人）",FK34&gt;0,FK35&gt;0),FK118="○"),7,0)</f>
        <v>0</v>
      </c>
      <c r="FL211" s="446"/>
      <c r="FM211" s="446"/>
      <c r="FN211" s="446"/>
      <c r="FO211" s="446"/>
      <c r="FP211" s="446"/>
      <c r="FQ211" s="446"/>
      <c r="FR211" s="446">
        <f>IF(AND(OR(FR33="有（一般）",FR33="有（老人）",FR34&gt;0,FR35&gt;0),FR118="○"),7,0)</f>
        <v>0</v>
      </c>
      <c r="FS211" s="446"/>
      <c r="FT211" s="446"/>
      <c r="FU211" s="446"/>
      <c r="FV211" s="446"/>
      <c r="FW211" s="446"/>
      <c r="FX211" s="446"/>
      <c r="FY211" s="446">
        <f>IF(AND(OR(FY33="有（一般）",FY33="有（老人）",FY34&gt;0,FY35&gt;0),FY118="○"),7,0)</f>
        <v>0</v>
      </c>
      <c r="FZ211" s="446"/>
      <c r="GA211" s="446"/>
      <c r="GB211" s="446"/>
      <c r="GC211" s="446"/>
      <c r="GD211" s="446"/>
      <c r="GE211" s="446"/>
      <c r="GF211" s="446">
        <f>IF(AND(OR(GF33="有（一般）",GF33="有（老人）",GF34&gt;0,GF35&gt;0),GF118="○"),7,0)</f>
        <v>0</v>
      </c>
      <c r="GG211" s="446"/>
      <c r="GH211" s="446"/>
      <c r="GI211" s="446"/>
      <c r="GJ211" s="446"/>
      <c r="GK211" s="446"/>
      <c r="GL211" s="446"/>
      <c r="GM211" s="446">
        <f>IF(AND(OR(GM33="有（一般）",GM33="有（老人）",GM34&gt;0,GM35&gt;0),GM118="○"),7,0)</f>
        <v>0</v>
      </c>
      <c r="GN211" s="446"/>
      <c r="GO211" s="446"/>
      <c r="GP211" s="446"/>
      <c r="GQ211" s="446"/>
      <c r="GR211" s="446"/>
      <c r="GS211" s="446"/>
      <c r="GT211" s="446">
        <f>IF(AND(OR(GT33="有（一般）",GT33="有（老人）",GT34&gt;0,GT35&gt;0),GT118="○"),7,0)</f>
        <v>0</v>
      </c>
      <c r="GU211" s="446"/>
      <c r="GV211" s="446"/>
      <c r="GW211" s="446"/>
      <c r="GX211" s="446"/>
      <c r="GY211" s="446"/>
      <c r="GZ211" s="446"/>
      <c r="HA211" s="446">
        <f>IF(AND(OR(HA33="有（一般）",HA33="有（老人）",HA34&gt;0,HA35&gt;0),HA118="○"),7,0)</f>
        <v>0</v>
      </c>
      <c r="HB211" s="446"/>
      <c r="HC211" s="446"/>
      <c r="HD211" s="446"/>
      <c r="HE211" s="446"/>
      <c r="HF211" s="446"/>
      <c r="HG211" s="446"/>
    </row>
    <row r="212" spans="1:215" s="7" customFormat="1" ht="13.5" hidden="1">
      <c r="A212" s="36">
        <v>6</v>
      </c>
      <c r="B212" s="748" t="s">
        <v>79</v>
      </c>
      <c r="C212" s="749"/>
      <c r="D212" s="749"/>
      <c r="E212" s="750"/>
      <c r="F212" s="446">
        <f>IF(AND(F221&gt;30000000,F101&gt;0),6,0)</f>
        <v>0</v>
      </c>
      <c r="G212" s="446"/>
      <c r="H212" s="446"/>
      <c r="I212" s="446"/>
      <c r="J212" s="446"/>
      <c r="K212" s="446"/>
      <c r="L212" s="446"/>
      <c r="M212" s="446">
        <f>IF(AND(M221&gt;30000000,M101&gt;0),6,0)</f>
        <v>0</v>
      </c>
      <c r="N212" s="446"/>
      <c r="O212" s="446"/>
      <c r="P212" s="446"/>
      <c r="Q212" s="446"/>
      <c r="R212" s="446"/>
      <c r="S212" s="446"/>
      <c r="T212" s="446">
        <f>IF(AND(T221&gt;30000000,T101&gt;0),6,0)</f>
        <v>0</v>
      </c>
      <c r="U212" s="446"/>
      <c r="V212" s="446"/>
      <c r="W212" s="446"/>
      <c r="X212" s="446"/>
      <c r="Y212" s="446"/>
      <c r="Z212" s="446"/>
      <c r="AA212" s="446">
        <f>IF(AND(AA221&gt;30000000,AA101&gt;0),6,0)</f>
        <v>0</v>
      </c>
      <c r="AB212" s="446"/>
      <c r="AC212" s="446"/>
      <c r="AD212" s="446"/>
      <c r="AE212" s="446"/>
      <c r="AF212" s="446"/>
      <c r="AG212" s="446"/>
      <c r="AH212" s="446">
        <f>IF(AND(AH221&gt;30000000,AH101&gt;0),6,0)</f>
        <v>0</v>
      </c>
      <c r="AI212" s="446"/>
      <c r="AJ212" s="446"/>
      <c r="AK212" s="446"/>
      <c r="AL212" s="446"/>
      <c r="AM212" s="446"/>
      <c r="AN212" s="446"/>
      <c r="AO212" s="446">
        <f>IF(AND(AO221&gt;30000000,AO101&gt;0),6,0)</f>
        <v>0</v>
      </c>
      <c r="AP212" s="446"/>
      <c r="AQ212" s="446"/>
      <c r="AR212" s="446"/>
      <c r="AS212" s="446"/>
      <c r="AT212" s="446"/>
      <c r="AU212" s="446"/>
      <c r="AV212" s="446">
        <f>IF(AND(AV221&gt;30000000,AV101&gt;0),6,0)</f>
        <v>0</v>
      </c>
      <c r="AW212" s="446"/>
      <c r="AX212" s="446"/>
      <c r="AY212" s="446"/>
      <c r="AZ212" s="446"/>
      <c r="BA212" s="446"/>
      <c r="BB212" s="446"/>
      <c r="BC212" s="446">
        <f>IF(AND(BC221&gt;30000000,BC101&gt;0),6,0)</f>
        <v>0</v>
      </c>
      <c r="BD212" s="446"/>
      <c r="BE212" s="446"/>
      <c r="BF212" s="446"/>
      <c r="BG212" s="446"/>
      <c r="BH212" s="446"/>
      <c r="BI212" s="446"/>
      <c r="BJ212" s="446">
        <f>IF(AND(BJ221&gt;30000000,BJ101&gt;0),6,0)</f>
        <v>0</v>
      </c>
      <c r="BK212" s="446"/>
      <c r="BL212" s="446"/>
      <c r="BM212" s="446"/>
      <c r="BN212" s="446"/>
      <c r="BO212" s="446"/>
      <c r="BP212" s="446"/>
      <c r="BQ212" s="446">
        <f>IF(AND(BQ221&gt;30000000,BQ101&gt;0),6,0)</f>
        <v>0</v>
      </c>
      <c r="BR212" s="446"/>
      <c r="BS212" s="446"/>
      <c r="BT212" s="446"/>
      <c r="BU212" s="446"/>
      <c r="BV212" s="446"/>
      <c r="BW212" s="446"/>
      <c r="BX212" s="446">
        <f>IF(AND(BX221&gt;30000000,BX101&gt;0),6,0)</f>
        <v>0</v>
      </c>
      <c r="BY212" s="446"/>
      <c r="BZ212" s="446"/>
      <c r="CA212" s="446"/>
      <c r="CB212" s="446"/>
      <c r="CC212" s="446"/>
      <c r="CD212" s="446"/>
      <c r="CE212" s="446">
        <f>IF(AND(CE221&gt;30000000,CE101&gt;0),6,0)</f>
        <v>0</v>
      </c>
      <c r="CF212" s="446"/>
      <c r="CG212" s="446"/>
      <c r="CH212" s="446"/>
      <c r="CI212" s="446"/>
      <c r="CJ212" s="446"/>
      <c r="CK212" s="446"/>
      <c r="CL212" s="446">
        <f>IF(AND(CL221&gt;30000000,CL101&gt;0),6,0)</f>
        <v>0</v>
      </c>
      <c r="CM212" s="446"/>
      <c r="CN212" s="446"/>
      <c r="CO212" s="446"/>
      <c r="CP212" s="446"/>
      <c r="CQ212" s="446"/>
      <c r="CR212" s="446"/>
      <c r="CS212" s="446">
        <f>IF(AND(CS221&gt;30000000,CS101&gt;0),6,0)</f>
        <v>0</v>
      </c>
      <c r="CT212" s="446"/>
      <c r="CU212" s="446"/>
      <c r="CV212" s="446"/>
      <c r="CW212" s="446"/>
      <c r="CX212" s="446"/>
      <c r="CY212" s="446"/>
      <c r="CZ212" s="446">
        <f>IF(AND(CZ221&gt;30000000,CZ101&gt;0),6,0)</f>
        <v>0</v>
      </c>
      <c r="DA212" s="446"/>
      <c r="DB212" s="446"/>
      <c r="DC212" s="446"/>
      <c r="DD212" s="446"/>
      <c r="DE212" s="446"/>
      <c r="DF212" s="446"/>
      <c r="DG212" s="446">
        <f>IF(AND(DG221&gt;30000000,DG101&gt;0),6,0)</f>
        <v>0</v>
      </c>
      <c r="DH212" s="446"/>
      <c r="DI212" s="446"/>
      <c r="DJ212" s="446"/>
      <c r="DK212" s="446"/>
      <c r="DL212" s="446"/>
      <c r="DM212" s="446"/>
      <c r="DN212" s="446">
        <f>IF(AND(DN221&gt;30000000,DN101&gt;0),6,0)</f>
        <v>0</v>
      </c>
      <c r="DO212" s="446"/>
      <c r="DP212" s="446"/>
      <c r="DQ212" s="446"/>
      <c r="DR212" s="446"/>
      <c r="DS212" s="446"/>
      <c r="DT212" s="446"/>
      <c r="DU212" s="446">
        <f>IF(AND(DU221&gt;30000000,DU101&gt;0),6,0)</f>
        <v>0</v>
      </c>
      <c r="DV212" s="446"/>
      <c r="DW212" s="446"/>
      <c r="DX212" s="446"/>
      <c r="DY212" s="446"/>
      <c r="DZ212" s="446"/>
      <c r="EA212" s="446"/>
      <c r="EB212" s="446">
        <f>IF(AND(EB221&gt;30000000,EB101&gt;0),6,0)</f>
        <v>0</v>
      </c>
      <c r="EC212" s="446"/>
      <c r="ED212" s="446"/>
      <c r="EE212" s="446"/>
      <c r="EF212" s="446"/>
      <c r="EG212" s="446"/>
      <c r="EH212" s="446"/>
      <c r="EI212" s="446">
        <f>IF(AND(EI221&gt;30000000,EI101&gt;0),6,0)</f>
        <v>0</v>
      </c>
      <c r="EJ212" s="446"/>
      <c r="EK212" s="446"/>
      <c r="EL212" s="446"/>
      <c r="EM212" s="446"/>
      <c r="EN212" s="446"/>
      <c r="EO212" s="446"/>
      <c r="EP212" s="446">
        <f>IF(AND(EP221&gt;30000000,EP101&gt;0),6,0)</f>
        <v>0</v>
      </c>
      <c r="EQ212" s="446"/>
      <c r="ER212" s="446"/>
      <c r="ES212" s="446"/>
      <c r="ET212" s="446"/>
      <c r="EU212" s="446"/>
      <c r="EV212" s="446"/>
      <c r="EW212" s="446">
        <f>IF(AND(EW221&gt;30000000,EW101&gt;0),6,0)</f>
        <v>0</v>
      </c>
      <c r="EX212" s="446"/>
      <c r="EY212" s="446"/>
      <c r="EZ212" s="446"/>
      <c r="FA212" s="446"/>
      <c r="FB212" s="446"/>
      <c r="FC212" s="446"/>
      <c r="FD212" s="446">
        <f>IF(AND(FD221&gt;30000000,FD101&gt;0),6,0)</f>
        <v>0</v>
      </c>
      <c r="FE212" s="446"/>
      <c r="FF212" s="446"/>
      <c r="FG212" s="446"/>
      <c r="FH212" s="446"/>
      <c r="FI212" s="446"/>
      <c r="FJ212" s="446"/>
      <c r="FK212" s="446">
        <f>IF(AND(FK221&gt;30000000,FK101&gt;0),6,0)</f>
        <v>0</v>
      </c>
      <c r="FL212" s="446"/>
      <c r="FM212" s="446"/>
      <c r="FN212" s="446"/>
      <c r="FO212" s="446"/>
      <c r="FP212" s="446"/>
      <c r="FQ212" s="446"/>
      <c r="FR212" s="446">
        <f>IF(AND(FR221&gt;30000000,FR101&gt;0),6,0)</f>
        <v>0</v>
      </c>
      <c r="FS212" s="446"/>
      <c r="FT212" s="446"/>
      <c r="FU212" s="446"/>
      <c r="FV212" s="446"/>
      <c r="FW212" s="446"/>
      <c r="FX212" s="446"/>
      <c r="FY212" s="446">
        <f>IF(AND(FY221&gt;30000000,FY101&gt;0),6,0)</f>
        <v>0</v>
      </c>
      <c r="FZ212" s="446"/>
      <c r="GA212" s="446"/>
      <c r="GB212" s="446"/>
      <c r="GC212" s="446"/>
      <c r="GD212" s="446"/>
      <c r="GE212" s="446"/>
      <c r="GF212" s="446">
        <f>IF(AND(GF221&gt;30000000,GF101&gt;0),6,0)</f>
        <v>0</v>
      </c>
      <c r="GG212" s="446"/>
      <c r="GH212" s="446"/>
      <c r="GI212" s="446"/>
      <c r="GJ212" s="446"/>
      <c r="GK212" s="446"/>
      <c r="GL212" s="446"/>
      <c r="GM212" s="446">
        <f>IF(AND(GM221&gt;30000000,GM101&gt;0),6,0)</f>
        <v>0</v>
      </c>
      <c r="GN212" s="446"/>
      <c r="GO212" s="446"/>
      <c r="GP212" s="446"/>
      <c r="GQ212" s="446"/>
      <c r="GR212" s="446"/>
      <c r="GS212" s="446"/>
      <c r="GT212" s="446">
        <f>IF(AND(GT221&gt;30000000,GT101&gt;0),6,0)</f>
        <v>0</v>
      </c>
      <c r="GU212" s="446"/>
      <c r="GV212" s="446"/>
      <c r="GW212" s="446"/>
      <c r="GX212" s="446"/>
      <c r="GY212" s="446"/>
      <c r="GZ212" s="446"/>
      <c r="HA212" s="446">
        <f>IF(AND(HA221&gt;30000000,HA101&gt;0),6,0)</f>
        <v>0</v>
      </c>
      <c r="HB212" s="446"/>
      <c r="HC212" s="446"/>
      <c r="HD212" s="446"/>
      <c r="HE212" s="446"/>
      <c r="HF212" s="446"/>
      <c r="HG212" s="446"/>
    </row>
    <row r="213" spans="1:215" s="7" customFormat="1" ht="13.5" hidden="1">
      <c r="A213" s="36">
        <v>5</v>
      </c>
      <c r="B213" s="751" t="s">
        <v>80</v>
      </c>
      <c r="C213" s="752"/>
      <c r="D213" s="752"/>
      <c r="E213" s="753"/>
      <c r="F213" s="446">
        <f>IF(AND(F225&gt;0,F102&gt;0,F101=0,F24&lt;31950000),5,0)</f>
        <v>0</v>
      </c>
      <c r="G213" s="446"/>
      <c r="H213" s="446"/>
      <c r="I213" s="446"/>
      <c r="J213" s="446"/>
      <c r="K213" s="446"/>
      <c r="L213" s="446"/>
      <c r="M213" s="446">
        <f>IF(AND(M225&gt;0,M102&gt;0,M101=0,M24&lt;31950000),5,0)</f>
        <v>0</v>
      </c>
      <c r="N213" s="446"/>
      <c r="O213" s="446"/>
      <c r="P213" s="446"/>
      <c r="Q213" s="446"/>
      <c r="R213" s="446"/>
      <c r="S213" s="446"/>
      <c r="T213" s="446">
        <f>IF(AND(T225&gt;0,T102&gt;0,T101=0,T24&lt;31950000),5,0)</f>
        <v>0</v>
      </c>
      <c r="U213" s="446"/>
      <c r="V213" s="446"/>
      <c r="W213" s="446"/>
      <c r="X213" s="446"/>
      <c r="Y213" s="446"/>
      <c r="Z213" s="446"/>
      <c r="AA213" s="446">
        <f>IF(AND(AA225&gt;0,AA102&gt;0,AA101=0,AA24&lt;31950000),5,0)</f>
        <v>0</v>
      </c>
      <c r="AB213" s="446"/>
      <c r="AC213" s="446"/>
      <c r="AD213" s="446"/>
      <c r="AE213" s="446"/>
      <c r="AF213" s="446"/>
      <c r="AG213" s="446"/>
      <c r="AH213" s="446">
        <f>IF(AND(AH225&gt;0,AH102&gt;0,AH101=0,AH24&lt;31950000),5,0)</f>
        <v>0</v>
      </c>
      <c r="AI213" s="446"/>
      <c r="AJ213" s="446"/>
      <c r="AK213" s="446"/>
      <c r="AL213" s="446"/>
      <c r="AM213" s="446"/>
      <c r="AN213" s="446"/>
      <c r="AO213" s="446">
        <f>IF(AND(AO225&gt;0,AO102&gt;0,AO101=0,AO24&lt;31950000),5,0)</f>
        <v>0</v>
      </c>
      <c r="AP213" s="446"/>
      <c r="AQ213" s="446"/>
      <c r="AR213" s="446"/>
      <c r="AS213" s="446"/>
      <c r="AT213" s="446"/>
      <c r="AU213" s="446"/>
      <c r="AV213" s="446">
        <f>IF(AND(AV225&gt;0,AV102&gt;0,AV101=0,AV24&lt;31950000),5,0)</f>
        <v>0</v>
      </c>
      <c r="AW213" s="446"/>
      <c r="AX213" s="446"/>
      <c r="AY213" s="446"/>
      <c r="AZ213" s="446"/>
      <c r="BA213" s="446"/>
      <c r="BB213" s="446"/>
      <c r="BC213" s="446">
        <f>IF(AND(BC225&gt;0,BC102&gt;0,BC101=0,BC24&lt;31950000),5,0)</f>
        <v>0</v>
      </c>
      <c r="BD213" s="446"/>
      <c r="BE213" s="446"/>
      <c r="BF213" s="446"/>
      <c r="BG213" s="446"/>
      <c r="BH213" s="446"/>
      <c r="BI213" s="446"/>
      <c r="BJ213" s="446">
        <f>IF(AND(BJ225&gt;0,BJ102&gt;0,BJ101=0,BJ24&lt;31950000),5,0)</f>
        <v>0</v>
      </c>
      <c r="BK213" s="446"/>
      <c r="BL213" s="446"/>
      <c r="BM213" s="446"/>
      <c r="BN213" s="446"/>
      <c r="BO213" s="446"/>
      <c r="BP213" s="446"/>
      <c r="BQ213" s="446">
        <f>IF(AND(BQ225&gt;0,BQ102&gt;0,BQ101=0,BQ24&lt;31950000),5,0)</f>
        <v>0</v>
      </c>
      <c r="BR213" s="446"/>
      <c r="BS213" s="446"/>
      <c r="BT213" s="446"/>
      <c r="BU213" s="446"/>
      <c r="BV213" s="446"/>
      <c r="BW213" s="446"/>
      <c r="BX213" s="446">
        <f>IF(AND(BX225&gt;0,BX102&gt;0,BX101=0,BX24&lt;31950000),5,0)</f>
        <v>0</v>
      </c>
      <c r="BY213" s="446"/>
      <c r="BZ213" s="446"/>
      <c r="CA213" s="446"/>
      <c r="CB213" s="446"/>
      <c r="CC213" s="446"/>
      <c r="CD213" s="446"/>
      <c r="CE213" s="446">
        <f>IF(AND(CE225&gt;0,CE102&gt;0,CE101=0,CE24&lt;31950000),5,0)</f>
        <v>0</v>
      </c>
      <c r="CF213" s="446"/>
      <c r="CG213" s="446"/>
      <c r="CH213" s="446"/>
      <c r="CI213" s="446"/>
      <c r="CJ213" s="446"/>
      <c r="CK213" s="446"/>
      <c r="CL213" s="446">
        <f>IF(AND(CL225&gt;0,CL102&gt;0,CL101=0,CL24&lt;31950000),5,0)</f>
        <v>0</v>
      </c>
      <c r="CM213" s="446"/>
      <c r="CN213" s="446"/>
      <c r="CO213" s="446"/>
      <c r="CP213" s="446"/>
      <c r="CQ213" s="446"/>
      <c r="CR213" s="446"/>
      <c r="CS213" s="446">
        <f>IF(AND(CS225&gt;0,CS102&gt;0,CS101=0,CS24&lt;31950000),5,0)</f>
        <v>0</v>
      </c>
      <c r="CT213" s="446"/>
      <c r="CU213" s="446"/>
      <c r="CV213" s="446"/>
      <c r="CW213" s="446"/>
      <c r="CX213" s="446"/>
      <c r="CY213" s="446"/>
      <c r="CZ213" s="446">
        <f>IF(AND(CZ225&gt;0,CZ102&gt;0,CZ101=0,CZ24&lt;31950000),5,0)</f>
        <v>0</v>
      </c>
      <c r="DA213" s="446"/>
      <c r="DB213" s="446"/>
      <c r="DC213" s="446"/>
      <c r="DD213" s="446"/>
      <c r="DE213" s="446"/>
      <c r="DF213" s="446"/>
      <c r="DG213" s="446">
        <f>IF(AND(DG225&gt;0,DG102&gt;0,DG101=0,DG24&lt;31950000),5,0)</f>
        <v>0</v>
      </c>
      <c r="DH213" s="446"/>
      <c r="DI213" s="446"/>
      <c r="DJ213" s="446"/>
      <c r="DK213" s="446"/>
      <c r="DL213" s="446"/>
      <c r="DM213" s="446"/>
      <c r="DN213" s="446">
        <f>IF(AND(DN225&gt;0,DN102&gt;0,DN101=0,DN24&lt;31950000),5,0)</f>
        <v>0</v>
      </c>
      <c r="DO213" s="446"/>
      <c r="DP213" s="446"/>
      <c r="DQ213" s="446"/>
      <c r="DR213" s="446"/>
      <c r="DS213" s="446"/>
      <c r="DT213" s="446"/>
      <c r="DU213" s="446">
        <f>IF(AND(DU225&gt;0,DU102&gt;0,DU101=0,DU24&lt;31950000),5,0)</f>
        <v>0</v>
      </c>
      <c r="DV213" s="446"/>
      <c r="DW213" s="446"/>
      <c r="DX213" s="446"/>
      <c r="DY213" s="446"/>
      <c r="DZ213" s="446"/>
      <c r="EA213" s="446"/>
      <c r="EB213" s="446">
        <f>IF(AND(EB225&gt;0,EB102&gt;0,EB101=0,EB24&lt;31950000),5,0)</f>
        <v>0</v>
      </c>
      <c r="EC213" s="446"/>
      <c r="ED213" s="446"/>
      <c r="EE213" s="446"/>
      <c r="EF213" s="446"/>
      <c r="EG213" s="446"/>
      <c r="EH213" s="446"/>
      <c r="EI213" s="446">
        <f>IF(AND(EI225&gt;0,EI102&gt;0,EI101=0,EI24&lt;31950000),5,0)</f>
        <v>0</v>
      </c>
      <c r="EJ213" s="446"/>
      <c r="EK213" s="446"/>
      <c r="EL213" s="446"/>
      <c r="EM213" s="446"/>
      <c r="EN213" s="446"/>
      <c r="EO213" s="446"/>
      <c r="EP213" s="446">
        <f>IF(AND(EP225&gt;0,EP102&gt;0,EP101=0,EP24&lt;31950000),5,0)</f>
        <v>0</v>
      </c>
      <c r="EQ213" s="446"/>
      <c r="ER213" s="446"/>
      <c r="ES213" s="446"/>
      <c r="ET213" s="446"/>
      <c r="EU213" s="446"/>
      <c r="EV213" s="446"/>
      <c r="EW213" s="446">
        <f>IF(AND(EW225&gt;0,EW102&gt;0,EW101=0,EW24&lt;31950000),5,0)</f>
        <v>0</v>
      </c>
      <c r="EX213" s="446"/>
      <c r="EY213" s="446"/>
      <c r="EZ213" s="446"/>
      <c r="FA213" s="446"/>
      <c r="FB213" s="446"/>
      <c r="FC213" s="446"/>
      <c r="FD213" s="446">
        <f>IF(AND(FD225&gt;0,FD102&gt;0,FD101=0,FD24&lt;31950000),5,0)</f>
        <v>0</v>
      </c>
      <c r="FE213" s="446"/>
      <c r="FF213" s="446"/>
      <c r="FG213" s="446"/>
      <c r="FH213" s="446"/>
      <c r="FI213" s="446"/>
      <c r="FJ213" s="446"/>
      <c r="FK213" s="446">
        <f>IF(AND(FK225&gt;0,FK102&gt;0,FK101=0,FK24&lt;31950000),5,0)</f>
        <v>0</v>
      </c>
      <c r="FL213" s="446"/>
      <c r="FM213" s="446"/>
      <c r="FN213" s="446"/>
      <c r="FO213" s="446"/>
      <c r="FP213" s="446"/>
      <c r="FQ213" s="446"/>
      <c r="FR213" s="446">
        <f>IF(AND(FR225&gt;0,FR102&gt;0,FR101=0,FR24&lt;31950000),5,0)</f>
        <v>0</v>
      </c>
      <c r="FS213" s="446"/>
      <c r="FT213" s="446"/>
      <c r="FU213" s="446"/>
      <c r="FV213" s="446"/>
      <c r="FW213" s="446"/>
      <c r="FX213" s="446"/>
      <c r="FY213" s="446">
        <f>IF(AND(FY225&gt;0,FY102&gt;0,FY101=0,FY24&lt;31950000),5,0)</f>
        <v>0</v>
      </c>
      <c r="FZ213" s="446"/>
      <c r="GA213" s="446"/>
      <c r="GB213" s="446"/>
      <c r="GC213" s="446"/>
      <c r="GD213" s="446"/>
      <c r="GE213" s="446"/>
      <c r="GF213" s="446">
        <f>IF(AND(GF225&gt;0,GF102&gt;0,GF101=0,GF24&lt;31950000),5,0)</f>
        <v>0</v>
      </c>
      <c r="GG213" s="446"/>
      <c r="GH213" s="446"/>
      <c r="GI213" s="446"/>
      <c r="GJ213" s="446"/>
      <c r="GK213" s="446"/>
      <c r="GL213" s="446"/>
      <c r="GM213" s="446">
        <f>IF(AND(GM225&gt;0,GM102&gt;0,GM101=0,GM24&lt;31950000),5,0)</f>
        <v>0</v>
      </c>
      <c r="GN213" s="446"/>
      <c r="GO213" s="446"/>
      <c r="GP213" s="446"/>
      <c r="GQ213" s="446"/>
      <c r="GR213" s="446"/>
      <c r="GS213" s="446"/>
      <c r="GT213" s="446">
        <f>IF(AND(GT225&gt;0,GT102&gt;0,GT101=0,GT24&lt;31950000),5,0)</f>
        <v>0</v>
      </c>
      <c r="GU213" s="446"/>
      <c r="GV213" s="446"/>
      <c r="GW213" s="446"/>
      <c r="GX213" s="446"/>
      <c r="GY213" s="446"/>
      <c r="GZ213" s="446"/>
      <c r="HA213" s="446">
        <f>IF(AND(HA225&gt;0,HA102&gt;0,HA101=0,HA24&lt;31950000),5,0)</f>
        <v>0</v>
      </c>
      <c r="HB213" s="446"/>
      <c r="HC213" s="446"/>
      <c r="HD213" s="446"/>
      <c r="HE213" s="446"/>
      <c r="HF213" s="446"/>
      <c r="HG213" s="446"/>
    </row>
    <row r="214" spans="1:215" s="7" customFormat="1" ht="13.5" hidden="1">
      <c r="A214" s="36">
        <v>4</v>
      </c>
      <c r="B214" s="751" t="s">
        <v>105</v>
      </c>
      <c r="C214" s="752"/>
      <c r="D214" s="752"/>
      <c r="E214" s="753"/>
      <c r="F214" s="446">
        <f>IF(AND(F101&gt;F102,F102&gt;0),4,0)</f>
        <v>0</v>
      </c>
      <c r="G214" s="446"/>
      <c r="H214" s="446"/>
      <c r="I214" s="446"/>
      <c r="J214" s="446"/>
      <c r="K214" s="446"/>
      <c r="L214" s="446"/>
      <c r="M214" s="446">
        <f>IF(AND(M101&gt;M102,M102&gt;0),4,0)</f>
        <v>0</v>
      </c>
      <c r="N214" s="446"/>
      <c r="O214" s="446"/>
      <c r="P214" s="446"/>
      <c r="Q214" s="446"/>
      <c r="R214" s="446"/>
      <c r="S214" s="446"/>
      <c r="T214" s="446">
        <f>IF(AND(T101&gt;T102,T102&gt;0),4,0)</f>
        <v>0</v>
      </c>
      <c r="U214" s="446"/>
      <c r="V214" s="446"/>
      <c r="W214" s="446"/>
      <c r="X214" s="446"/>
      <c r="Y214" s="446"/>
      <c r="Z214" s="446"/>
      <c r="AA214" s="446">
        <f>IF(AND(AA101&gt;AA102,AA102&gt;0),4,0)</f>
        <v>0</v>
      </c>
      <c r="AB214" s="446"/>
      <c r="AC214" s="446"/>
      <c r="AD214" s="446"/>
      <c r="AE214" s="446"/>
      <c r="AF214" s="446"/>
      <c r="AG214" s="446"/>
      <c r="AH214" s="446">
        <f>IF(AND(AH101&gt;AH102,AH102&gt;0),4,0)</f>
        <v>0</v>
      </c>
      <c r="AI214" s="446"/>
      <c r="AJ214" s="446"/>
      <c r="AK214" s="446"/>
      <c r="AL214" s="446"/>
      <c r="AM214" s="446"/>
      <c r="AN214" s="446"/>
      <c r="AO214" s="446">
        <f>IF(AND(AO101&gt;AO102,AO102&gt;0),4,0)</f>
        <v>0</v>
      </c>
      <c r="AP214" s="446"/>
      <c r="AQ214" s="446"/>
      <c r="AR214" s="446"/>
      <c r="AS214" s="446"/>
      <c r="AT214" s="446"/>
      <c r="AU214" s="446"/>
      <c r="AV214" s="446">
        <f>IF(AND(AV101&gt;AV102,AV102&gt;0),4,0)</f>
        <v>0</v>
      </c>
      <c r="AW214" s="446"/>
      <c r="AX214" s="446"/>
      <c r="AY214" s="446"/>
      <c r="AZ214" s="446"/>
      <c r="BA214" s="446"/>
      <c r="BB214" s="446"/>
      <c r="BC214" s="446">
        <f>IF(AND(BC101&gt;BC102,BC102&gt;0),4,0)</f>
        <v>0</v>
      </c>
      <c r="BD214" s="446"/>
      <c r="BE214" s="446"/>
      <c r="BF214" s="446"/>
      <c r="BG214" s="446"/>
      <c r="BH214" s="446"/>
      <c r="BI214" s="446"/>
      <c r="BJ214" s="446">
        <f>IF(AND(BJ101&gt;BJ102,BJ102&gt;0),4,0)</f>
        <v>0</v>
      </c>
      <c r="BK214" s="446"/>
      <c r="BL214" s="446"/>
      <c r="BM214" s="446"/>
      <c r="BN214" s="446"/>
      <c r="BO214" s="446"/>
      <c r="BP214" s="446"/>
      <c r="BQ214" s="446">
        <f>IF(AND(BQ101&gt;BQ102,BQ102&gt;0),4,0)</f>
        <v>0</v>
      </c>
      <c r="BR214" s="446"/>
      <c r="BS214" s="446"/>
      <c r="BT214" s="446"/>
      <c r="BU214" s="446"/>
      <c r="BV214" s="446"/>
      <c r="BW214" s="446"/>
      <c r="BX214" s="446">
        <f>IF(AND(BX101&gt;BX102,BX102&gt;0),4,0)</f>
        <v>0</v>
      </c>
      <c r="BY214" s="446"/>
      <c r="BZ214" s="446"/>
      <c r="CA214" s="446"/>
      <c r="CB214" s="446"/>
      <c r="CC214" s="446"/>
      <c r="CD214" s="446"/>
      <c r="CE214" s="446">
        <f>IF(AND(CE101&gt;CE102,CE102&gt;0),4,0)</f>
        <v>0</v>
      </c>
      <c r="CF214" s="446"/>
      <c r="CG214" s="446"/>
      <c r="CH214" s="446"/>
      <c r="CI214" s="446"/>
      <c r="CJ214" s="446"/>
      <c r="CK214" s="446"/>
      <c r="CL214" s="446">
        <f>IF(AND(CL101&gt;CL102,CL102&gt;0),4,0)</f>
        <v>0</v>
      </c>
      <c r="CM214" s="446"/>
      <c r="CN214" s="446"/>
      <c r="CO214" s="446"/>
      <c r="CP214" s="446"/>
      <c r="CQ214" s="446"/>
      <c r="CR214" s="446"/>
      <c r="CS214" s="446">
        <f>IF(AND(CS101&gt;CS102,CS102&gt;0),4,0)</f>
        <v>0</v>
      </c>
      <c r="CT214" s="446"/>
      <c r="CU214" s="446"/>
      <c r="CV214" s="446"/>
      <c r="CW214" s="446"/>
      <c r="CX214" s="446"/>
      <c r="CY214" s="446"/>
      <c r="CZ214" s="446">
        <f>IF(AND(CZ101&gt;CZ102,CZ102&gt;0),4,0)</f>
        <v>0</v>
      </c>
      <c r="DA214" s="446"/>
      <c r="DB214" s="446"/>
      <c r="DC214" s="446"/>
      <c r="DD214" s="446"/>
      <c r="DE214" s="446"/>
      <c r="DF214" s="446"/>
      <c r="DG214" s="446">
        <f>IF(AND(DG101&gt;DG102,DG102&gt;0),4,0)</f>
        <v>0</v>
      </c>
      <c r="DH214" s="446"/>
      <c r="DI214" s="446"/>
      <c r="DJ214" s="446"/>
      <c r="DK214" s="446"/>
      <c r="DL214" s="446"/>
      <c r="DM214" s="446"/>
      <c r="DN214" s="446">
        <f>IF(AND(DN101&gt;DN102,DN102&gt;0),4,0)</f>
        <v>0</v>
      </c>
      <c r="DO214" s="446"/>
      <c r="DP214" s="446"/>
      <c r="DQ214" s="446"/>
      <c r="DR214" s="446"/>
      <c r="DS214" s="446"/>
      <c r="DT214" s="446"/>
      <c r="DU214" s="446">
        <f>IF(AND(DU101&gt;DU102,DU102&gt;0),4,0)</f>
        <v>0</v>
      </c>
      <c r="DV214" s="446"/>
      <c r="DW214" s="446"/>
      <c r="DX214" s="446"/>
      <c r="DY214" s="446"/>
      <c r="DZ214" s="446"/>
      <c r="EA214" s="446"/>
      <c r="EB214" s="446">
        <f>IF(AND(EB101&gt;EB102,EB102&gt;0),4,0)</f>
        <v>0</v>
      </c>
      <c r="EC214" s="446"/>
      <c r="ED214" s="446"/>
      <c r="EE214" s="446"/>
      <c r="EF214" s="446"/>
      <c r="EG214" s="446"/>
      <c r="EH214" s="446"/>
      <c r="EI214" s="446">
        <f>IF(AND(EI101&gt;EI102,EI102&gt;0),4,0)</f>
        <v>0</v>
      </c>
      <c r="EJ214" s="446"/>
      <c r="EK214" s="446"/>
      <c r="EL214" s="446"/>
      <c r="EM214" s="446"/>
      <c r="EN214" s="446"/>
      <c r="EO214" s="446"/>
      <c r="EP214" s="446">
        <f>IF(AND(EP101&gt;EP102,EP102&gt;0),4,0)</f>
        <v>0</v>
      </c>
      <c r="EQ214" s="446"/>
      <c r="ER214" s="446"/>
      <c r="ES214" s="446"/>
      <c r="ET214" s="446"/>
      <c r="EU214" s="446"/>
      <c r="EV214" s="446"/>
      <c r="EW214" s="446">
        <f>IF(AND(EW101&gt;EW102,EW102&gt;0),4,0)</f>
        <v>0</v>
      </c>
      <c r="EX214" s="446"/>
      <c r="EY214" s="446"/>
      <c r="EZ214" s="446"/>
      <c r="FA214" s="446"/>
      <c r="FB214" s="446"/>
      <c r="FC214" s="446"/>
      <c r="FD214" s="446">
        <f>IF(AND(FD101&gt;FD102,FD102&gt;0),4,0)</f>
        <v>0</v>
      </c>
      <c r="FE214" s="446"/>
      <c r="FF214" s="446"/>
      <c r="FG214" s="446"/>
      <c r="FH214" s="446"/>
      <c r="FI214" s="446"/>
      <c r="FJ214" s="446"/>
      <c r="FK214" s="446">
        <f>IF(AND(FK101&gt;FK102,FK102&gt;0),4,0)</f>
        <v>0</v>
      </c>
      <c r="FL214" s="446"/>
      <c r="FM214" s="446"/>
      <c r="FN214" s="446"/>
      <c r="FO214" s="446"/>
      <c r="FP214" s="446"/>
      <c r="FQ214" s="446"/>
      <c r="FR214" s="446">
        <f>IF(AND(FR101&gt;FR102,FR102&gt;0),4,0)</f>
        <v>0</v>
      </c>
      <c r="FS214" s="446"/>
      <c r="FT214" s="446"/>
      <c r="FU214" s="446"/>
      <c r="FV214" s="446"/>
      <c r="FW214" s="446"/>
      <c r="FX214" s="446"/>
      <c r="FY214" s="446">
        <f>IF(AND(FY101&gt;FY102,FY102&gt;0),4,0)</f>
        <v>0</v>
      </c>
      <c r="FZ214" s="446"/>
      <c r="GA214" s="446"/>
      <c r="GB214" s="446"/>
      <c r="GC214" s="446"/>
      <c r="GD214" s="446"/>
      <c r="GE214" s="446"/>
      <c r="GF214" s="446">
        <f>IF(AND(GF101&gt;GF102,GF102&gt;0),4,0)</f>
        <v>0</v>
      </c>
      <c r="GG214" s="446"/>
      <c r="GH214" s="446"/>
      <c r="GI214" s="446"/>
      <c r="GJ214" s="446"/>
      <c r="GK214" s="446"/>
      <c r="GL214" s="446"/>
      <c r="GM214" s="446">
        <f>IF(AND(GM101&gt;GM102,GM102&gt;0),4,0)</f>
        <v>0</v>
      </c>
      <c r="GN214" s="446"/>
      <c r="GO214" s="446"/>
      <c r="GP214" s="446"/>
      <c r="GQ214" s="446"/>
      <c r="GR214" s="446"/>
      <c r="GS214" s="446"/>
      <c r="GT214" s="446">
        <f>IF(AND(GT101&gt;GT102,GT102&gt;0),4,0)</f>
        <v>0</v>
      </c>
      <c r="GU214" s="446"/>
      <c r="GV214" s="446"/>
      <c r="GW214" s="446"/>
      <c r="GX214" s="446"/>
      <c r="GY214" s="446"/>
      <c r="GZ214" s="446"/>
      <c r="HA214" s="446">
        <f>IF(AND(HA101&gt;HA102,HA102&gt;0),4,0)</f>
        <v>0</v>
      </c>
      <c r="HB214" s="446"/>
      <c r="HC214" s="446"/>
      <c r="HD214" s="446"/>
      <c r="HE214" s="446"/>
      <c r="HF214" s="446"/>
      <c r="HG214" s="446"/>
    </row>
    <row r="215" spans="1:215" s="7" customFormat="1" ht="13.5" hidden="1">
      <c r="A215" s="36">
        <v>3</v>
      </c>
      <c r="B215" s="751" t="s">
        <v>81</v>
      </c>
      <c r="C215" s="752"/>
      <c r="D215" s="752"/>
      <c r="E215" s="753"/>
      <c r="F215" s="446">
        <f>IF(F225&lt;F101,3,0)</f>
        <v>0</v>
      </c>
      <c r="G215" s="446"/>
      <c r="H215" s="446"/>
      <c r="I215" s="446"/>
      <c r="J215" s="446"/>
      <c r="K215" s="446"/>
      <c r="L215" s="446"/>
      <c r="M215" s="446">
        <f>IF(M225&lt;M101,3,0)</f>
        <v>0</v>
      </c>
      <c r="N215" s="446"/>
      <c r="O215" s="446"/>
      <c r="P215" s="446"/>
      <c r="Q215" s="446"/>
      <c r="R215" s="446"/>
      <c r="S215" s="446"/>
      <c r="T215" s="446">
        <f>IF(T225&lt;T101,3,0)</f>
        <v>0</v>
      </c>
      <c r="U215" s="446"/>
      <c r="V215" s="446"/>
      <c r="W215" s="446"/>
      <c r="X215" s="446"/>
      <c r="Y215" s="446"/>
      <c r="Z215" s="446"/>
      <c r="AA215" s="446">
        <f>IF(AA225&lt;AA101,3,0)</f>
        <v>0</v>
      </c>
      <c r="AB215" s="446"/>
      <c r="AC215" s="446"/>
      <c r="AD215" s="446"/>
      <c r="AE215" s="446"/>
      <c r="AF215" s="446"/>
      <c r="AG215" s="446"/>
      <c r="AH215" s="446">
        <f>IF(AH225&lt;AH101,3,0)</f>
        <v>0</v>
      </c>
      <c r="AI215" s="446"/>
      <c r="AJ215" s="446"/>
      <c r="AK215" s="446"/>
      <c r="AL215" s="446"/>
      <c r="AM215" s="446"/>
      <c r="AN215" s="446"/>
      <c r="AO215" s="446">
        <f>IF(AO225&lt;AO101,3,0)</f>
        <v>0</v>
      </c>
      <c r="AP215" s="446"/>
      <c r="AQ215" s="446"/>
      <c r="AR215" s="446"/>
      <c r="AS215" s="446"/>
      <c r="AT215" s="446"/>
      <c r="AU215" s="446"/>
      <c r="AV215" s="446">
        <f>IF(AV225&lt;AV101,3,0)</f>
        <v>0</v>
      </c>
      <c r="AW215" s="446"/>
      <c r="AX215" s="446"/>
      <c r="AY215" s="446"/>
      <c r="AZ215" s="446"/>
      <c r="BA215" s="446"/>
      <c r="BB215" s="446"/>
      <c r="BC215" s="446">
        <f>IF(BC225&lt;BC101,3,0)</f>
        <v>0</v>
      </c>
      <c r="BD215" s="446"/>
      <c r="BE215" s="446"/>
      <c r="BF215" s="446"/>
      <c r="BG215" s="446"/>
      <c r="BH215" s="446"/>
      <c r="BI215" s="446"/>
      <c r="BJ215" s="446">
        <f>IF(BJ225&lt;BJ101,3,0)</f>
        <v>0</v>
      </c>
      <c r="BK215" s="446"/>
      <c r="BL215" s="446"/>
      <c r="BM215" s="446"/>
      <c r="BN215" s="446"/>
      <c r="BO215" s="446"/>
      <c r="BP215" s="446"/>
      <c r="BQ215" s="446">
        <f>IF(BQ225&lt;BQ101,3,0)</f>
        <v>0</v>
      </c>
      <c r="BR215" s="446"/>
      <c r="BS215" s="446"/>
      <c r="BT215" s="446"/>
      <c r="BU215" s="446"/>
      <c r="BV215" s="446"/>
      <c r="BW215" s="446"/>
      <c r="BX215" s="446">
        <f>IF(BX225&lt;BX101,3,0)</f>
        <v>0</v>
      </c>
      <c r="BY215" s="446"/>
      <c r="BZ215" s="446"/>
      <c r="CA215" s="446"/>
      <c r="CB215" s="446"/>
      <c r="CC215" s="446"/>
      <c r="CD215" s="446"/>
      <c r="CE215" s="446">
        <f>IF(CE225&lt;CE101,3,0)</f>
        <v>0</v>
      </c>
      <c r="CF215" s="446"/>
      <c r="CG215" s="446"/>
      <c r="CH215" s="446"/>
      <c r="CI215" s="446"/>
      <c r="CJ215" s="446"/>
      <c r="CK215" s="446"/>
      <c r="CL215" s="446">
        <f>IF(CL225&lt;CL101,3,0)</f>
        <v>0</v>
      </c>
      <c r="CM215" s="446"/>
      <c r="CN215" s="446"/>
      <c r="CO215" s="446"/>
      <c r="CP215" s="446"/>
      <c r="CQ215" s="446"/>
      <c r="CR215" s="446"/>
      <c r="CS215" s="446">
        <f>IF(CS225&lt;CS101,3,0)</f>
        <v>0</v>
      </c>
      <c r="CT215" s="446"/>
      <c r="CU215" s="446"/>
      <c r="CV215" s="446"/>
      <c r="CW215" s="446"/>
      <c r="CX215" s="446"/>
      <c r="CY215" s="446"/>
      <c r="CZ215" s="446">
        <f>IF(CZ225&lt;CZ101,3,0)</f>
        <v>0</v>
      </c>
      <c r="DA215" s="446"/>
      <c r="DB215" s="446"/>
      <c r="DC215" s="446"/>
      <c r="DD215" s="446"/>
      <c r="DE215" s="446"/>
      <c r="DF215" s="446"/>
      <c r="DG215" s="446">
        <f>IF(DG225&lt;DG101,3,0)</f>
        <v>0</v>
      </c>
      <c r="DH215" s="446"/>
      <c r="DI215" s="446"/>
      <c r="DJ215" s="446"/>
      <c r="DK215" s="446"/>
      <c r="DL215" s="446"/>
      <c r="DM215" s="446"/>
      <c r="DN215" s="446">
        <f>IF(DN225&lt;DN101,3,0)</f>
        <v>0</v>
      </c>
      <c r="DO215" s="446"/>
      <c r="DP215" s="446"/>
      <c r="DQ215" s="446"/>
      <c r="DR215" s="446"/>
      <c r="DS215" s="446"/>
      <c r="DT215" s="446"/>
      <c r="DU215" s="446">
        <f>IF(DU225&lt;DU101,3,0)</f>
        <v>0</v>
      </c>
      <c r="DV215" s="446"/>
      <c r="DW215" s="446"/>
      <c r="DX215" s="446"/>
      <c r="DY215" s="446"/>
      <c r="DZ215" s="446"/>
      <c r="EA215" s="446"/>
      <c r="EB215" s="446">
        <f>IF(EB225&lt;EB101,3,0)</f>
        <v>0</v>
      </c>
      <c r="EC215" s="446"/>
      <c r="ED215" s="446"/>
      <c r="EE215" s="446"/>
      <c r="EF215" s="446"/>
      <c r="EG215" s="446"/>
      <c r="EH215" s="446"/>
      <c r="EI215" s="446">
        <f>IF(EI225&lt;EI101,3,0)</f>
        <v>0</v>
      </c>
      <c r="EJ215" s="446"/>
      <c r="EK215" s="446"/>
      <c r="EL215" s="446"/>
      <c r="EM215" s="446"/>
      <c r="EN215" s="446"/>
      <c r="EO215" s="446"/>
      <c r="EP215" s="446">
        <f>IF(EP225&lt;EP101,3,0)</f>
        <v>0</v>
      </c>
      <c r="EQ215" s="446"/>
      <c r="ER215" s="446"/>
      <c r="ES215" s="446"/>
      <c r="ET215" s="446"/>
      <c r="EU215" s="446"/>
      <c r="EV215" s="446"/>
      <c r="EW215" s="446">
        <f>IF(EW225&lt;EW101,3,0)</f>
        <v>0</v>
      </c>
      <c r="EX215" s="446"/>
      <c r="EY215" s="446"/>
      <c r="EZ215" s="446"/>
      <c r="FA215" s="446"/>
      <c r="FB215" s="446"/>
      <c r="FC215" s="446"/>
      <c r="FD215" s="446">
        <f>IF(FD225&lt;FD101,3,0)</f>
        <v>0</v>
      </c>
      <c r="FE215" s="446"/>
      <c r="FF215" s="446"/>
      <c r="FG215" s="446"/>
      <c r="FH215" s="446"/>
      <c r="FI215" s="446"/>
      <c r="FJ215" s="446"/>
      <c r="FK215" s="446">
        <f>IF(FK225&lt;FK101,3,0)</f>
        <v>0</v>
      </c>
      <c r="FL215" s="446"/>
      <c r="FM215" s="446"/>
      <c r="FN215" s="446"/>
      <c r="FO215" s="446"/>
      <c r="FP215" s="446"/>
      <c r="FQ215" s="446"/>
      <c r="FR215" s="446">
        <f>IF(FR225&lt;FR101,3,0)</f>
        <v>0</v>
      </c>
      <c r="FS215" s="446"/>
      <c r="FT215" s="446"/>
      <c r="FU215" s="446"/>
      <c r="FV215" s="446"/>
      <c r="FW215" s="446"/>
      <c r="FX215" s="446"/>
      <c r="FY215" s="446">
        <f>IF(FY225&lt;FY101,3,0)</f>
        <v>0</v>
      </c>
      <c r="FZ215" s="446"/>
      <c r="GA215" s="446"/>
      <c r="GB215" s="446"/>
      <c r="GC215" s="446"/>
      <c r="GD215" s="446"/>
      <c r="GE215" s="446"/>
      <c r="GF215" s="446">
        <f>IF(GF225&lt;GF101,3,0)</f>
        <v>0</v>
      </c>
      <c r="GG215" s="446"/>
      <c r="GH215" s="446"/>
      <c r="GI215" s="446"/>
      <c r="GJ215" s="446"/>
      <c r="GK215" s="446"/>
      <c r="GL215" s="446"/>
      <c r="GM215" s="446">
        <f>IF(GM225&lt;GM101,3,0)</f>
        <v>0</v>
      </c>
      <c r="GN215" s="446"/>
      <c r="GO215" s="446"/>
      <c r="GP215" s="446"/>
      <c r="GQ215" s="446"/>
      <c r="GR215" s="446"/>
      <c r="GS215" s="446"/>
      <c r="GT215" s="446">
        <f>IF(GT225&lt;GT101,3,0)</f>
        <v>0</v>
      </c>
      <c r="GU215" s="446"/>
      <c r="GV215" s="446"/>
      <c r="GW215" s="446"/>
      <c r="GX215" s="446"/>
      <c r="GY215" s="446"/>
      <c r="GZ215" s="446"/>
      <c r="HA215" s="446">
        <f>IF(HA225&lt;HA101,3,0)</f>
        <v>0</v>
      </c>
      <c r="HB215" s="446"/>
      <c r="HC215" s="446"/>
      <c r="HD215" s="446"/>
      <c r="HE215" s="446"/>
      <c r="HF215" s="446"/>
      <c r="HG215" s="446"/>
    </row>
    <row r="216" spans="1:215" s="7" customFormat="1" ht="13.5" hidden="1">
      <c r="A216" s="36">
        <v>2</v>
      </c>
      <c r="B216" s="751" t="s">
        <v>82</v>
      </c>
      <c r="C216" s="752"/>
      <c r="D216" s="752"/>
      <c r="E216" s="753"/>
      <c r="F216" s="446">
        <f>IF(AND(F101&gt;0,F102&gt;0,OR(G104=0,I104=0,K104=0)),2,0)</f>
        <v>0</v>
      </c>
      <c r="G216" s="446"/>
      <c r="H216" s="446"/>
      <c r="I216" s="446"/>
      <c r="J216" s="446"/>
      <c r="K216" s="446"/>
      <c r="L216" s="446"/>
      <c r="M216" s="446">
        <f>IF(AND(M101&gt;0,M102&gt;0,OR(N104=0,P104=0,R104=0)),2,0)</f>
        <v>0</v>
      </c>
      <c r="N216" s="446"/>
      <c r="O216" s="446"/>
      <c r="P216" s="446"/>
      <c r="Q216" s="446"/>
      <c r="R216" s="446"/>
      <c r="S216" s="446"/>
      <c r="T216" s="446">
        <f>IF(AND(T101&gt;0,T102&gt;0,OR(U104=0,W104=0,Y104=0)),2,0)</f>
        <v>0</v>
      </c>
      <c r="U216" s="446"/>
      <c r="V216" s="446"/>
      <c r="W216" s="446"/>
      <c r="X216" s="446"/>
      <c r="Y216" s="446"/>
      <c r="Z216" s="446"/>
      <c r="AA216" s="446">
        <f>IF(AND(AA101&gt;0,AA102&gt;0,OR(AB104=0,AD104=0,AF104=0)),2,0)</f>
        <v>0</v>
      </c>
      <c r="AB216" s="446"/>
      <c r="AC216" s="446"/>
      <c r="AD216" s="446"/>
      <c r="AE216" s="446"/>
      <c r="AF216" s="446"/>
      <c r="AG216" s="446"/>
      <c r="AH216" s="446">
        <f>IF(AND(AH101&gt;0,AH102&gt;0,OR(AI104=0,AK104=0,AM104=0)),2,0)</f>
        <v>0</v>
      </c>
      <c r="AI216" s="446"/>
      <c r="AJ216" s="446"/>
      <c r="AK216" s="446"/>
      <c r="AL216" s="446"/>
      <c r="AM216" s="446"/>
      <c r="AN216" s="446"/>
      <c r="AO216" s="446">
        <f>IF(AND(AO101&gt;0,AO102&gt;0,OR(AP104=0,AR104=0,AT104=0)),2,0)</f>
        <v>0</v>
      </c>
      <c r="AP216" s="446"/>
      <c r="AQ216" s="446"/>
      <c r="AR216" s="446"/>
      <c r="AS216" s="446"/>
      <c r="AT216" s="446"/>
      <c r="AU216" s="446"/>
      <c r="AV216" s="446">
        <f>IF(AND(AV101&gt;0,AV102&gt;0,OR(AW104=0,AY104=0,BA104=0)),2,0)</f>
        <v>0</v>
      </c>
      <c r="AW216" s="446"/>
      <c r="AX216" s="446"/>
      <c r="AY216" s="446"/>
      <c r="AZ216" s="446"/>
      <c r="BA216" s="446"/>
      <c r="BB216" s="446"/>
      <c r="BC216" s="446">
        <f>IF(AND(BC101&gt;0,BC102&gt;0,OR(BD104=0,BF104=0,BH104=0)),2,0)</f>
        <v>0</v>
      </c>
      <c r="BD216" s="446"/>
      <c r="BE216" s="446"/>
      <c r="BF216" s="446"/>
      <c r="BG216" s="446"/>
      <c r="BH216" s="446"/>
      <c r="BI216" s="446"/>
      <c r="BJ216" s="446">
        <f>IF(AND(BJ101&gt;0,BJ102&gt;0,OR(BK104=0,BM104=0,BO104=0)),2,0)</f>
        <v>0</v>
      </c>
      <c r="BK216" s="446"/>
      <c r="BL216" s="446"/>
      <c r="BM216" s="446"/>
      <c r="BN216" s="446"/>
      <c r="BO216" s="446"/>
      <c r="BP216" s="446"/>
      <c r="BQ216" s="446">
        <f>IF(AND(BQ101&gt;0,BQ102&gt;0,OR(BR104=0,BT104=0,BV104=0)),2,0)</f>
        <v>0</v>
      </c>
      <c r="BR216" s="446"/>
      <c r="BS216" s="446"/>
      <c r="BT216" s="446"/>
      <c r="BU216" s="446"/>
      <c r="BV216" s="446"/>
      <c r="BW216" s="446"/>
      <c r="BX216" s="446">
        <f>IF(AND(BX101&gt;0,BX102&gt;0,OR(BY104=0,CA104=0,CC104=0)),2,0)</f>
        <v>0</v>
      </c>
      <c r="BY216" s="446"/>
      <c r="BZ216" s="446"/>
      <c r="CA216" s="446"/>
      <c r="CB216" s="446"/>
      <c r="CC216" s="446"/>
      <c r="CD216" s="446"/>
      <c r="CE216" s="446">
        <f>IF(AND(CE101&gt;0,CE102&gt;0,OR(CF104=0,CH104=0,CJ104=0)),2,0)</f>
        <v>0</v>
      </c>
      <c r="CF216" s="446"/>
      <c r="CG216" s="446"/>
      <c r="CH216" s="446"/>
      <c r="CI216" s="446"/>
      <c r="CJ216" s="446"/>
      <c r="CK216" s="446"/>
      <c r="CL216" s="446">
        <f>IF(AND(CL101&gt;0,CL102&gt;0,OR(CM104=0,CO104=0,CQ104=0)),2,0)</f>
        <v>0</v>
      </c>
      <c r="CM216" s="446"/>
      <c r="CN216" s="446"/>
      <c r="CO216" s="446"/>
      <c r="CP216" s="446"/>
      <c r="CQ216" s="446"/>
      <c r="CR216" s="446"/>
      <c r="CS216" s="446">
        <f>IF(AND(CS101&gt;0,CS102&gt;0,OR(CT104=0,CV104=0,CX104=0)),2,0)</f>
        <v>0</v>
      </c>
      <c r="CT216" s="446"/>
      <c r="CU216" s="446"/>
      <c r="CV216" s="446"/>
      <c r="CW216" s="446"/>
      <c r="CX216" s="446"/>
      <c r="CY216" s="446"/>
      <c r="CZ216" s="446">
        <f>IF(AND(CZ101&gt;0,CZ102&gt;0,OR(DA104=0,DC104=0,DE104=0)),2,0)</f>
        <v>0</v>
      </c>
      <c r="DA216" s="446"/>
      <c r="DB216" s="446"/>
      <c r="DC216" s="446"/>
      <c r="DD216" s="446"/>
      <c r="DE216" s="446"/>
      <c r="DF216" s="446"/>
      <c r="DG216" s="446">
        <f>IF(AND(DG101&gt;0,DG102&gt;0,OR(DH104=0,DJ104=0,DL104=0)),2,0)</f>
        <v>0</v>
      </c>
      <c r="DH216" s="446"/>
      <c r="DI216" s="446"/>
      <c r="DJ216" s="446"/>
      <c r="DK216" s="446"/>
      <c r="DL216" s="446"/>
      <c r="DM216" s="446"/>
      <c r="DN216" s="446">
        <f>IF(AND(DN101&gt;0,DN102&gt;0,OR(DO104=0,DQ104=0,DS104=0)),2,0)</f>
        <v>0</v>
      </c>
      <c r="DO216" s="446"/>
      <c r="DP216" s="446"/>
      <c r="DQ216" s="446"/>
      <c r="DR216" s="446"/>
      <c r="DS216" s="446"/>
      <c r="DT216" s="446"/>
      <c r="DU216" s="446">
        <f>IF(AND(DU101&gt;0,DU102&gt;0,OR(DV104=0,DX104=0,DZ104=0)),2,0)</f>
        <v>0</v>
      </c>
      <c r="DV216" s="446"/>
      <c r="DW216" s="446"/>
      <c r="DX216" s="446"/>
      <c r="DY216" s="446"/>
      <c r="DZ216" s="446"/>
      <c r="EA216" s="446"/>
      <c r="EB216" s="446">
        <f>IF(AND(EB101&gt;0,EB102&gt;0,OR(EC104=0,EE104=0,EG104=0)),2,0)</f>
        <v>0</v>
      </c>
      <c r="EC216" s="446"/>
      <c r="ED216" s="446"/>
      <c r="EE216" s="446"/>
      <c r="EF216" s="446"/>
      <c r="EG216" s="446"/>
      <c r="EH216" s="446"/>
      <c r="EI216" s="446">
        <f>IF(AND(EI101&gt;0,EI102&gt;0,OR(EJ104=0,EL104=0,EN104=0)),2,0)</f>
        <v>0</v>
      </c>
      <c r="EJ216" s="446"/>
      <c r="EK216" s="446"/>
      <c r="EL216" s="446"/>
      <c r="EM216" s="446"/>
      <c r="EN216" s="446"/>
      <c r="EO216" s="446"/>
      <c r="EP216" s="446">
        <f>IF(AND(EP101&gt;0,EP102&gt;0,OR(EQ104=0,ES104=0,EU104=0)),2,0)</f>
        <v>0</v>
      </c>
      <c r="EQ216" s="446"/>
      <c r="ER216" s="446"/>
      <c r="ES216" s="446"/>
      <c r="ET216" s="446"/>
      <c r="EU216" s="446"/>
      <c r="EV216" s="446"/>
      <c r="EW216" s="446">
        <f>IF(AND(EW101&gt;0,EW102&gt;0,OR(EX104=0,EZ104=0,FB104=0)),2,0)</f>
        <v>0</v>
      </c>
      <c r="EX216" s="446"/>
      <c r="EY216" s="446"/>
      <c r="EZ216" s="446"/>
      <c r="FA216" s="446"/>
      <c r="FB216" s="446"/>
      <c r="FC216" s="446"/>
      <c r="FD216" s="446">
        <f>IF(AND(FD101&gt;0,FD102&gt;0,OR(FE104=0,FG104=0,FI104=0)),2,0)</f>
        <v>0</v>
      </c>
      <c r="FE216" s="446"/>
      <c r="FF216" s="446"/>
      <c r="FG216" s="446"/>
      <c r="FH216" s="446"/>
      <c r="FI216" s="446"/>
      <c r="FJ216" s="446"/>
      <c r="FK216" s="446">
        <f>IF(AND(FK101&gt;0,FK102&gt;0,OR(FL104=0,FN104=0,FP104=0)),2,0)</f>
        <v>0</v>
      </c>
      <c r="FL216" s="446"/>
      <c r="FM216" s="446"/>
      <c r="FN216" s="446"/>
      <c r="FO216" s="446"/>
      <c r="FP216" s="446"/>
      <c r="FQ216" s="446"/>
      <c r="FR216" s="446">
        <f>IF(AND(FR101&gt;0,FR102&gt;0,OR(FS104=0,FU104=0,FW104=0)),2,0)</f>
        <v>0</v>
      </c>
      <c r="FS216" s="446"/>
      <c r="FT216" s="446"/>
      <c r="FU216" s="446"/>
      <c r="FV216" s="446"/>
      <c r="FW216" s="446"/>
      <c r="FX216" s="446"/>
      <c r="FY216" s="446">
        <f>IF(AND(FY101&gt;0,FY102&gt;0,OR(FZ104=0,GB104=0,GD104=0)),2,0)</f>
        <v>0</v>
      </c>
      <c r="FZ216" s="446"/>
      <c r="GA216" s="446"/>
      <c r="GB216" s="446"/>
      <c r="GC216" s="446"/>
      <c r="GD216" s="446"/>
      <c r="GE216" s="446"/>
      <c r="GF216" s="446">
        <f>IF(AND(GF101&gt;0,GF102&gt;0,OR(GG104=0,GI104=0,GK104=0)),2,0)</f>
        <v>0</v>
      </c>
      <c r="GG216" s="446"/>
      <c r="GH216" s="446"/>
      <c r="GI216" s="446"/>
      <c r="GJ216" s="446"/>
      <c r="GK216" s="446"/>
      <c r="GL216" s="446"/>
      <c r="GM216" s="446">
        <f>IF(AND(GM101&gt;0,GM102&gt;0,OR(GN104=0,GP104=0,GR104=0)),2,0)</f>
        <v>0</v>
      </c>
      <c r="GN216" s="446"/>
      <c r="GO216" s="446"/>
      <c r="GP216" s="446"/>
      <c r="GQ216" s="446"/>
      <c r="GR216" s="446"/>
      <c r="GS216" s="446"/>
      <c r="GT216" s="446">
        <f>IF(AND(GT101&gt;0,GT102&gt;0,OR(GU104=0,GW104=0,GY104=0)),2,0)</f>
        <v>0</v>
      </c>
      <c r="GU216" s="446"/>
      <c r="GV216" s="446"/>
      <c r="GW216" s="446"/>
      <c r="GX216" s="446"/>
      <c r="GY216" s="446"/>
      <c r="GZ216" s="446"/>
      <c r="HA216" s="446">
        <f>IF(AND(HA101&gt;0,HA102&gt;0,OR(HB104=0,HD104=0,HF104=0)),2,0)</f>
        <v>0</v>
      </c>
      <c r="HB216" s="446"/>
      <c r="HC216" s="446"/>
      <c r="HD216" s="446"/>
      <c r="HE216" s="446"/>
      <c r="HF216" s="446"/>
      <c r="HG216" s="446"/>
    </row>
    <row r="217" spans="1:215" s="7" customFormat="1" ht="12" hidden="1" customHeight="1">
      <c r="A217" s="36">
        <v>1</v>
      </c>
      <c r="B217" s="751" t="s">
        <v>100</v>
      </c>
      <c r="C217" s="752"/>
      <c r="D217" s="752"/>
      <c r="E217" s="753"/>
      <c r="F217" s="446">
        <f>IF(LENB(F133)&gt;380,1,0)</f>
        <v>0</v>
      </c>
      <c r="G217" s="446"/>
      <c r="H217" s="446"/>
      <c r="I217" s="446"/>
      <c r="J217" s="446"/>
      <c r="K217" s="446"/>
      <c r="L217" s="446"/>
      <c r="M217" s="446">
        <f>IF(LENB(M133)&gt;380,1,0)</f>
        <v>0</v>
      </c>
      <c r="N217" s="446"/>
      <c r="O217" s="446"/>
      <c r="P217" s="446"/>
      <c r="Q217" s="446"/>
      <c r="R217" s="446"/>
      <c r="S217" s="446"/>
      <c r="T217" s="446">
        <f>IF(LENB(T133)&gt;380,1,0)</f>
        <v>0</v>
      </c>
      <c r="U217" s="446"/>
      <c r="V217" s="446"/>
      <c r="W217" s="446"/>
      <c r="X217" s="446"/>
      <c r="Y217" s="446"/>
      <c r="Z217" s="446"/>
      <c r="AA217" s="446">
        <f>IF(LENB(AA133)&gt;380,1,0)</f>
        <v>0</v>
      </c>
      <c r="AB217" s="446"/>
      <c r="AC217" s="446"/>
      <c r="AD217" s="446"/>
      <c r="AE217" s="446"/>
      <c r="AF217" s="446"/>
      <c r="AG217" s="446"/>
      <c r="AH217" s="446">
        <f>IF(LENB(AH133)&gt;380,1,0)</f>
        <v>0</v>
      </c>
      <c r="AI217" s="446"/>
      <c r="AJ217" s="446"/>
      <c r="AK217" s="446"/>
      <c r="AL217" s="446"/>
      <c r="AM217" s="446"/>
      <c r="AN217" s="446"/>
      <c r="AO217" s="446">
        <f>IF(LENB(AO133)&gt;380,1,0)</f>
        <v>0</v>
      </c>
      <c r="AP217" s="446"/>
      <c r="AQ217" s="446"/>
      <c r="AR217" s="446"/>
      <c r="AS217" s="446"/>
      <c r="AT217" s="446"/>
      <c r="AU217" s="446"/>
      <c r="AV217" s="446">
        <f>IF(LENB(AV133)&gt;380,1,0)</f>
        <v>0</v>
      </c>
      <c r="AW217" s="446"/>
      <c r="AX217" s="446"/>
      <c r="AY217" s="446"/>
      <c r="AZ217" s="446"/>
      <c r="BA217" s="446"/>
      <c r="BB217" s="446"/>
      <c r="BC217" s="446">
        <f>IF(LENB(BC133)&gt;380,1,0)</f>
        <v>0</v>
      </c>
      <c r="BD217" s="446"/>
      <c r="BE217" s="446"/>
      <c r="BF217" s="446"/>
      <c r="BG217" s="446"/>
      <c r="BH217" s="446"/>
      <c r="BI217" s="446"/>
      <c r="BJ217" s="446">
        <f>IF(LENB(BJ133)&gt;380,1,0)</f>
        <v>0</v>
      </c>
      <c r="BK217" s="446"/>
      <c r="BL217" s="446"/>
      <c r="BM217" s="446"/>
      <c r="BN217" s="446"/>
      <c r="BO217" s="446"/>
      <c r="BP217" s="446"/>
      <c r="BQ217" s="446">
        <f>IF(LENB(BQ133)&gt;380,1,0)</f>
        <v>0</v>
      </c>
      <c r="BR217" s="446"/>
      <c r="BS217" s="446"/>
      <c r="BT217" s="446"/>
      <c r="BU217" s="446"/>
      <c r="BV217" s="446"/>
      <c r="BW217" s="446"/>
      <c r="BX217" s="446">
        <f>IF(LENB(BX133)&gt;380,1,0)</f>
        <v>0</v>
      </c>
      <c r="BY217" s="446"/>
      <c r="BZ217" s="446"/>
      <c r="CA217" s="446"/>
      <c r="CB217" s="446"/>
      <c r="CC217" s="446"/>
      <c r="CD217" s="446"/>
      <c r="CE217" s="446">
        <f>IF(LENB(CE133)&gt;380,1,0)</f>
        <v>0</v>
      </c>
      <c r="CF217" s="446"/>
      <c r="CG217" s="446"/>
      <c r="CH217" s="446"/>
      <c r="CI217" s="446"/>
      <c r="CJ217" s="446"/>
      <c r="CK217" s="446"/>
      <c r="CL217" s="446">
        <f>IF(LENB(CL133)&gt;380,1,0)</f>
        <v>0</v>
      </c>
      <c r="CM217" s="446"/>
      <c r="CN217" s="446"/>
      <c r="CO217" s="446"/>
      <c r="CP217" s="446"/>
      <c r="CQ217" s="446"/>
      <c r="CR217" s="446"/>
      <c r="CS217" s="446">
        <f>IF(LENB(CS133)&gt;380,1,0)</f>
        <v>0</v>
      </c>
      <c r="CT217" s="446"/>
      <c r="CU217" s="446"/>
      <c r="CV217" s="446"/>
      <c r="CW217" s="446"/>
      <c r="CX217" s="446"/>
      <c r="CY217" s="446"/>
      <c r="CZ217" s="446">
        <f>IF(LENB(CZ133)&gt;380,1,0)</f>
        <v>0</v>
      </c>
      <c r="DA217" s="446"/>
      <c r="DB217" s="446"/>
      <c r="DC217" s="446"/>
      <c r="DD217" s="446"/>
      <c r="DE217" s="446"/>
      <c r="DF217" s="446"/>
      <c r="DG217" s="446">
        <f>IF(LENB(DG133)&gt;380,1,0)</f>
        <v>0</v>
      </c>
      <c r="DH217" s="446"/>
      <c r="DI217" s="446"/>
      <c r="DJ217" s="446"/>
      <c r="DK217" s="446"/>
      <c r="DL217" s="446"/>
      <c r="DM217" s="446"/>
      <c r="DN217" s="446">
        <f>IF(LENB(DN133)&gt;380,1,0)</f>
        <v>0</v>
      </c>
      <c r="DO217" s="446"/>
      <c r="DP217" s="446"/>
      <c r="DQ217" s="446"/>
      <c r="DR217" s="446"/>
      <c r="DS217" s="446"/>
      <c r="DT217" s="446"/>
      <c r="DU217" s="446">
        <f>IF(LENB(DU133)&gt;380,1,0)</f>
        <v>0</v>
      </c>
      <c r="DV217" s="446"/>
      <c r="DW217" s="446"/>
      <c r="DX217" s="446"/>
      <c r="DY217" s="446"/>
      <c r="DZ217" s="446"/>
      <c r="EA217" s="446"/>
      <c r="EB217" s="446">
        <f>IF(LENB(EB133)&gt;380,1,0)</f>
        <v>0</v>
      </c>
      <c r="EC217" s="446"/>
      <c r="ED217" s="446"/>
      <c r="EE217" s="446"/>
      <c r="EF217" s="446"/>
      <c r="EG217" s="446"/>
      <c r="EH217" s="446"/>
      <c r="EI217" s="446">
        <f>IF(LENB(EI133)&gt;380,1,0)</f>
        <v>0</v>
      </c>
      <c r="EJ217" s="446"/>
      <c r="EK217" s="446"/>
      <c r="EL217" s="446"/>
      <c r="EM217" s="446"/>
      <c r="EN217" s="446"/>
      <c r="EO217" s="446"/>
      <c r="EP217" s="446">
        <f>IF(LENB(EP133)&gt;380,1,0)</f>
        <v>0</v>
      </c>
      <c r="EQ217" s="446"/>
      <c r="ER217" s="446"/>
      <c r="ES217" s="446"/>
      <c r="ET217" s="446"/>
      <c r="EU217" s="446"/>
      <c r="EV217" s="446"/>
      <c r="EW217" s="446">
        <f>IF(LENB(EW133)&gt;380,1,0)</f>
        <v>0</v>
      </c>
      <c r="EX217" s="446"/>
      <c r="EY217" s="446"/>
      <c r="EZ217" s="446"/>
      <c r="FA217" s="446"/>
      <c r="FB217" s="446"/>
      <c r="FC217" s="446"/>
      <c r="FD217" s="446">
        <f>IF(LENB(FD133)&gt;380,1,0)</f>
        <v>0</v>
      </c>
      <c r="FE217" s="446"/>
      <c r="FF217" s="446"/>
      <c r="FG217" s="446"/>
      <c r="FH217" s="446"/>
      <c r="FI217" s="446"/>
      <c r="FJ217" s="446"/>
      <c r="FK217" s="446">
        <f>IF(LENB(FK133)&gt;380,1,0)</f>
        <v>0</v>
      </c>
      <c r="FL217" s="446"/>
      <c r="FM217" s="446"/>
      <c r="FN217" s="446"/>
      <c r="FO217" s="446"/>
      <c r="FP217" s="446"/>
      <c r="FQ217" s="446"/>
      <c r="FR217" s="446">
        <f>IF(LENB(FR133)&gt;380,1,0)</f>
        <v>0</v>
      </c>
      <c r="FS217" s="446"/>
      <c r="FT217" s="446"/>
      <c r="FU217" s="446"/>
      <c r="FV217" s="446"/>
      <c r="FW217" s="446"/>
      <c r="FX217" s="446"/>
      <c r="FY217" s="446">
        <f>IF(LENB(FY133)&gt;380,1,0)</f>
        <v>0</v>
      </c>
      <c r="FZ217" s="446"/>
      <c r="GA217" s="446"/>
      <c r="GB217" s="446"/>
      <c r="GC217" s="446"/>
      <c r="GD217" s="446"/>
      <c r="GE217" s="446"/>
      <c r="GF217" s="446">
        <f>IF(LENB(GF133)&gt;380,1,0)</f>
        <v>0</v>
      </c>
      <c r="GG217" s="446"/>
      <c r="GH217" s="446"/>
      <c r="GI217" s="446"/>
      <c r="GJ217" s="446"/>
      <c r="GK217" s="446"/>
      <c r="GL217" s="446"/>
      <c r="GM217" s="446">
        <f>IF(LENB(GM133)&gt;380,1,0)</f>
        <v>0</v>
      </c>
      <c r="GN217" s="446"/>
      <c r="GO217" s="446"/>
      <c r="GP217" s="446"/>
      <c r="GQ217" s="446"/>
      <c r="GR217" s="446"/>
      <c r="GS217" s="446"/>
      <c r="GT217" s="446">
        <f>IF(LENB(GT133)&gt;380,1,0)</f>
        <v>0</v>
      </c>
      <c r="GU217" s="446"/>
      <c r="GV217" s="446"/>
      <c r="GW217" s="446"/>
      <c r="GX217" s="446"/>
      <c r="GY217" s="446"/>
      <c r="GZ217" s="446"/>
      <c r="HA217" s="446">
        <f>IF(LENB(HA133)&gt;380,1,0)</f>
        <v>0</v>
      </c>
      <c r="HB217" s="446"/>
      <c r="HC217" s="446"/>
      <c r="HD217" s="446"/>
      <c r="HE217" s="446"/>
      <c r="HF217" s="446"/>
      <c r="HG217" s="446"/>
    </row>
    <row r="218" spans="1:215" s="7" customFormat="1" ht="14.25" hidden="1" thickBot="1">
      <c r="B218" s="760"/>
      <c r="C218" s="760"/>
      <c r="D218" s="760"/>
      <c r="E218" s="760"/>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2"/>
      <c r="CP218" s="292"/>
      <c r="CQ218" s="292"/>
      <c r="CR218" s="292"/>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2"/>
      <c r="DY218" s="292"/>
      <c r="DZ218" s="292"/>
      <c r="EA218" s="292"/>
      <c r="EB218" s="292"/>
      <c r="EC218" s="292"/>
      <c r="ED218" s="292"/>
      <c r="EE218" s="292"/>
      <c r="EF218" s="292"/>
      <c r="EG218" s="292"/>
      <c r="EH218" s="292"/>
      <c r="EI218" s="292"/>
      <c r="EJ218" s="292"/>
      <c r="EK218" s="292"/>
      <c r="EL218" s="292"/>
      <c r="EM218" s="292"/>
      <c r="EN218" s="292"/>
      <c r="EO218" s="292"/>
      <c r="EP218" s="292"/>
      <c r="EQ218" s="292"/>
      <c r="ER218" s="292"/>
      <c r="ES218" s="292"/>
      <c r="ET218" s="292"/>
      <c r="EU218" s="292"/>
      <c r="EV218" s="292"/>
      <c r="EW218" s="292"/>
      <c r="EX218" s="292"/>
      <c r="EY218" s="292"/>
      <c r="EZ218" s="292"/>
      <c r="FA218" s="292"/>
      <c r="FB218" s="292"/>
      <c r="FC218" s="292"/>
      <c r="FD218" s="292"/>
      <c r="FE218" s="292"/>
      <c r="FF218" s="292"/>
      <c r="FG218" s="292"/>
      <c r="FH218" s="292"/>
      <c r="FI218" s="292"/>
      <c r="FJ218" s="292"/>
      <c r="FK218" s="292"/>
      <c r="FL218" s="292"/>
      <c r="FM218" s="292"/>
      <c r="FN218" s="292"/>
      <c r="FO218" s="292"/>
      <c r="FP218" s="292"/>
      <c r="FQ218" s="292"/>
      <c r="FR218" s="292"/>
      <c r="FS218" s="292"/>
      <c r="FT218" s="292"/>
      <c r="FU218" s="292"/>
      <c r="FV218" s="292"/>
      <c r="FW218" s="292"/>
      <c r="FX218" s="292"/>
      <c r="FY218" s="292"/>
      <c r="FZ218" s="292"/>
      <c r="GA218" s="292"/>
      <c r="GB218" s="292"/>
      <c r="GC218" s="292"/>
      <c r="GD218" s="292"/>
      <c r="GE218" s="292"/>
      <c r="GF218" s="292"/>
      <c r="GG218" s="292"/>
      <c r="GH218" s="292"/>
      <c r="GI218" s="292"/>
      <c r="GJ218" s="292"/>
      <c r="GK218" s="292"/>
      <c r="GL218" s="292"/>
      <c r="GM218" s="292"/>
      <c r="GN218" s="292"/>
      <c r="GO218" s="292"/>
      <c r="GP218" s="292"/>
      <c r="GQ218" s="292"/>
      <c r="GR218" s="292"/>
      <c r="GS218" s="292"/>
      <c r="GT218" s="292"/>
      <c r="GU218" s="292"/>
      <c r="GV218" s="292"/>
      <c r="GW218" s="292"/>
      <c r="GX218" s="292"/>
      <c r="GY218" s="292"/>
      <c r="GZ218" s="292"/>
      <c r="HA218" s="292"/>
      <c r="HB218" s="292"/>
      <c r="HC218" s="292"/>
      <c r="HD218" s="292"/>
      <c r="HE218" s="292"/>
      <c r="HF218" s="292"/>
      <c r="HG218" s="292"/>
    </row>
    <row r="219" spans="1:215" ht="13.5" hidden="1">
      <c r="B219" s="781" t="s">
        <v>285</v>
      </c>
      <c r="C219" s="782"/>
      <c r="D219" s="782"/>
      <c r="E219" s="783"/>
      <c r="F219" s="710">
        <f>IF(F137="年調未済",0,IF(F24&gt;0,ROUNDDOWN(F232*VLOOKUP(F232,$B$242:$D$252,2)-VLOOKUP(F232,$B$242:$D$252,3),0),0))</f>
        <v>0</v>
      </c>
      <c r="G219" s="439"/>
      <c r="H219" s="439"/>
      <c r="I219" s="439"/>
      <c r="J219" s="439"/>
      <c r="K219" s="439"/>
      <c r="L219" s="439"/>
      <c r="M219" s="439">
        <f>IF(M137="年調未済",0,IF(M24&gt;0,ROUNDDOWN(M232*VLOOKUP(M232,$B$242:$D$252,2)-VLOOKUP(M232,$B$242:$D$252,3),0),0))</f>
        <v>0</v>
      </c>
      <c r="N219" s="439"/>
      <c r="O219" s="439"/>
      <c r="P219" s="439"/>
      <c r="Q219" s="439"/>
      <c r="R219" s="439"/>
      <c r="S219" s="439"/>
      <c r="T219" s="439">
        <f>IF(T137="年調未済",0,IF(T24&gt;0,ROUNDDOWN(T232*VLOOKUP(T232,$B$242:$D$252,2)-VLOOKUP(T232,$B$242:$D$252,3),0),0))</f>
        <v>0</v>
      </c>
      <c r="U219" s="439"/>
      <c r="V219" s="439"/>
      <c r="W219" s="439"/>
      <c r="X219" s="439"/>
      <c r="Y219" s="439"/>
      <c r="Z219" s="439"/>
      <c r="AA219" s="439">
        <f>IF(AA137="年調未済",0,IF(AA24&gt;0,ROUNDDOWN(AA232*VLOOKUP(AA232,$B$242:$D$252,2)-VLOOKUP(AA232,$B$242:$D$252,3),0),0))</f>
        <v>0</v>
      </c>
      <c r="AB219" s="439"/>
      <c r="AC219" s="439"/>
      <c r="AD219" s="439"/>
      <c r="AE219" s="439"/>
      <c r="AF219" s="439"/>
      <c r="AG219" s="439"/>
      <c r="AH219" s="439">
        <f>IF(AH137="年調未済",0,IF(AH24&gt;0,ROUNDDOWN(AH232*VLOOKUP(AH232,$B$242:$D$252,2)-VLOOKUP(AH232,$B$242:$D$252,3),0),0))</f>
        <v>0</v>
      </c>
      <c r="AI219" s="439"/>
      <c r="AJ219" s="439"/>
      <c r="AK219" s="439"/>
      <c r="AL219" s="439"/>
      <c r="AM219" s="439"/>
      <c r="AN219" s="439"/>
      <c r="AO219" s="439">
        <f>IF(AO137="年調未済",0,IF(AO24&gt;0,ROUNDDOWN(AO232*VLOOKUP(AO232,$B$242:$D$252,2)-VLOOKUP(AO232,$B$242:$D$252,3),0),0))</f>
        <v>0</v>
      </c>
      <c r="AP219" s="439"/>
      <c r="AQ219" s="439"/>
      <c r="AR219" s="439"/>
      <c r="AS219" s="439"/>
      <c r="AT219" s="439"/>
      <c r="AU219" s="439"/>
      <c r="AV219" s="439">
        <f>IF(AV137="年調未済",0,IF(AV24&gt;0,ROUNDDOWN(AV232*VLOOKUP(AV232,$B$242:$D$252,2)-VLOOKUP(AV232,$B$242:$D$252,3),0),0))</f>
        <v>0</v>
      </c>
      <c r="AW219" s="439"/>
      <c r="AX219" s="439"/>
      <c r="AY219" s="439"/>
      <c r="AZ219" s="439"/>
      <c r="BA219" s="439"/>
      <c r="BB219" s="439"/>
      <c r="BC219" s="439">
        <f>IF(BC137="年調未済",0,IF(BC24&gt;0,ROUNDDOWN(BC232*VLOOKUP(BC232,$B$242:$D$252,2)-VLOOKUP(BC232,$B$242:$D$252,3),0),0))</f>
        <v>0</v>
      </c>
      <c r="BD219" s="439"/>
      <c r="BE219" s="439"/>
      <c r="BF219" s="439"/>
      <c r="BG219" s="439"/>
      <c r="BH219" s="439"/>
      <c r="BI219" s="439"/>
      <c r="BJ219" s="439">
        <f>IF(BJ137="年調未済",0,IF(BJ24&gt;0,ROUNDDOWN(BJ232*VLOOKUP(BJ232,$B$242:$D$252,2)-VLOOKUP(BJ232,$B$242:$D$252,3),0),0))</f>
        <v>0</v>
      </c>
      <c r="BK219" s="439"/>
      <c r="BL219" s="439"/>
      <c r="BM219" s="439"/>
      <c r="BN219" s="439"/>
      <c r="BO219" s="439"/>
      <c r="BP219" s="439"/>
      <c r="BQ219" s="439">
        <f>IF(BQ137="年調未済",0,IF(BQ24&gt;0,ROUNDDOWN(BQ232*VLOOKUP(BQ232,$B$242:$D$252,2)-VLOOKUP(BQ232,$B$242:$D$252,3),0),0))</f>
        <v>0</v>
      </c>
      <c r="BR219" s="439"/>
      <c r="BS219" s="439"/>
      <c r="BT219" s="439"/>
      <c r="BU219" s="439"/>
      <c r="BV219" s="439"/>
      <c r="BW219" s="439"/>
      <c r="BX219" s="439">
        <f>IF(BX137="年調未済",0,IF(BX24&gt;0,ROUNDDOWN(BX232*VLOOKUP(BX232,$B$242:$D$252,2)-VLOOKUP(BX232,$B$242:$D$252,3),0),0))</f>
        <v>0</v>
      </c>
      <c r="BY219" s="439"/>
      <c r="BZ219" s="439"/>
      <c r="CA219" s="439"/>
      <c r="CB219" s="439"/>
      <c r="CC219" s="439"/>
      <c r="CD219" s="439"/>
      <c r="CE219" s="439">
        <f>IF(CE137="年調未済",0,IF(CE24&gt;0,ROUNDDOWN(CE232*VLOOKUP(CE232,$B$242:$D$252,2)-VLOOKUP(CE232,$B$242:$D$252,3),0),0))</f>
        <v>0</v>
      </c>
      <c r="CF219" s="439"/>
      <c r="CG219" s="439"/>
      <c r="CH219" s="439"/>
      <c r="CI219" s="439"/>
      <c r="CJ219" s="439"/>
      <c r="CK219" s="439"/>
      <c r="CL219" s="439">
        <f>IF(CL137="年調未済",0,IF(CL24&gt;0,ROUNDDOWN(CL232*VLOOKUP(CL232,$B$242:$D$252,2)-VLOOKUP(CL232,$B$242:$D$252,3),0),0))</f>
        <v>0</v>
      </c>
      <c r="CM219" s="439"/>
      <c r="CN219" s="439"/>
      <c r="CO219" s="439"/>
      <c r="CP219" s="439"/>
      <c r="CQ219" s="439"/>
      <c r="CR219" s="439"/>
      <c r="CS219" s="439">
        <f>IF(CS137="年調未済",0,IF(CS24&gt;0,ROUNDDOWN(CS232*VLOOKUP(CS232,$B$242:$D$252,2)-VLOOKUP(CS232,$B$242:$D$252,3),0),0))</f>
        <v>0</v>
      </c>
      <c r="CT219" s="439"/>
      <c r="CU219" s="439"/>
      <c r="CV219" s="439"/>
      <c r="CW219" s="439"/>
      <c r="CX219" s="439"/>
      <c r="CY219" s="439"/>
      <c r="CZ219" s="439">
        <f>IF(CZ137="年調未済",0,IF(CZ24&gt;0,ROUNDDOWN(CZ232*VLOOKUP(CZ232,$B$242:$D$252,2)-VLOOKUP(CZ232,$B$242:$D$252,3),0),0))</f>
        <v>0</v>
      </c>
      <c r="DA219" s="439"/>
      <c r="DB219" s="439"/>
      <c r="DC219" s="439"/>
      <c r="DD219" s="439"/>
      <c r="DE219" s="439"/>
      <c r="DF219" s="439"/>
      <c r="DG219" s="439">
        <f>IF(DG137="年調未済",0,IF(DG24&gt;0,ROUNDDOWN(DG232*VLOOKUP(DG232,$B$242:$D$252,2)-VLOOKUP(DG232,$B$242:$D$252,3),0),0))</f>
        <v>0</v>
      </c>
      <c r="DH219" s="439"/>
      <c r="DI219" s="439"/>
      <c r="DJ219" s="439"/>
      <c r="DK219" s="439"/>
      <c r="DL219" s="439"/>
      <c r="DM219" s="439"/>
      <c r="DN219" s="439">
        <f>IF(DN137="年調未済",0,IF(DN24&gt;0,ROUNDDOWN(DN232*VLOOKUP(DN232,$B$242:$D$252,2)-VLOOKUP(DN232,$B$242:$D$252,3),0),0))</f>
        <v>0</v>
      </c>
      <c r="DO219" s="439"/>
      <c r="DP219" s="439"/>
      <c r="DQ219" s="439"/>
      <c r="DR219" s="439"/>
      <c r="DS219" s="439"/>
      <c r="DT219" s="439"/>
      <c r="DU219" s="439">
        <f>IF(DU137="年調未済",0,IF(DU24&gt;0,ROUNDDOWN(DU232*VLOOKUP(DU232,$B$242:$D$252,2)-VLOOKUP(DU232,$B$242:$D$252,3),0),0))</f>
        <v>0</v>
      </c>
      <c r="DV219" s="439"/>
      <c r="DW219" s="439"/>
      <c r="DX219" s="439"/>
      <c r="DY219" s="439"/>
      <c r="DZ219" s="439"/>
      <c r="EA219" s="439"/>
      <c r="EB219" s="439">
        <f>IF(EB137="年調未済",0,IF(EB24&gt;0,ROUNDDOWN(EB232*VLOOKUP(EB232,$B$242:$D$252,2)-VLOOKUP(EB232,$B$242:$D$252,3),0),0))</f>
        <v>0</v>
      </c>
      <c r="EC219" s="439"/>
      <c r="ED219" s="439"/>
      <c r="EE219" s="439"/>
      <c r="EF219" s="439"/>
      <c r="EG219" s="439"/>
      <c r="EH219" s="439"/>
      <c r="EI219" s="439">
        <f>IF(EI137="年調未済",0,IF(EI24&gt;0,ROUNDDOWN(EI232*VLOOKUP(EI232,$B$242:$D$252,2)-VLOOKUP(EI232,$B$242:$D$252,3),0),0))</f>
        <v>0</v>
      </c>
      <c r="EJ219" s="439"/>
      <c r="EK219" s="439"/>
      <c r="EL219" s="439"/>
      <c r="EM219" s="439"/>
      <c r="EN219" s="439"/>
      <c r="EO219" s="439"/>
      <c r="EP219" s="439">
        <f>IF(EP137="年調未済",0,IF(EP24&gt;0,ROUNDDOWN(EP232*VLOOKUP(EP232,$B$242:$D$252,2)-VLOOKUP(EP232,$B$242:$D$252,3),0),0))</f>
        <v>0</v>
      </c>
      <c r="EQ219" s="439"/>
      <c r="ER219" s="439"/>
      <c r="ES219" s="439"/>
      <c r="ET219" s="439"/>
      <c r="EU219" s="439"/>
      <c r="EV219" s="439"/>
      <c r="EW219" s="439">
        <f>IF(EW137="年調未済",0,IF(EW24&gt;0,ROUNDDOWN(EW232*VLOOKUP(EW232,$B$242:$D$252,2)-VLOOKUP(EW232,$B$242:$D$252,3),0),0))</f>
        <v>0</v>
      </c>
      <c r="EX219" s="439"/>
      <c r="EY219" s="439"/>
      <c r="EZ219" s="439"/>
      <c r="FA219" s="439"/>
      <c r="FB219" s="439"/>
      <c r="FC219" s="439"/>
      <c r="FD219" s="439">
        <f>IF(FD137="年調未済",0,IF(FD24&gt;0,ROUNDDOWN(FD232*VLOOKUP(FD232,$B$242:$D$252,2)-VLOOKUP(FD232,$B$242:$D$252,3),0),0))</f>
        <v>0</v>
      </c>
      <c r="FE219" s="439"/>
      <c r="FF219" s="439"/>
      <c r="FG219" s="439"/>
      <c r="FH219" s="439"/>
      <c r="FI219" s="439"/>
      <c r="FJ219" s="439"/>
      <c r="FK219" s="439">
        <f>IF(FK137="年調未済",0,IF(FK24&gt;0,ROUNDDOWN(FK232*VLOOKUP(FK232,$B$242:$D$252,2)-VLOOKUP(FK232,$B$242:$D$252,3),0),0))</f>
        <v>0</v>
      </c>
      <c r="FL219" s="439"/>
      <c r="FM219" s="439"/>
      <c r="FN219" s="439"/>
      <c r="FO219" s="439"/>
      <c r="FP219" s="439"/>
      <c r="FQ219" s="439"/>
      <c r="FR219" s="439">
        <f>IF(FR137="年調未済",0,IF(FR24&gt;0,ROUNDDOWN(FR232*VLOOKUP(FR232,$B$242:$D$252,2)-VLOOKUP(FR232,$B$242:$D$252,3),0),0))</f>
        <v>0</v>
      </c>
      <c r="FS219" s="439"/>
      <c r="FT219" s="439"/>
      <c r="FU219" s="439"/>
      <c r="FV219" s="439"/>
      <c r="FW219" s="439"/>
      <c r="FX219" s="439"/>
      <c r="FY219" s="439">
        <f>IF(FY137="年調未済",0,IF(FY24&gt;0,ROUNDDOWN(FY232*VLOOKUP(FY232,$B$242:$D$252,2)-VLOOKUP(FY232,$B$242:$D$252,3),0),0))</f>
        <v>0</v>
      </c>
      <c r="FZ219" s="439"/>
      <c r="GA219" s="439"/>
      <c r="GB219" s="439"/>
      <c r="GC219" s="439"/>
      <c r="GD219" s="439"/>
      <c r="GE219" s="439"/>
      <c r="GF219" s="439">
        <f>IF(GF137="年調未済",0,IF(GF24&gt;0,ROUNDDOWN(GF232*VLOOKUP(GF232,$B$242:$D$252,2)-VLOOKUP(GF232,$B$242:$D$252,3),0),0))</f>
        <v>0</v>
      </c>
      <c r="GG219" s="439"/>
      <c r="GH219" s="439"/>
      <c r="GI219" s="439"/>
      <c r="GJ219" s="439"/>
      <c r="GK219" s="439"/>
      <c r="GL219" s="439"/>
      <c r="GM219" s="439">
        <f>IF(GM137="年調未済",0,IF(GM24&gt;0,ROUNDDOWN(GM232*VLOOKUP(GM232,$B$242:$D$252,2)-VLOOKUP(GM232,$B$242:$D$252,3),0),0))</f>
        <v>0</v>
      </c>
      <c r="GN219" s="439"/>
      <c r="GO219" s="439"/>
      <c r="GP219" s="439"/>
      <c r="GQ219" s="439"/>
      <c r="GR219" s="439"/>
      <c r="GS219" s="439"/>
      <c r="GT219" s="439">
        <f>IF(GT137="年調未済",0,IF(GT24&gt;0,ROUNDDOWN(GT232*VLOOKUP(GT232,$B$242:$D$252,2)-VLOOKUP(GT232,$B$242:$D$252,3),0),0))</f>
        <v>0</v>
      </c>
      <c r="GU219" s="439"/>
      <c r="GV219" s="439"/>
      <c r="GW219" s="439"/>
      <c r="GX219" s="439"/>
      <c r="GY219" s="439"/>
      <c r="GZ219" s="439"/>
      <c r="HA219" s="439">
        <f>IF(HA137="年調未済",0,IF(HA24&gt;0,ROUNDDOWN(HA232*VLOOKUP(HA232,$B$242:$D$252,2)-VLOOKUP(HA232,$B$242:$D$252,3),0),0))</f>
        <v>0</v>
      </c>
      <c r="HB219" s="439"/>
      <c r="HC219" s="439"/>
      <c r="HD219" s="439"/>
      <c r="HE219" s="439"/>
      <c r="HF219" s="439"/>
      <c r="HG219" s="439"/>
    </row>
    <row r="220" spans="1:215" ht="13.5" hidden="1">
      <c r="B220" s="790" t="s">
        <v>286</v>
      </c>
      <c r="C220" s="791"/>
      <c r="D220" s="791"/>
      <c r="E220" s="792"/>
      <c r="F220" s="713" t="str">
        <f>IF(F24="","",IF(F31&gt;0,F31,""))</f>
        <v/>
      </c>
      <c r="G220" s="713"/>
      <c r="H220" s="713"/>
      <c r="I220" s="713"/>
      <c r="J220" s="713"/>
      <c r="K220" s="713"/>
      <c r="L220" s="714"/>
      <c r="M220" s="712" t="str">
        <f>IF(M24="","",IF(M31&gt;0,M31,""))</f>
        <v/>
      </c>
      <c r="N220" s="713"/>
      <c r="O220" s="713"/>
      <c r="P220" s="713"/>
      <c r="Q220" s="713"/>
      <c r="R220" s="713"/>
      <c r="S220" s="714"/>
      <c r="T220" s="712" t="str">
        <f>IF(T24="","",IF(T31&gt;0,T31,""))</f>
        <v/>
      </c>
      <c r="U220" s="713"/>
      <c r="V220" s="713"/>
      <c r="W220" s="713"/>
      <c r="X220" s="713"/>
      <c r="Y220" s="713"/>
      <c r="Z220" s="714"/>
      <c r="AA220" s="712" t="str">
        <f>IF(AA24="","",IF(AA31&gt;0,AA31,""))</f>
        <v/>
      </c>
      <c r="AB220" s="713"/>
      <c r="AC220" s="713"/>
      <c r="AD220" s="713"/>
      <c r="AE220" s="713"/>
      <c r="AF220" s="713"/>
      <c r="AG220" s="714"/>
      <c r="AH220" s="712" t="str">
        <f>IF(AH24="","",IF(AH31&gt;0,AH31,""))</f>
        <v/>
      </c>
      <c r="AI220" s="713"/>
      <c r="AJ220" s="713"/>
      <c r="AK220" s="713"/>
      <c r="AL220" s="713"/>
      <c r="AM220" s="713"/>
      <c r="AN220" s="714"/>
      <c r="AO220" s="712" t="str">
        <f>IF(AO24="","",IF(AO31&gt;0,AO31,""))</f>
        <v/>
      </c>
      <c r="AP220" s="713"/>
      <c r="AQ220" s="713"/>
      <c r="AR220" s="713"/>
      <c r="AS220" s="713"/>
      <c r="AT220" s="713"/>
      <c r="AU220" s="714"/>
      <c r="AV220" s="712" t="str">
        <f>IF(AV24="","",IF(AV31&gt;0,AV31,""))</f>
        <v/>
      </c>
      <c r="AW220" s="713"/>
      <c r="AX220" s="713"/>
      <c r="AY220" s="713"/>
      <c r="AZ220" s="713"/>
      <c r="BA220" s="713"/>
      <c r="BB220" s="714"/>
      <c r="BC220" s="712" t="str">
        <f>IF(BC24="","",IF(BC31&gt;0,BC31,""))</f>
        <v/>
      </c>
      <c r="BD220" s="713"/>
      <c r="BE220" s="713"/>
      <c r="BF220" s="713"/>
      <c r="BG220" s="713"/>
      <c r="BH220" s="713"/>
      <c r="BI220" s="714"/>
      <c r="BJ220" s="712" t="str">
        <f>IF(BJ24="","",IF(BJ31&gt;0,BJ31,""))</f>
        <v/>
      </c>
      <c r="BK220" s="713"/>
      <c r="BL220" s="713"/>
      <c r="BM220" s="713"/>
      <c r="BN220" s="713"/>
      <c r="BO220" s="713"/>
      <c r="BP220" s="714"/>
      <c r="BQ220" s="712" t="str">
        <f>IF(BQ24="","",IF(BQ31&gt;0,BQ31,""))</f>
        <v/>
      </c>
      <c r="BR220" s="713"/>
      <c r="BS220" s="713"/>
      <c r="BT220" s="713"/>
      <c r="BU220" s="713"/>
      <c r="BV220" s="713"/>
      <c r="BW220" s="714"/>
      <c r="BX220" s="712" t="str">
        <f>IF(BX24="","",IF(BX31&gt;0,BX31,""))</f>
        <v/>
      </c>
      <c r="BY220" s="713"/>
      <c r="BZ220" s="713"/>
      <c r="CA220" s="713"/>
      <c r="CB220" s="713"/>
      <c r="CC220" s="713"/>
      <c r="CD220" s="714"/>
      <c r="CE220" s="712" t="str">
        <f>IF(CE24="","",IF(CE31&gt;0,CE31,""))</f>
        <v/>
      </c>
      <c r="CF220" s="713"/>
      <c r="CG220" s="713"/>
      <c r="CH220" s="713"/>
      <c r="CI220" s="713"/>
      <c r="CJ220" s="713"/>
      <c r="CK220" s="714"/>
      <c r="CL220" s="712" t="str">
        <f>IF(CL24="","",IF(CL31&gt;0,CL31,""))</f>
        <v/>
      </c>
      <c r="CM220" s="713"/>
      <c r="CN220" s="713"/>
      <c r="CO220" s="713"/>
      <c r="CP220" s="713"/>
      <c r="CQ220" s="713"/>
      <c r="CR220" s="714"/>
      <c r="CS220" s="712" t="str">
        <f>IF(CS24="","",IF(CS31&gt;0,CS31,""))</f>
        <v/>
      </c>
      <c r="CT220" s="713"/>
      <c r="CU220" s="713"/>
      <c r="CV220" s="713"/>
      <c r="CW220" s="713"/>
      <c r="CX220" s="713"/>
      <c r="CY220" s="714"/>
      <c r="CZ220" s="712" t="str">
        <f>IF(CZ24="","",IF(CZ31&gt;0,CZ31,""))</f>
        <v/>
      </c>
      <c r="DA220" s="713"/>
      <c r="DB220" s="713"/>
      <c r="DC220" s="713"/>
      <c r="DD220" s="713"/>
      <c r="DE220" s="713"/>
      <c r="DF220" s="714"/>
      <c r="DG220" s="712" t="str">
        <f>IF(DG24="","",IF(DG31&gt;0,DG31,""))</f>
        <v/>
      </c>
      <c r="DH220" s="713"/>
      <c r="DI220" s="713"/>
      <c r="DJ220" s="713"/>
      <c r="DK220" s="713"/>
      <c r="DL220" s="713"/>
      <c r="DM220" s="714"/>
      <c r="DN220" s="712" t="str">
        <f>IF(DN24="","",IF(DN31&gt;0,DN31,""))</f>
        <v/>
      </c>
      <c r="DO220" s="713"/>
      <c r="DP220" s="713"/>
      <c r="DQ220" s="713"/>
      <c r="DR220" s="713"/>
      <c r="DS220" s="713"/>
      <c r="DT220" s="714"/>
      <c r="DU220" s="712" t="str">
        <f>IF(DU24="","",IF(DU31&gt;0,DU31,""))</f>
        <v/>
      </c>
      <c r="DV220" s="713"/>
      <c r="DW220" s="713"/>
      <c r="DX220" s="713"/>
      <c r="DY220" s="713"/>
      <c r="DZ220" s="713"/>
      <c r="EA220" s="714"/>
      <c r="EB220" s="712" t="str">
        <f>IF(EB24="","",IF(EB31&gt;0,EB31,""))</f>
        <v/>
      </c>
      <c r="EC220" s="713"/>
      <c r="ED220" s="713"/>
      <c r="EE220" s="713"/>
      <c r="EF220" s="713"/>
      <c r="EG220" s="713"/>
      <c r="EH220" s="714"/>
      <c r="EI220" s="712" t="str">
        <f>IF(EI24="","",IF(EI31&gt;0,EI31,""))</f>
        <v/>
      </c>
      <c r="EJ220" s="713"/>
      <c r="EK220" s="713"/>
      <c r="EL220" s="713"/>
      <c r="EM220" s="713"/>
      <c r="EN220" s="713"/>
      <c r="EO220" s="714"/>
      <c r="EP220" s="712" t="str">
        <f>IF(EP24="","",IF(EP31&gt;0,EP31,""))</f>
        <v/>
      </c>
      <c r="EQ220" s="713"/>
      <c r="ER220" s="713"/>
      <c r="ES220" s="713"/>
      <c r="ET220" s="713"/>
      <c r="EU220" s="713"/>
      <c r="EV220" s="714"/>
      <c r="EW220" s="712" t="str">
        <f>IF(EW24="","",IF(EW31&gt;0,EW31,""))</f>
        <v/>
      </c>
      <c r="EX220" s="713"/>
      <c r="EY220" s="713"/>
      <c r="EZ220" s="713"/>
      <c r="FA220" s="713"/>
      <c r="FB220" s="713"/>
      <c r="FC220" s="714"/>
      <c r="FD220" s="712" t="str">
        <f>IF(FD24="","",IF(FD31&gt;0,FD31,""))</f>
        <v/>
      </c>
      <c r="FE220" s="713"/>
      <c r="FF220" s="713"/>
      <c r="FG220" s="713"/>
      <c r="FH220" s="713"/>
      <c r="FI220" s="713"/>
      <c r="FJ220" s="714"/>
      <c r="FK220" s="712" t="str">
        <f>IF(FK24="","",IF(FK31&gt;0,FK31,""))</f>
        <v/>
      </c>
      <c r="FL220" s="713"/>
      <c r="FM220" s="713"/>
      <c r="FN220" s="713"/>
      <c r="FO220" s="713"/>
      <c r="FP220" s="713"/>
      <c r="FQ220" s="714"/>
      <c r="FR220" s="712" t="str">
        <f>IF(FR24="","",IF(FR31&gt;0,FR31,""))</f>
        <v/>
      </c>
      <c r="FS220" s="713"/>
      <c r="FT220" s="713"/>
      <c r="FU220" s="713"/>
      <c r="FV220" s="713"/>
      <c r="FW220" s="713"/>
      <c r="FX220" s="714"/>
      <c r="FY220" s="712" t="str">
        <f>IF(FY24="","",IF(FY31&gt;0,FY31,""))</f>
        <v/>
      </c>
      <c r="FZ220" s="713"/>
      <c r="GA220" s="713"/>
      <c r="GB220" s="713"/>
      <c r="GC220" s="713"/>
      <c r="GD220" s="713"/>
      <c r="GE220" s="714"/>
      <c r="GF220" s="712" t="str">
        <f>IF(GF24="","",IF(GF31&gt;0,GF31,""))</f>
        <v/>
      </c>
      <c r="GG220" s="713"/>
      <c r="GH220" s="713"/>
      <c r="GI220" s="713"/>
      <c r="GJ220" s="713"/>
      <c r="GK220" s="713"/>
      <c r="GL220" s="714"/>
      <c r="GM220" s="712" t="str">
        <f>IF(GM24="","",IF(GM31&gt;0,GM31,""))</f>
        <v/>
      </c>
      <c r="GN220" s="713"/>
      <c r="GO220" s="713"/>
      <c r="GP220" s="713"/>
      <c r="GQ220" s="713"/>
      <c r="GR220" s="713"/>
      <c r="GS220" s="714"/>
      <c r="GT220" s="712" t="str">
        <f>IF(GT24="","",IF(GT31&gt;0,GT31,""))</f>
        <v/>
      </c>
      <c r="GU220" s="713"/>
      <c r="GV220" s="713"/>
      <c r="GW220" s="713"/>
      <c r="GX220" s="713"/>
      <c r="GY220" s="713"/>
      <c r="GZ220" s="714"/>
      <c r="HA220" s="712" t="str">
        <f>IF(HA24="","",IF(HA31&gt;0,HA31,""))</f>
        <v/>
      </c>
      <c r="HB220" s="713"/>
      <c r="HC220" s="713"/>
      <c r="HD220" s="713"/>
      <c r="HE220" s="713"/>
      <c r="HF220" s="713"/>
      <c r="HG220" s="714"/>
    </row>
    <row r="221" spans="1:215" ht="14.25" hidden="1" thickBot="1">
      <c r="B221" s="796" t="s">
        <v>73</v>
      </c>
      <c r="C221" s="797"/>
      <c r="D221" s="797"/>
      <c r="E221" s="798"/>
      <c r="F221" s="713">
        <f>IF(F220="",F219,MAX(F219-F220,0))</f>
        <v>0</v>
      </c>
      <c r="G221" s="713"/>
      <c r="H221" s="713"/>
      <c r="I221" s="713"/>
      <c r="J221" s="713"/>
      <c r="K221" s="713"/>
      <c r="L221" s="714"/>
      <c r="M221" s="712">
        <f>IF(M220="",M219,MAX(M219-M220,0))</f>
        <v>0</v>
      </c>
      <c r="N221" s="713"/>
      <c r="O221" s="713"/>
      <c r="P221" s="713"/>
      <c r="Q221" s="713"/>
      <c r="R221" s="713"/>
      <c r="S221" s="714"/>
      <c r="T221" s="712">
        <f>IF(T220="",T219,MAX(T219-T220,0))</f>
        <v>0</v>
      </c>
      <c r="U221" s="713"/>
      <c r="V221" s="713"/>
      <c r="W221" s="713"/>
      <c r="X221" s="713"/>
      <c r="Y221" s="713"/>
      <c r="Z221" s="714"/>
      <c r="AA221" s="712">
        <f>IF(AA220="",AA219,MAX(AA219-AA220,0))</f>
        <v>0</v>
      </c>
      <c r="AB221" s="713"/>
      <c r="AC221" s="713"/>
      <c r="AD221" s="713"/>
      <c r="AE221" s="713"/>
      <c r="AF221" s="713"/>
      <c r="AG221" s="714"/>
      <c r="AH221" s="712">
        <f>IF(AH220="",AH219,MAX(AH219-AH220,0))</f>
        <v>0</v>
      </c>
      <c r="AI221" s="713"/>
      <c r="AJ221" s="713"/>
      <c r="AK221" s="713"/>
      <c r="AL221" s="713"/>
      <c r="AM221" s="713"/>
      <c r="AN221" s="714"/>
      <c r="AO221" s="712">
        <f>IF(AO220="",AO219,MAX(AO219-AO220,0))</f>
        <v>0</v>
      </c>
      <c r="AP221" s="713"/>
      <c r="AQ221" s="713"/>
      <c r="AR221" s="713"/>
      <c r="AS221" s="713"/>
      <c r="AT221" s="713"/>
      <c r="AU221" s="714"/>
      <c r="AV221" s="712">
        <f>IF(AV220="",AV219,MAX(AV219-AV220,0))</f>
        <v>0</v>
      </c>
      <c r="AW221" s="713"/>
      <c r="AX221" s="713"/>
      <c r="AY221" s="713"/>
      <c r="AZ221" s="713"/>
      <c r="BA221" s="713"/>
      <c r="BB221" s="714"/>
      <c r="BC221" s="712">
        <f>IF(BC220="",BC219,MAX(BC219-BC220,0))</f>
        <v>0</v>
      </c>
      <c r="BD221" s="713"/>
      <c r="BE221" s="713"/>
      <c r="BF221" s="713"/>
      <c r="BG221" s="713"/>
      <c r="BH221" s="713"/>
      <c r="BI221" s="714"/>
      <c r="BJ221" s="712">
        <f>IF(BJ220="",BJ219,MAX(BJ219-BJ220,0))</f>
        <v>0</v>
      </c>
      <c r="BK221" s="713"/>
      <c r="BL221" s="713"/>
      <c r="BM221" s="713"/>
      <c r="BN221" s="713"/>
      <c r="BO221" s="713"/>
      <c r="BP221" s="714"/>
      <c r="BQ221" s="712">
        <f>IF(BQ220="",BQ219,MAX(BQ219-BQ220,0))</f>
        <v>0</v>
      </c>
      <c r="BR221" s="713"/>
      <c r="BS221" s="713"/>
      <c r="BT221" s="713"/>
      <c r="BU221" s="713"/>
      <c r="BV221" s="713"/>
      <c r="BW221" s="714"/>
      <c r="BX221" s="712">
        <f>IF(BX220="",BX219,MAX(BX219-BX220,0))</f>
        <v>0</v>
      </c>
      <c r="BY221" s="713"/>
      <c r="BZ221" s="713"/>
      <c r="CA221" s="713"/>
      <c r="CB221" s="713"/>
      <c r="CC221" s="713"/>
      <c r="CD221" s="714"/>
      <c r="CE221" s="712">
        <f>IF(CE220="",CE219,MAX(CE219-CE220,0))</f>
        <v>0</v>
      </c>
      <c r="CF221" s="713"/>
      <c r="CG221" s="713"/>
      <c r="CH221" s="713"/>
      <c r="CI221" s="713"/>
      <c r="CJ221" s="713"/>
      <c r="CK221" s="714"/>
      <c r="CL221" s="712">
        <f>IF(CL220="",CL219,MAX(CL219-CL220,0))</f>
        <v>0</v>
      </c>
      <c r="CM221" s="713"/>
      <c r="CN221" s="713"/>
      <c r="CO221" s="713"/>
      <c r="CP221" s="713"/>
      <c r="CQ221" s="713"/>
      <c r="CR221" s="714"/>
      <c r="CS221" s="712">
        <f>IF(CS220="",CS219,MAX(CS219-CS220,0))</f>
        <v>0</v>
      </c>
      <c r="CT221" s="713"/>
      <c r="CU221" s="713"/>
      <c r="CV221" s="713"/>
      <c r="CW221" s="713"/>
      <c r="CX221" s="713"/>
      <c r="CY221" s="714"/>
      <c r="CZ221" s="712">
        <f>IF(CZ220="",CZ219,MAX(CZ219-CZ220,0))</f>
        <v>0</v>
      </c>
      <c r="DA221" s="713"/>
      <c r="DB221" s="713"/>
      <c r="DC221" s="713"/>
      <c r="DD221" s="713"/>
      <c r="DE221" s="713"/>
      <c r="DF221" s="714"/>
      <c r="DG221" s="712">
        <f>IF(DG220="",DG219,MAX(DG219-DG220,0))</f>
        <v>0</v>
      </c>
      <c r="DH221" s="713"/>
      <c r="DI221" s="713"/>
      <c r="DJ221" s="713"/>
      <c r="DK221" s="713"/>
      <c r="DL221" s="713"/>
      <c r="DM221" s="714"/>
      <c r="DN221" s="712">
        <f>IF(DN220="",DN219,MAX(DN219-DN220,0))</f>
        <v>0</v>
      </c>
      <c r="DO221" s="713"/>
      <c r="DP221" s="713"/>
      <c r="DQ221" s="713"/>
      <c r="DR221" s="713"/>
      <c r="DS221" s="713"/>
      <c r="DT221" s="714"/>
      <c r="DU221" s="712">
        <f>IF(DU220="",DU219,MAX(DU219-DU220,0))</f>
        <v>0</v>
      </c>
      <c r="DV221" s="713"/>
      <c r="DW221" s="713"/>
      <c r="DX221" s="713"/>
      <c r="DY221" s="713"/>
      <c r="DZ221" s="713"/>
      <c r="EA221" s="714"/>
      <c r="EB221" s="712">
        <f>IF(EB220="",EB219,MAX(EB219-EB220,0))</f>
        <v>0</v>
      </c>
      <c r="EC221" s="713"/>
      <c r="ED221" s="713"/>
      <c r="EE221" s="713"/>
      <c r="EF221" s="713"/>
      <c r="EG221" s="713"/>
      <c r="EH221" s="714"/>
      <c r="EI221" s="712">
        <f>IF(EI220="",EI219,MAX(EI219-EI220,0))</f>
        <v>0</v>
      </c>
      <c r="EJ221" s="713"/>
      <c r="EK221" s="713"/>
      <c r="EL221" s="713"/>
      <c r="EM221" s="713"/>
      <c r="EN221" s="713"/>
      <c r="EO221" s="714"/>
      <c r="EP221" s="712">
        <f>IF(EP220="",EP219,MAX(EP219-EP220,0))</f>
        <v>0</v>
      </c>
      <c r="EQ221" s="713"/>
      <c r="ER221" s="713"/>
      <c r="ES221" s="713"/>
      <c r="ET221" s="713"/>
      <c r="EU221" s="713"/>
      <c r="EV221" s="714"/>
      <c r="EW221" s="712">
        <f>IF(EW220="",EW219,MAX(EW219-EW220,0))</f>
        <v>0</v>
      </c>
      <c r="EX221" s="713"/>
      <c r="EY221" s="713"/>
      <c r="EZ221" s="713"/>
      <c r="FA221" s="713"/>
      <c r="FB221" s="713"/>
      <c r="FC221" s="714"/>
      <c r="FD221" s="712">
        <f>IF(FD220="",FD219,MAX(FD219-FD220,0))</f>
        <v>0</v>
      </c>
      <c r="FE221" s="713"/>
      <c r="FF221" s="713"/>
      <c r="FG221" s="713"/>
      <c r="FH221" s="713"/>
      <c r="FI221" s="713"/>
      <c r="FJ221" s="714"/>
      <c r="FK221" s="712">
        <f>IF(FK220="",FK219,MAX(FK219-FK220,0))</f>
        <v>0</v>
      </c>
      <c r="FL221" s="713"/>
      <c r="FM221" s="713"/>
      <c r="FN221" s="713"/>
      <c r="FO221" s="713"/>
      <c r="FP221" s="713"/>
      <c r="FQ221" s="714"/>
      <c r="FR221" s="712">
        <f>IF(FR220="",FR219,MAX(FR219-FR220,0))</f>
        <v>0</v>
      </c>
      <c r="FS221" s="713"/>
      <c r="FT221" s="713"/>
      <c r="FU221" s="713"/>
      <c r="FV221" s="713"/>
      <c r="FW221" s="713"/>
      <c r="FX221" s="714"/>
      <c r="FY221" s="712">
        <f>IF(FY220="",FY219,MAX(FY219-FY220,0))</f>
        <v>0</v>
      </c>
      <c r="FZ221" s="713"/>
      <c r="GA221" s="713"/>
      <c r="GB221" s="713"/>
      <c r="GC221" s="713"/>
      <c r="GD221" s="713"/>
      <c r="GE221" s="714"/>
      <c r="GF221" s="712">
        <f>IF(GF220="",GF219,MAX(GF219-GF220,0))</f>
        <v>0</v>
      </c>
      <c r="GG221" s="713"/>
      <c r="GH221" s="713"/>
      <c r="GI221" s="713"/>
      <c r="GJ221" s="713"/>
      <c r="GK221" s="713"/>
      <c r="GL221" s="714"/>
      <c r="GM221" s="712">
        <f>IF(GM220="",GM219,MAX(GM219-GM220,0))</f>
        <v>0</v>
      </c>
      <c r="GN221" s="713"/>
      <c r="GO221" s="713"/>
      <c r="GP221" s="713"/>
      <c r="GQ221" s="713"/>
      <c r="GR221" s="713"/>
      <c r="GS221" s="714"/>
      <c r="GT221" s="712">
        <f>IF(GT220="",GT219,MAX(GT219-GT220,0))</f>
        <v>0</v>
      </c>
      <c r="GU221" s="713"/>
      <c r="GV221" s="713"/>
      <c r="GW221" s="713"/>
      <c r="GX221" s="713"/>
      <c r="GY221" s="713"/>
      <c r="GZ221" s="714"/>
      <c r="HA221" s="712">
        <f>IF(HA220="",HA219,MAX(HA219-HA220,0))</f>
        <v>0</v>
      </c>
      <c r="HB221" s="713"/>
      <c r="HC221" s="713"/>
      <c r="HD221" s="713"/>
      <c r="HE221" s="713"/>
      <c r="HF221" s="713"/>
      <c r="HG221" s="714"/>
    </row>
    <row r="222" spans="1:215" ht="13.5" hidden="1">
      <c r="B222" s="784" t="s">
        <v>279</v>
      </c>
      <c r="C222" s="785"/>
      <c r="D222" s="785"/>
      <c r="E222" s="786"/>
      <c r="F222" s="710">
        <f>IF(F137="年調未済",0,F34+F41*630000+F42*480000+F43*100000+F44*380000+F82*400000+F83*350000+F84*270000+F86+F90+F97+IF(F119="その他",270000)+IF(F119="特別",400000)+IF(F120="○",270000)+IF(F121="○",350000)+IF(F122="○",270000))</f>
        <v>0</v>
      </c>
      <c r="G222" s="439"/>
      <c r="H222" s="439"/>
      <c r="I222" s="439"/>
      <c r="J222" s="439"/>
      <c r="K222" s="439"/>
      <c r="L222" s="439"/>
      <c r="M222" s="710">
        <f>IF(M137="年調未済",0,M34+M41*630000+M42*480000+M43*100000+M44*380000+M82*400000+M83*350000+M84*270000+M86+M90+M97+IF(M119="その他",270000)+IF(M119="特別",400000)+IF(M120="○",270000)+IF(M121="○",350000)+IF(M122="○",270000))</f>
        <v>0</v>
      </c>
      <c r="N222" s="439"/>
      <c r="O222" s="439"/>
      <c r="P222" s="439"/>
      <c r="Q222" s="439"/>
      <c r="R222" s="439"/>
      <c r="S222" s="439"/>
      <c r="T222" s="710">
        <f>IF(T137="年調未済",0,T34+T41*630000+T42*480000+T43*100000+T44*380000+T82*400000+T83*350000+T84*270000+T86+T90+T97+IF(T119="その他",270000)+IF(T119="特別",400000)+IF(T120="○",270000)+IF(T121="○",350000)+IF(T122="○",270000))</f>
        <v>0</v>
      </c>
      <c r="U222" s="439"/>
      <c r="V222" s="439"/>
      <c r="W222" s="439"/>
      <c r="X222" s="439"/>
      <c r="Y222" s="439"/>
      <c r="Z222" s="439"/>
      <c r="AA222" s="710">
        <f>IF(AA137="年調未済",0,AA34+AA41*630000+AA42*480000+AA43*100000+AA44*380000+AA82*400000+AA83*350000+AA84*270000+AA86+AA90+AA97+IF(AA119="その他",270000)+IF(AA119="特別",400000)+IF(AA120="○",270000)+IF(AA121="○",350000)+IF(AA122="○",270000))</f>
        <v>0</v>
      </c>
      <c r="AB222" s="439"/>
      <c r="AC222" s="439"/>
      <c r="AD222" s="439"/>
      <c r="AE222" s="439"/>
      <c r="AF222" s="439"/>
      <c r="AG222" s="439"/>
      <c r="AH222" s="710">
        <f>IF(AH137="年調未済",0,AH34+AH41*630000+AH42*480000+AH43*100000+AH44*380000+AH82*400000+AH83*350000+AH84*270000+AH86+AH90+AH97+IF(AH119="その他",270000)+IF(AH119="特別",400000)+IF(AH120="○",270000)+IF(AH121="○",350000)+IF(AH122="○",270000))</f>
        <v>0</v>
      </c>
      <c r="AI222" s="439"/>
      <c r="AJ222" s="439"/>
      <c r="AK222" s="439"/>
      <c r="AL222" s="439"/>
      <c r="AM222" s="439"/>
      <c r="AN222" s="439"/>
      <c r="AO222" s="710">
        <f>IF(AO137="年調未済",0,AO34+AO41*630000+AO42*480000+AO43*100000+AO44*380000+AO82*400000+AO83*350000+AO84*270000+AO86+AO90+AO97+IF(AO119="その他",270000)+IF(AO119="特別",400000)+IF(AO120="○",270000)+IF(AO121="○",350000)+IF(AO122="○",270000))</f>
        <v>0</v>
      </c>
      <c r="AP222" s="439"/>
      <c r="AQ222" s="439"/>
      <c r="AR222" s="439"/>
      <c r="AS222" s="439"/>
      <c r="AT222" s="439"/>
      <c r="AU222" s="439"/>
      <c r="AV222" s="710">
        <f>IF(AV137="年調未済",0,AV34+AV41*630000+AV42*480000+AV43*100000+AV44*380000+AV82*400000+AV83*350000+AV84*270000+AV86+AV90+AV97+IF(AV119="その他",270000)+IF(AV119="特別",400000)+IF(AV120="○",270000)+IF(AV121="○",350000)+IF(AV122="○",270000))</f>
        <v>0</v>
      </c>
      <c r="AW222" s="439"/>
      <c r="AX222" s="439"/>
      <c r="AY222" s="439"/>
      <c r="AZ222" s="439"/>
      <c r="BA222" s="439"/>
      <c r="BB222" s="439"/>
      <c r="BC222" s="710">
        <f>IF(BC137="年調未済",0,BC34+BC41*630000+BC42*480000+BC43*100000+BC44*380000+BC82*400000+BC83*350000+BC84*270000+BC86+BC90+BC97+IF(BC119="その他",270000)+IF(BC119="特別",400000)+IF(BC120="○",270000)+IF(BC121="○",350000)+IF(BC122="○",270000))</f>
        <v>0</v>
      </c>
      <c r="BD222" s="439"/>
      <c r="BE222" s="439"/>
      <c r="BF222" s="439"/>
      <c r="BG222" s="439"/>
      <c r="BH222" s="439"/>
      <c r="BI222" s="439"/>
      <c r="BJ222" s="710">
        <f>IF(BJ137="年調未済",0,BJ34+BJ41*630000+BJ42*480000+BJ43*100000+BJ44*380000+BJ82*400000+BJ83*350000+BJ84*270000+BJ86+BJ90+BJ97+IF(BJ119="その他",270000)+IF(BJ119="特別",400000)+IF(BJ120="○",270000)+IF(BJ121="○",350000)+IF(BJ122="○",270000))</f>
        <v>0</v>
      </c>
      <c r="BK222" s="439"/>
      <c r="BL222" s="439"/>
      <c r="BM222" s="439"/>
      <c r="BN222" s="439"/>
      <c r="BO222" s="439"/>
      <c r="BP222" s="439"/>
      <c r="BQ222" s="710">
        <f>IF(BQ137="年調未済",0,BQ34+BQ41*630000+BQ42*480000+BQ43*100000+BQ44*380000+BQ82*400000+BQ83*350000+BQ84*270000+BQ86+BQ90+BQ97+IF(BQ119="その他",270000)+IF(BQ119="特別",400000)+IF(BQ120="○",270000)+IF(BQ121="○",350000)+IF(BQ122="○",270000))</f>
        <v>0</v>
      </c>
      <c r="BR222" s="439"/>
      <c r="BS222" s="439"/>
      <c r="BT222" s="439"/>
      <c r="BU222" s="439"/>
      <c r="BV222" s="439"/>
      <c r="BW222" s="439"/>
      <c r="BX222" s="710">
        <f>IF(BX137="年調未済",0,BX34+BX41*630000+BX42*480000+BX43*100000+BX44*380000+BX82*400000+BX83*350000+BX84*270000+BX86+BX90+BX97+IF(BX119="その他",270000)+IF(BX119="特別",400000)+IF(BX120="○",270000)+IF(BX121="○",350000)+IF(BX122="○",270000))</f>
        <v>0</v>
      </c>
      <c r="BY222" s="439"/>
      <c r="BZ222" s="439"/>
      <c r="CA222" s="439"/>
      <c r="CB222" s="439"/>
      <c r="CC222" s="439"/>
      <c r="CD222" s="439"/>
      <c r="CE222" s="710">
        <f>IF(CE137="年調未済",0,CE34+CE41*630000+CE42*480000+CE43*100000+CE44*380000+CE82*400000+CE83*350000+CE84*270000+CE86+CE90+CE97+IF(CE119="その他",270000)+IF(CE119="特別",400000)+IF(CE120="○",270000)+IF(CE121="○",350000)+IF(CE122="○",270000))</f>
        <v>0</v>
      </c>
      <c r="CF222" s="439"/>
      <c r="CG222" s="439"/>
      <c r="CH222" s="439"/>
      <c r="CI222" s="439"/>
      <c r="CJ222" s="439"/>
      <c r="CK222" s="439"/>
      <c r="CL222" s="710">
        <f>IF(CL137="年調未済",0,CL34+CL41*630000+CL42*480000+CL43*100000+CL44*380000+CL82*400000+CL83*350000+CL84*270000+CL86+CL90+CL97+IF(CL119="その他",270000)+IF(CL119="特別",400000)+IF(CL120="○",270000)+IF(CL121="○",350000)+IF(CL122="○",270000))</f>
        <v>0</v>
      </c>
      <c r="CM222" s="439"/>
      <c r="CN222" s="439"/>
      <c r="CO222" s="439"/>
      <c r="CP222" s="439"/>
      <c r="CQ222" s="439"/>
      <c r="CR222" s="439"/>
      <c r="CS222" s="710">
        <f>IF(CS137="年調未済",0,CS34+CS41*630000+CS42*480000+CS43*100000+CS44*380000+CS82*400000+CS83*350000+CS84*270000+CS86+CS90+CS97+IF(CS119="その他",270000)+IF(CS119="特別",400000)+IF(CS120="○",270000)+IF(CS121="○",350000)+IF(CS122="○",270000))</f>
        <v>0</v>
      </c>
      <c r="CT222" s="439"/>
      <c r="CU222" s="439"/>
      <c r="CV222" s="439"/>
      <c r="CW222" s="439"/>
      <c r="CX222" s="439"/>
      <c r="CY222" s="439"/>
      <c r="CZ222" s="710">
        <f>IF(CZ137="年調未済",0,CZ34+CZ41*630000+CZ42*480000+CZ43*100000+CZ44*380000+CZ82*400000+CZ83*350000+CZ84*270000+CZ86+CZ90+CZ97+IF(CZ119="その他",270000)+IF(CZ119="特別",400000)+IF(CZ120="○",270000)+IF(CZ121="○",350000)+IF(CZ122="○",270000))</f>
        <v>0</v>
      </c>
      <c r="DA222" s="439"/>
      <c r="DB222" s="439"/>
      <c r="DC222" s="439"/>
      <c r="DD222" s="439"/>
      <c r="DE222" s="439"/>
      <c r="DF222" s="439"/>
      <c r="DG222" s="710">
        <f>IF(DG137="年調未済",0,DG34+DG41*630000+DG42*480000+DG43*100000+DG44*380000+DG82*400000+DG83*350000+DG84*270000+DG86+DG90+DG97+IF(DG119="その他",270000)+IF(DG119="特別",400000)+IF(DG120="○",270000)+IF(DG121="○",350000)+IF(DG122="○",270000))</f>
        <v>0</v>
      </c>
      <c r="DH222" s="439"/>
      <c r="DI222" s="439"/>
      <c r="DJ222" s="439"/>
      <c r="DK222" s="439"/>
      <c r="DL222" s="439"/>
      <c r="DM222" s="439"/>
      <c r="DN222" s="710">
        <f>IF(DN137="年調未済",0,DN34+DN41*630000+DN42*480000+DN43*100000+DN44*380000+DN82*400000+DN83*350000+DN84*270000+DN86+DN90+DN97+IF(DN119="その他",270000)+IF(DN119="特別",400000)+IF(DN120="○",270000)+IF(DN121="○",350000)+IF(DN122="○",270000))</f>
        <v>0</v>
      </c>
      <c r="DO222" s="439"/>
      <c r="DP222" s="439"/>
      <c r="DQ222" s="439"/>
      <c r="DR222" s="439"/>
      <c r="DS222" s="439"/>
      <c r="DT222" s="439"/>
      <c r="DU222" s="710">
        <f>IF(DU137="年調未済",0,DU34+DU41*630000+DU42*480000+DU43*100000+DU44*380000+DU82*400000+DU83*350000+DU84*270000+DU86+DU90+DU97+IF(DU119="その他",270000)+IF(DU119="特別",400000)+IF(DU120="○",270000)+IF(DU121="○",350000)+IF(DU122="○",270000))</f>
        <v>0</v>
      </c>
      <c r="DV222" s="439"/>
      <c r="DW222" s="439"/>
      <c r="DX222" s="439"/>
      <c r="DY222" s="439"/>
      <c r="DZ222" s="439"/>
      <c r="EA222" s="439"/>
      <c r="EB222" s="710">
        <f>IF(EB137="年調未済",0,EB34+EB41*630000+EB42*480000+EB43*100000+EB44*380000+EB82*400000+EB83*350000+EB84*270000+EB86+EB90+EB97+IF(EB119="その他",270000)+IF(EB119="特別",400000)+IF(EB120="○",270000)+IF(EB121="○",350000)+IF(EB122="○",270000))</f>
        <v>0</v>
      </c>
      <c r="EC222" s="439"/>
      <c r="ED222" s="439"/>
      <c r="EE222" s="439"/>
      <c r="EF222" s="439"/>
      <c r="EG222" s="439"/>
      <c r="EH222" s="439"/>
      <c r="EI222" s="710">
        <f>IF(EI137="年調未済",0,EI34+EI41*630000+EI42*480000+EI43*100000+EI44*380000+EI82*400000+EI83*350000+EI84*270000+EI86+EI90+EI97+IF(EI119="その他",270000)+IF(EI119="特別",400000)+IF(EI120="○",270000)+IF(EI121="○",350000)+IF(EI122="○",270000))</f>
        <v>0</v>
      </c>
      <c r="EJ222" s="439"/>
      <c r="EK222" s="439"/>
      <c r="EL222" s="439"/>
      <c r="EM222" s="439"/>
      <c r="EN222" s="439"/>
      <c r="EO222" s="439"/>
      <c r="EP222" s="710">
        <f>IF(EP137="年調未済",0,EP34+EP41*630000+EP42*480000+EP43*100000+EP44*380000+EP82*400000+EP83*350000+EP84*270000+EP86+EP90+EP97+IF(EP119="その他",270000)+IF(EP119="特別",400000)+IF(EP120="○",270000)+IF(EP121="○",350000)+IF(EP122="○",270000))</f>
        <v>0</v>
      </c>
      <c r="EQ222" s="439"/>
      <c r="ER222" s="439"/>
      <c r="ES222" s="439"/>
      <c r="ET222" s="439"/>
      <c r="EU222" s="439"/>
      <c r="EV222" s="439"/>
      <c r="EW222" s="710">
        <f>IF(EW137="年調未済",0,EW34+EW41*630000+EW42*480000+EW43*100000+EW44*380000+EW82*400000+EW83*350000+EW84*270000+EW86+EW90+EW97+IF(EW119="その他",270000)+IF(EW119="特別",400000)+IF(EW120="○",270000)+IF(EW121="○",350000)+IF(EW122="○",270000))</f>
        <v>0</v>
      </c>
      <c r="EX222" s="439"/>
      <c r="EY222" s="439"/>
      <c r="EZ222" s="439"/>
      <c r="FA222" s="439"/>
      <c r="FB222" s="439"/>
      <c r="FC222" s="439"/>
      <c r="FD222" s="710">
        <f>IF(FD137="年調未済",0,FD34+FD41*630000+FD42*480000+FD43*100000+FD44*380000+FD82*400000+FD83*350000+FD84*270000+FD86+FD90+FD97+IF(FD119="その他",270000)+IF(FD119="特別",400000)+IF(FD120="○",270000)+IF(FD121="○",350000)+IF(FD122="○",270000))</f>
        <v>0</v>
      </c>
      <c r="FE222" s="439"/>
      <c r="FF222" s="439"/>
      <c r="FG222" s="439"/>
      <c r="FH222" s="439"/>
      <c r="FI222" s="439"/>
      <c r="FJ222" s="439"/>
      <c r="FK222" s="710">
        <f>IF(FK137="年調未済",0,FK34+FK41*630000+FK42*480000+FK43*100000+FK44*380000+FK82*400000+FK83*350000+FK84*270000+FK86+FK90+FK97+IF(FK119="その他",270000)+IF(FK119="特別",400000)+IF(FK120="○",270000)+IF(FK121="○",350000)+IF(FK122="○",270000))</f>
        <v>0</v>
      </c>
      <c r="FL222" s="439"/>
      <c r="FM222" s="439"/>
      <c r="FN222" s="439"/>
      <c r="FO222" s="439"/>
      <c r="FP222" s="439"/>
      <c r="FQ222" s="439"/>
      <c r="FR222" s="710">
        <f>IF(FR137="年調未済",0,FR34+FR41*630000+FR42*480000+FR43*100000+FR44*380000+FR82*400000+FR83*350000+FR84*270000+FR86+FR90+FR97+IF(FR119="その他",270000)+IF(FR119="特別",400000)+IF(FR120="○",270000)+IF(FR121="○",350000)+IF(FR122="○",270000))</f>
        <v>0</v>
      </c>
      <c r="FS222" s="439"/>
      <c r="FT222" s="439"/>
      <c r="FU222" s="439"/>
      <c r="FV222" s="439"/>
      <c r="FW222" s="439"/>
      <c r="FX222" s="439"/>
      <c r="FY222" s="710">
        <f>IF(FY137="年調未済",0,FY34+FY41*630000+FY42*480000+FY43*100000+FY44*380000+FY82*400000+FY83*350000+FY84*270000+FY86+FY90+FY97+IF(FY119="その他",270000)+IF(FY119="特別",400000)+IF(FY120="○",270000)+IF(FY121="○",350000)+IF(FY122="○",270000))</f>
        <v>0</v>
      </c>
      <c r="FZ222" s="439"/>
      <c r="GA222" s="439"/>
      <c r="GB222" s="439"/>
      <c r="GC222" s="439"/>
      <c r="GD222" s="439"/>
      <c r="GE222" s="439"/>
      <c r="GF222" s="710">
        <f>IF(GF137="年調未済",0,GF34+GF41*630000+GF42*480000+GF43*100000+GF44*380000+GF82*400000+GF83*350000+GF84*270000+GF86+GF90+GF97+IF(GF119="その他",270000)+IF(GF119="特別",400000)+IF(GF120="○",270000)+IF(GF121="○",350000)+IF(GF122="○",270000))</f>
        <v>0</v>
      </c>
      <c r="GG222" s="439"/>
      <c r="GH222" s="439"/>
      <c r="GI222" s="439"/>
      <c r="GJ222" s="439"/>
      <c r="GK222" s="439"/>
      <c r="GL222" s="439"/>
      <c r="GM222" s="710">
        <f>IF(GM137="年調未済",0,GM34+GM41*630000+GM42*480000+GM43*100000+GM44*380000+GM82*400000+GM83*350000+GM84*270000+GM86+GM90+GM97+IF(GM119="その他",270000)+IF(GM119="特別",400000)+IF(GM120="○",270000)+IF(GM121="○",350000)+IF(GM122="○",270000))</f>
        <v>0</v>
      </c>
      <c r="GN222" s="439"/>
      <c r="GO222" s="439"/>
      <c r="GP222" s="439"/>
      <c r="GQ222" s="439"/>
      <c r="GR222" s="439"/>
      <c r="GS222" s="439"/>
      <c r="GT222" s="710">
        <f>IF(GT137="年調未済",0,GT34+GT41*630000+GT42*480000+GT43*100000+GT44*380000+GT82*400000+GT83*350000+GT84*270000+GT86+GT90+GT97+IF(GT119="その他",270000)+IF(GT119="特別",400000)+IF(GT120="○",270000)+IF(GT121="○",350000)+IF(GT122="○",270000))</f>
        <v>0</v>
      </c>
      <c r="GU222" s="439"/>
      <c r="GV222" s="439"/>
      <c r="GW222" s="439"/>
      <c r="GX222" s="439"/>
      <c r="GY222" s="439"/>
      <c r="GZ222" s="439"/>
      <c r="HA222" s="710">
        <f>IF(HA137="年調未済",0,HA34+HA41*630000+HA42*480000+HA43*100000+HA44*380000+HA82*400000+HA83*350000+HA84*270000+HA86+HA90+HA97+IF(HA119="その他",270000)+IF(HA119="特別",400000)+IF(HA120="○",270000)+IF(HA121="○",350000)+IF(HA122="○",270000))</f>
        <v>0</v>
      </c>
      <c r="HB222" s="439"/>
      <c r="HC222" s="439"/>
      <c r="HD222" s="439"/>
      <c r="HE222" s="439"/>
      <c r="HF222" s="439"/>
      <c r="HG222" s="439"/>
    </row>
    <row r="223" spans="1:215" ht="14.25" hidden="1" thickBot="1">
      <c r="B223" s="799" t="s">
        <v>280</v>
      </c>
      <c r="C223" s="800"/>
      <c r="D223" s="800"/>
      <c r="E223" s="801"/>
      <c r="F223" s="447">
        <f>F325</f>
        <v>480000</v>
      </c>
      <c r="G223" s="447"/>
      <c r="H223" s="447"/>
      <c r="I223" s="447"/>
      <c r="J223" s="447"/>
      <c r="K223" s="447"/>
      <c r="L223" s="710"/>
      <c r="M223" s="447">
        <f t="shared" ref="M223" si="0">M325</f>
        <v>480000</v>
      </c>
      <c r="N223" s="447"/>
      <c r="O223" s="447"/>
      <c r="P223" s="447"/>
      <c r="Q223" s="447"/>
      <c r="R223" s="447"/>
      <c r="S223" s="710"/>
      <c r="T223" s="447">
        <f t="shared" ref="T223" si="1">T325</f>
        <v>480000</v>
      </c>
      <c r="U223" s="447"/>
      <c r="V223" s="447"/>
      <c r="W223" s="447"/>
      <c r="X223" s="447"/>
      <c r="Y223" s="447"/>
      <c r="Z223" s="710"/>
      <c r="AA223" s="447">
        <f t="shared" ref="AA223" si="2">AA325</f>
        <v>480000</v>
      </c>
      <c r="AB223" s="447"/>
      <c r="AC223" s="447"/>
      <c r="AD223" s="447"/>
      <c r="AE223" s="447"/>
      <c r="AF223" s="447"/>
      <c r="AG223" s="710"/>
      <c r="AH223" s="447">
        <f t="shared" ref="AH223" si="3">AH325</f>
        <v>480000</v>
      </c>
      <c r="AI223" s="447"/>
      <c r="AJ223" s="447"/>
      <c r="AK223" s="447"/>
      <c r="AL223" s="447"/>
      <c r="AM223" s="447"/>
      <c r="AN223" s="710"/>
      <c r="AO223" s="447">
        <f t="shared" ref="AO223" si="4">AO325</f>
        <v>480000</v>
      </c>
      <c r="AP223" s="447"/>
      <c r="AQ223" s="447"/>
      <c r="AR223" s="447"/>
      <c r="AS223" s="447"/>
      <c r="AT223" s="447"/>
      <c r="AU223" s="710"/>
      <c r="AV223" s="447">
        <f t="shared" ref="AV223" si="5">AV325</f>
        <v>480000</v>
      </c>
      <c r="AW223" s="447"/>
      <c r="AX223" s="447"/>
      <c r="AY223" s="447"/>
      <c r="AZ223" s="447"/>
      <c r="BA223" s="447"/>
      <c r="BB223" s="710"/>
      <c r="BC223" s="447">
        <f t="shared" ref="BC223" si="6">BC325</f>
        <v>480000</v>
      </c>
      <c r="BD223" s="447"/>
      <c r="BE223" s="447"/>
      <c r="BF223" s="447"/>
      <c r="BG223" s="447"/>
      <c r="BH223" s="447"/>
      <c r="BI223" s="710"/>
      <c r="BJ223" s="447">
        <f t="shared" ref="BJ223" si="7">BJ325</f>
        <v>480000</v>
      </c>
      <c r="BK223" s="447"/>
      <c r="BL223" s="447"/>
      <c r="BM223" s="447"/>
      <c r="BN223" s="447"/>
      <c r="BO223" s="447"/>
      <c r="BP223" s="710"/>
      <c r="BQ223" s="447">
        <f t="shared" ref="BQ223" si="8">BQ325</f>
        <v>480000</v>
      </c>
      <c r="BR223" s="447"/>
      <c r="BS223" s="447"/>
      <c r="BT223" s="447"/>
      <c r="BU223" s="447"/>
      <c r="BV223" s="447"/>
      <c r="BW223" s="710"/>
      <c r="BX223" s="447">
        <f t="shared" ref="BX223" si="9">BX325</f>
        <v>480000</v>
      </c>
      <c r="BY223" s="447"/>
      <c r="BZ223" s="447"/>
      <c r="CA223" s="447"/>
      <c r="CB223" s="447"/>
      <c r="CC223" s="447"/>
      <c r="CD223" s="710"/>
      <c r="CE223" s="447">
        <f t="shared" ref="CE223" si="10">CE325</f>
        <v>480000</v>
      </c>
      <c r="CF223" s="447"/>
      <c r="CG223" s="447"/>
      <c r="CH223" s="447"/>
      <c r="CI223" s="447"/>
      <c r="CJ223" s="447"/>
      <c r="CK223" s="710"/>
      <c r="CL223" s="447">
        <f t="shared" ref="CL223" si="11">CL325</f>
        <v>480000</v>
      </c>
      <c r="CM223" s="447"/>
      <c r="CN223" s="447"/>
      <c r="CO223" s="447"/>
      <c r="CP223" s="447"/>
      <c r="CQ223" s="447"/>
      <c r="CR223" s="710"/>
      <c r="CS223" s="447">
        <f t="shared" ref="CS223" si="12">CS325</f>
        <v>480000</v>
      </c>
      <c r="CT223" s="447"/>
      <c r="CU223" s="447"/>
      <c r="CV223" s="447"/>
      <c r="CW223" s="447"/>
      <c r="CX223" s="447"/>
      <c r="CY223" s="710"/>
      <c r="CZ223" s="447">
        <f t="shared" ref="CZ223" si="13">CZ325</f>
        <v>480000</v>
      </c>
      <c r="DA223" s="447"/>
      <c r="DB223" s="447"/>
      <c r="DC223" s="447"/>
      <c r="DD223" s="447"/>
      <c r="DE223" s="447"/>
      <c r="DF223" s="710"/>
      <c r="DG223" s="447">
        <f t="shared" ref="DG223" si="14">DG325</f>
        <v>480000</v>
      </c>
      <c r="DH223" s="447"/>
      <c r="DI223" s="447"/>
      <c r="DJ223" s="447"/>
      <c r="DK223" s="447"/>
      <c r="DL223" s="447"/>
      <c r="DM223" s="710"/>
      <c r="DN223" s="447">
        <f t="shared" ref="DN223" si="15">DN325</f>
        <v>480000</v>
      </c>
      <c r="DO223" s="447"/>
      <c r="DP223" s="447"/>
      <c r="DQ223" s="447"/>
      <c r="DR223" s="447"/>
      <c r="DS223" s="447"/>
      <c r="DT223" s="710"/>
      <c r="DU223" s="447">
        <f t="shared" ref="DU223" si="16">DU325</f>
        <v>480000</v>
      </c>
      <c r="DV223" s="447"/>
      <c r="DW223" s="447"/>
      <c r="DX223" s="447"/>
      <c r="DY223" s="447"/>
      <c r="DZ223" s="447"/>
      <c r="EA223" s="710"/>
      <c r="EB223" s="447">
        <f t="shared" ref="EB223" si="17">EB325</f>
        <v>480000</v>
      </c>
      <c r="EC223" s="447"/>
      <c r="ED223" s="447"/>
      <c r="EE223" s="447"/>
      <c r="EF223" s="447"/>
      <c r="EG223" s="447"/>
      <c r="EH223" s="710"/>
      <c r="EI223" s="447">
        <f t="shared" ref="EI223" si="18">EI325</f>
        <v>480000</v>
      </c>
      <c r="EJ223" s="447"/>
      <c r="EK223" s="447"/>
      <c r="EL223" s="447"/>
      <c r="EM223" s="447"/>
      <c r="EN223" s="447"/>
      <c r="EO223" s="710"/>
      <c r="EP223" s="447">
        <f t="shared" ref="EP223" si="19">EP325</f>
        <v>480000</v>
      </c>
      <c r="EQ223" s="447"/>
      <c r="ER223" s="447"/>
      <c r="ES223" s="447"/>
      <c r="ET223" s="447"/>
      <c r="EU223" s="447"/>
      <c r="EV223" s="710"/>
      <c r="EW223" s="447">
        <f t="shared" ref="EW223" si="20">EW325</f>
        <v>480000</v>
      </c>
      <c r="EX223" s="447"/>
      <c r="EY223" s="447"/>
      <c r="EZ223" s="447"/>
      <c r="FA223" s="447"/>
      <c r="FB223" s="447"/>
      <c r="FC223" s="710"/>
      <c r="FD223" s="447">
        <f t="shared" ref="FD223" si="21">FD325</f>
        <v>480000</v>
      </c>
      <c r="FE223" s="447"/>
      <c r="FF223" s="447"/>
      <c r="FG223" s="447"/>
      <c r="FH223" s="447"/>
      <c r="FI223" s="447"/>
      <c r="FJ223" s="710"/>
      <c r="FK223" s="447">
        <f t="shared" ref="FK223" si="22">FK325</f>
        <v>480000</v>
      </c>
      <c r="FL223" s="447"/>
      <c r="FM223" s="447"/>
      <c r="FN223" s="447"/>
      <c r="FO223" s="447"/>
      <c r="FP223" s="447"/>
      <c r="FQ223" s="710"/>
      <c r="FR223" s="447">
        <f t="shared" ref="FR223" si="23">FR325</f>
        <v>480000</v>
      </c>
      <c r="FS223" s="447"/>
      <c r="FT223" s="447"/>
      <c r="FU223" s="447"/>
      <c r="FV223" s="447"/>
      <c r="FW223" s="447"/>
      <c r="FX223" s="710"/>
      <c r="FY223" s="447">
        <f t="shared" ref="FY223" si="24">FY325</f>
        <v>480000</v>
      </c>
      <c r="FZ223" s="447"/>
      <c r="GA223" s="447"/>
      <c r="GB223" s="447"/>
      <c r="GC223" s="447"/>
      <c r="GD223" s="447"/>
      <c r="GE223" s="710"/>
      <c r="GF223" s="447">
        <f t="shared" ref="GF223" si="25">GF325</f>
        <v>480000</v>
      </c>
      <c r="GG223" s="447"/>
      <c r="GH223" s="447"/>
      <c r="GI223" s="447"/>
      <c r="GJ223" s="447"/>
      <c r="GK223" s="447"/>
      <c r="GL223" s="710"/>
      <c r="GM223" s="447">
        <f t="shared" ref="GM223" si="26">GM325</f>
        <v>480000</v>
      </c>
      <c r="GN223" s="447"/>
      <c r="GO223" s="447"/>
      <c r="GP223" s="447"/>
      <c r="GQ223" s="447"/>
      <c r="GR223" s="447"/>
      <c r="GS223" s="710"/>
      <c r="GT223" s="447">
        <f t="shared" ref="GT223" si="27">GT325</f>
        <v>480000</v>
      </c>
      <c r="GU223" s="447"/>
      <c r="GV223" s="447"/>
      <c r="GW223" s="447"/>
      <c r="GX223" s="447"/>
      <c r="GY223" s="447"/>
      <c r="GZ223" s="710"/>
      <c r="HA223" s="447">
        <f t="shared" ref="HA223" si="28">HA325</f>
        <v>480000</v>
      </c>
      <c r="HB223" s="447"/>
      <c r="HC223" s="447"/>
      <c r="HD223" s="447"/>
      <c r="HE223" s="447"/>
      <c r="HF223" s="447"/>
      <c r="HG223" s="710"/>
    </row>
    <row r="224" spans="1:215" ht="13.5" hidden="1">
      <c r="B224" s="781" t="s">
        <v>66</v>
      </c>
      <c r="C224" s="782"/>
      <c r="D224" s="782"/>
      <c r="E224" s="783"/>
      <c r="F224" s="710">
        <f>IF(F324&gt;F222+F223,ROUNDDOWN(F324-(F222+F223),-3),0)</f>
        <v>0</v>
      </c>
      <c r="G224" s="439"/>
      <c r="H224" s="439"/>
      <c r="I224" s="439"/>
      <c r="J224" s="439"/>
      <c r="K224" s="439"/>
      <c r="L224" s="439"/>
      <c r="M224" s="710">
        <f>IF(M324&gt;M222+M223,ROUNDDOWN(M324-(M222+M223),-3),0)</f>
        <v>0</v>
      </c>
      <c r="N224" s="439"/>
      <c r="O224" s="439"/>
      <c r="P224" s="439"/>
      <c r="Q224" s="439"/>
      <c r="R224" s="439"/>
      <c r="S224" s="439"/>
      <c r="T224" s="710">
        <f>IF(T324&gt;T222+T223,ROUNDDOWN(T324-(T222+T223),-3),0)</f>
        <v>0</v>
      </c>
      <c r="U224" s="439"/>
      <c r="V224" s="439"/>
      <c r="W224" s="439"/>
      <c r="X224" s="439"/>
      <c r="Y224" s="439"/>
      <c r="Z224" s="439"/>
      <c r="AA224" s="710">
        <f>IF(AA324&gt;AA222+AA223,ROUNDDOWN(AA324-(AA222+AA223),-3),0)</f>
        <v>0</v>
      </c>
      <c r="AB224" s="439"/>
      <c r="AC224" s="439"/>
      <c r="AD224" s="439"/>
      <c r="AE224" s="439"/>
      <c r="AF224" s="439"/>
      <c r="AG224" s="439"/>
      <c r="AH224" s="710">
        <f>IF(AH324&gt;AH222+AH223,ROUNDDOWN(AH324-(AH222+AH223),-3),0)</f>
        <v>0</v>
      </c>
      <c r="AI224" s="439"/>
      <c r="AJ224" s="439"/>
      <c r="AK224" s="439"/>
      <c r="AL224" s="439"/>
      <c r="AM224" s="439"/>
      <c r="AN224" s="439"/>
      <c r="AO224" s="710">
        <f>IF(AO324&gt;AO222+AO223,ROUNDDOWN(AO324-(AO222+AO223),-3),0)</f>
        <v>0</v>
      </c>
      <c r="AP224" s="439"/>
      <c r="AQ224" s="439"/>
      <c r="AR224" s="439"/>
      <c r="AS224" s="439"/>
      <c r="AT224" s="439"/>
      <c r="AU224" s="439"/>
      <c r="AV224" s="710">
        <f>IF(AV324&gt;AV222+AV223,ROUNDDOWN(AV324-(AV222+AV223),-3),0)</f>
        <v>0</v>
      </c>
      <c r="AW224" s="439"/>
      <c r="AX224" s="439"/>
      <c r="AY224" s="439"/>
      <c r="AZ224" s="439"/>
      <c r="BA224" s="439"/>
      <c r="BB224" s="439"/>
      <c r="BC224" s="710">
        <f>IF(BC324&gt;BC222+BC223,ROUNDDOWN(BC324-(BC222+BC223),-3),0)</f>
        <v>0</v>
      </c>
      <c r="BD224" s="439"/>
      <c r="BE224" s="439"/>
      <c r="BF224" s="439"/>
      <c r="BG224" s="439"/>
      <c r="BH224" s="439"/>
      <c r="BI224" s="439"/>
      <c r="BJ224" s="710">
        <f>IF(BJ324&gt;BJ222+BJ223,ROUNDDOWN(BJ324-(BJ222+BJ223),-3),0)</f>
        <v>0</v>
      </c>
      <c r="BK224" s="439"/>
      <c r="BL224" s="439"/>
      <c r="BM224" s="439"/>
      <c r="BN224" s="439"/>
      <c r="BO224" s="439"/>
      <c r="BP224" s="439"/>
      <c r="BQ224" s="710">
        <f>IF(BQ324&gt;BQ222+BQ223,ROUNDDOWN(BQ324-(BQ222+BQ223),-3),0)</f>
        <v>0</v>
      </c>
      <c r="BR224" s="439"/>
      <c r="BS224" s="439"/>
      <c r="BT224" s="439"/>
      <c r="BU224" s="439"/>
      <c r="BV224" s="439"/>
      <c r="BW224" s="439"/>
      <c r="BX224" s="710">
        <f>IF(BX324&gt;BX222+BX223,ROUNDDOWN(BX324-(BX222+BX223),-3),0)</f>
        <v>0</v>
      </c>
      <c r="BY224" s="439"/>
      <c r="BZ224" s="439"/>
      <c r="CA224" s="439"/>
      <c r="CB224" s="439"/>
      <c r="CC224" s="439"/>
      <c r="CD224" s="439"/>
      <c r="CE224" s="710">
        <f>IF(CE324&gt;CE222+CE223,ROUNDDOWN(CE324-(CE222+CE223),-3),0)</f>
        <v>0</v>
      </c>
      <c r="CF224" s="439"/>
      <c r="CG224" s="439"/>
      <c r="CH224" s="439"/>
      <c r="CI224" s="439"/>
      <c r="CJ224" s="439"/>
      <c r="CK224" s="439"/>
      <c r="CL224" s="710">
        <f>IF(CL324&gt;CL222+CL223,ROUNDDOWN(CL324-(CL222+CL223),-3),0)</f>
        <v>0</v>
      </c>
      <c r="CM224" s="439"/>
      <c r="CN224" s="439"/>
      <c r="CO224" s="439"/>
      <c r="CP224" s="439"/>
      <c r="CQ224" s="439"/>
      <c r="CR224" s="439"/>
      <c r="CS224" s="710">
        <f>IF(CS324&gt;CS222+CS223,ROUNDDOWN(CS324-(CS222+CS223),-3),0)</f>
        <v>0</v>
      </c>
      <c r="CT224" s="439"/>
      <c r="CU224" s="439"/>
      <c r="CV224" s="439"/>
      <c r="CW224" s="439"/>
      <c r="CX224" s="439"/>
      <c r="CY224" s="439"/>
      <c r="CZ224" s="710">
        <f>IF(CZ324&gt;CZ222+CZ223,ROUNDDOWN(CZ324-(CZ222+CZ223),-3),0)</f>
        <v>0</v>
      </c>
      <c r="DA224" s="439"/>
      <c r="DB224" s="439"/>
      <c r="DC224" s="439"/>
      <c r="DD224" s="439"/>
      <c r="DE224" s="439"/>
      <c r="DF224" s="439"/>
      <c r="DG224" s="710">
        <f>IF(DG324&gt;DG222+DG223,ROUNDDOWN(DG324-(DG222+DG223),-3),0)</f>
        <v>0</v>
      </c>
      <c r="DH224" s="439"/>
      <c r="DI224" s="439"/>
      <c r="DJ224" s="439"/>
      <c r="DK224" s="439"/>
      <c r="DL224" s="439"/>
      <c r="DM224" s="439"/>
      <c r="DN224" s="710">
        <f>IF(DN324&gt;DN222+DN223,ROUNDDOWN(DN324-(DN222+DN223),-3),0)</f>
        <v>0</v>
      </c>
      <c r="DO224" s="439"/>
      <c r="DP224" s="439"/>
      <c r="DQ224" s="439"/>
      <c r="DR224" s="439"/>
      <c r="DS224" s="439"/>
      <c r="DT224" s="439"/>
      <c r="DU224" s="710">
        <f>IF(DU324&gt;DU222+DU223,ROUNDDOWN(DU324-(DU222+DU223),-3),0)</f>
        <v>0</v>
      </c>
      <c r="DV224" s="439"/>
      <c r="DW224" s="439"/>
      <c r="DX224" s="439"/>
      <c r="DY224" s="439"/>
      <c r="DZ224" s="439"/>
      <c r="EA224" s="439"/>
      <c r="EB224" s="710">
        <f>IF(EB324&gt;EB222+EB223,ROUNDDOWN(EB324-(EB222+EB223),-3),0)</f>
        <v>0</v>
      </c>
      <c r="EC224" s="439"/>
      <c r="ED224" s="439"/>
      <c r="EE224" s="439"/>
      <c r="EF224" s="439"/>
      <c r="EG224" s="439"/>
      <c r="EH224" s="439"/>
      <c r="EI224" s="710">
        <f>IF(EI324&gt;EI222+EI223,ROUNDDOWN(EI324-(EI222+EI223),-3),0)</f>
        <v>0</v>
      </c>
      <c r="EJ224" s="439"/>
      <c r="EK224" s="439"/>
      <c r="EL224" s="439"/>
      <c r="EM224" s="439"/>
      <c r="EN224" s="439"/>
      <c r="EO224" s="439"/>
      <c r="EP224" s="710">
        <f>IF(EP324&gt;EP222+EP223,ROUNDDOWN(EP324-(EP222+EP223),-3),0)</f>
        <v>0</v>
      </c>
      <c r="EQ224" s="439"/>
      <c r="ER224" s="439"/>
      <c r="ES224" s="439"/>
      <c r="ET224" s="439"/>
      <c r="EU224" s="439"/>
      <c r="EV224" s="439"/>
      <c r="EW224" s="710">
        <f>IF(EW324&gt;EW222+EW223,ROUNDDOWN(EW324-(EW222+EW223),-3),0)</f>
        <v>0</v>
      </c>
      <c r="EX224" s="439"/>
      <c r="EY224" s="439"/>
      <c r="EZ224" s="439"/>
      <c r="FA224" s="439"/>
      <c r="FB224" s="439"/>
      <c r="FC224" s="439"/>
      <c r="FD224" s="710">
        <f>IF(FD324&gt;FD222+FD223,ROUNDDOWN(FD324-(FD222+FD223),-3),0)</f>
        <v>0</v>
      </c>
      <c r="FE224" s="439"/>
      <c r="FF224" s="439"/>
      <c r="FG224" s="439"/>
      <c r="FH224" s="439"/>
      <c r="FI224" s="439"/>
      <c r="FJ224" s="439"/>
      <c r="FK224" s="710">
        <f>IF(FK324&gt;FK222+FK223,ROUNDDOWN(FK324-(FK222+FK223),-3),0)</f>
        <v>0</v>
      </c>
      <c r="FL224" s="439"/>
      <c r="FM224" s="439"/>
      <c r="FN224" s="439"/>
      <c r="FO224" s="439"/>
      <c r="FP224" s="439"/>
      <c r="FQ224" s="439"/>
      <c r="FR224" s="710">
        <f>IF(FR324&gt;FR222+FR223,ROUNDDOWN(FR324-(FR222+FR223),-3),0)</f>
        <v>0</v>
      </c>
      <c r="FS224" s="439"/>
      <c r="FT224" s="439"/>
      <c r="FU224" s="439"/>
      <c r="FV224" s="439"/>
      <c r="FW224" s="439"/>
      <c r="FX224" s="439"/>
      <c r="FY224" s="710">
        <f>IF(FY324&gt;FY222+FY223,ROUNDDOWN(FY324-(FY222+FY223),-3),0)</f>
        <v>0</v>
      </c>
      <c r="FZ224" s="439"/>
      <c r="GA224" s="439"/>
      <c r="GB224" s="439"/>
      <c r="GC224" s="439"/>
      <c r="GD224" s="439"/>
      <c r="GE224" s="439"/>
      <c r="GF224" s="710">
        <f>IF(GF324&gt;GF222+GF223,ROUNDDOWN(GF324-(GF222+GF223),-3),0)</f>
        <v>0</v>
      </c>
      <c r="GG224" s="439"/>
      <c r="GH224" s="439"/>
      <c r="GI224" s="439"/>
      <c r="GJ224" s="439"/>
      <c r="GK224" s="439"/>
      <c r="GL224" s="439"/>
      <c r="GM224" s="710">
        <f>IF(GM324&gt;GM222+GM223,ROUNDDOWN(GM324-(GM222+GM223),-3),0)</f>
        <v>0</v>
      </c>
      <c r="GN224" s="439"/>
      <c r="GO224" s="439"/>
      <c r="GP224" s="439"/>
      <c r="GQ224" s="439"/>
      <c r="GR224" s="439"/>
      <c r="GS224" s="439"/>
      <c r="GT224" s="710">
        <f>IF(GT324&gt;GT222+GT223,ROUNDDOWN(GT324-(GT222+GT223),-3),0)</f>
        <v>0</v>
      </c>
      <c r="GU224" s="439"/>
      <c r="GV224" s="439"/>
      <c r="GW224" s="439"/>
      <c r="GX224" s="439"/>
      <c r="GY224" s="439"/>
      <c r="GZ224" s="439"/>
      <c r="HA224" s="710">
        <f>IF(HA324&gt;HA222+HA223,ROUNDDOWN(HA324-(HA222+HA223),-3),0)</f>
        <v>0</v>
      </c>
      <c r="HB224" s="439"/>
      <c r="HC224" s="439"/>
      <c r="HD224" s="439"/>
      <c r="HE224" s="439"/>
      <c r="HF224" s="439"/>
      <c r="HG224" s="439"/>
    </row>
    <row r="225" spans="2:215" ht="14.25" hidden="1" thickBot="1">
      <c r="B225" s="787" t="s">
        <v>67</v>
      </c>
      <c r="C225" s="788"/>
      <c r="D225" s="788"/>
      <c r="E225" s="789"/>
      <c r="F225" s="710">
        <f>IF(ROUNDDOWN(F224*VLOOKUP(F224,$B$255:$D$262,2,TRUE)-VLOOKUP(F224,$B$255:$D$262,3,TRUE),0)&gt;0,ROUNDDOWN(F224*VLOOKUP(F224,$B$255:$D$262,2,TRUE)-VLOOKUP(F224,$B$255:$D$262,3,TRUE),0),0)</f>
        <v>0</v>
      </c>
      <c r="G225" s="439"/>
      <c r="H225" s="439"/>
      <c r="I225" s="439"/>
      <c r="J225" s="439"/>
      <c r="K225" s="439"/>
      <c r="L225" s="439"/>
      <c r="M225" s="710">
        <f>IF(ROUNDDOWN(M224*VLOOKUP(M224,$B$255:$D$262,2,TRUE)-VLOOKUP(M224,$B$255:$D$262,3,TRUE),0)&gt;0,ROUNDDOWN(M224*VLOOKUP(M224,$B$255:$D$262,2,TRUE)-VLOOKUP(M224,$B$255:$D$262,3,TRUE),0),0)</f>
        <v>0</v>
      </c>
      <c r="N225" s="439"/>
      <c r="O225" s="439"/>
      <c r="P225" s="439"/>
      <c r="Q225" s="439"/>
      <c r="R225" s="439"/>
      <c r="S225" s="439"/>
      <c r="T225" s="710">
        <f>IF(ROUNDDOWN(T224*VLOOKUP(T224,$B$255:$D$262,2,TRUE)-VLOOKUP(T224,$B$255:$D$262,3,TRUE),0)&gt;0,ROUNDDOWN(T224*VLOOKUP(T224,$B$255:$D$262,2,TRUE)-VLOOKUP(T224,$B$255:$D$262,3,TRUE),0),0)</f>
        <v>0</v>
      </c>
      <c r="U225" s="439"/>
      <c r="V225" s="439"/>
      <c r="W225" s="439"/>
      <c r="X225" s="439"/>
      <c r="Y225" s="439"/>
      <c r="Z225" s="439"/>
      <c r="AA225" s="710">
        <f>IF(ROUNDDOWN(AA224*VLOOKUP(AA224,$B$255:$D$262,2,TRUE)-VLOOKUP(AA224,$B$255:$D$262,3,TRUE),0)&gt;0,ROUNDDOWN(AA224*VLOOKUP(AA224,$B$255:$D$262,2,TRUE)-VLOOKUP(AA224,$B$255:$D$262,3,TRUE),0),0)</f>
        <v>0</v>
      </c>
      <c r="AB225" s="439"/>
      <c r="AC225" s="439"/>
      <c r="AD225" s="439"/>
      <c r="AE225" s="439"/>
      <c r="AF225" s="439"/>
      <c r="AG225" s="439"/>
      <c r="AH225" s="710">
        <f>IF(ROUNDDOWN(AH224*VLOOKUP(AH224,$B$255:$D$262,2,TRUE)-VLOOKUP(AH224,$B$255:$D$262,3,TRUE),0)&gt;0,ROUNDDOWN(AH224*VLOOKUP(AH224,$B$255:$D$262,2,TRUE)-VLOOKUP(AH224,$B$255:$D$262,3,TRUE),0),0)</f>
        <v>0</v>
      </c>
      <c r="AI225" s="439"/>
      <c r="AJ225" s="439"/>
      <c r="AK225" s="439"/>
      <c r="AL225" s="439"/>
      <c r="AM225" s="439"/>
      <c r="AN225" s="439"/>
      <c r="AO225" s="710">
        <f>IF(ROUNDDOWN(AO224*VLOOKUP(AO224,$B$255:$D$262,2,TRUE)-VLOOKUP(AO224,$B$255:$D$262,3,TRUE),0)&gt;0,ROUNDDOWN(AO224*VLOOKUP(AO224,$B$255:$D$262,2,TRUE)-VLOOKUP(AO224,$B$255:$D$262,3,TRUE),0),0)</f>
        <v>0</v>
      </c>
      <c r="AP225" s="439"/>
      <c r="AQ225" s="439"/>
      <c r="AR225" s="439"/>
      <c r="AS225" s="439"/>
      <c r="AT225" s="439"/>
      <c r="AU225" s="439"/>
      <c r="AV225" s="710">
        <f>IF(ROUNDDOWN(AV224*VLOOKUP(AV224,$B$255:$D$262,2,TRUE)-VLOOKUP(AV224,$B$255:$D$262,3,TRUE),0)&gt;0,ROUNDDOWN(AV224*VLOOKUP(AV224,$B$255:$D$262,2,TRUE)-VLOOKUP(AV224,$B$255:$D$262,3,TRUE),0),0)</f>
        <v>0</v>
      </c>
      <c r="AW225" s="439"/>
      <c r="AX225" s="439"/>
      <c r="AY225" s="439"/>
      <c r="AZ225" s="439"/>
      <c r="BA225" s="439"/>
      <c r="BB225" s="439"/>
      <c r="BC225" s="710">
        <f>IF(ROUNDDOWN(BC224*VLOOKUP(BC224,$B$255:$D$262,2,TRUE)-VLOOKUP(BC224,$B$255:$D$262,3,TRUE),0)&gt;0,ROUNDDOWN(BC224*VLOOKUP(BC224,$B$255:$D$262,2,TRUE)-VLOOKUP(BC224,$B$255:$D$262,3,TRUE),0),0)</f>
        <v>0</v>
      </c>
      <c r="BD225" s="439"/>
      <c r="BE225" s="439"/>
      <c r="BF225" s="439"/>
      <c r="BG225" s="439"/>
      <c r="BH225" s="439"/>
      <c r="BI225" s="439"/>
      <c r="BJ225" s="710">
        <f>IF(ROUNDDOWN(BJ224*VLOOKUP(BJ224,$B$255:$D$262,2,TRUE)-VLOOKUP(BJ224,$B$255:$D$262,3,TRUE),0)&gt;0,ROUNDDOWN(BJ224*VLOOKUP(BJ224,$B$255:$D$262,2,TRUE)-VLOOKUP(BJ224,$B$255:$D$262,3,TRUE),0),0)</f>
        <v>0</v>
      </c>
      <c r="BK225" s="439"/>
      <c r="BL225" s="439"/>
      <c r="BM225" s="439"/>
      <c r="BN225" s="439"/>
      <c r="BO225" s="439"/>
      <c r="BP225" s="439"/>
      <c r="BQ225" s="710">
        <f>IF(ROUNDDOWN(BQ224*VLOOKUP(BQ224,$B$255:$D$262,2,TRUE)-VLOOKUP(BQ224,$B$255:$D$262,3,TRUE),0)&gt;0,ROUNDDOWN(BQ224*VLOOKUP(BQ224,$B$255:$D$262,2,TRUE)-VLOOKUP(BQ224,$B$255:$D$262,3,TRUE),0),0)</f>
        <v>0</v>
      </c>
      <c r="BR225" s="439"/>
      <c r="BS225" s="439"/>
      <c r="BT225" s="439"/>
      <c r="BU225" s="439"/>
      <c r="BV225" s="439"/>
      <c r="BW225" s="439"/>
      <c r="BX225" s="710">
        <f>IF(ROUNDDOWN(BX224*VLOOKUP(BX224,$B$255:$D$262,2,TRUE)-VLOOKUP(BX224,$B$255:$D$262,3,TRUE),0)&gt;0,ROUNDDOWN(BX224*VLOOKUP(BX224,$B$255:$D$262,2,TRUE)-VLOOKUP(BX224,$B$255:$D$262,3,TRUE),0),0)</f>
        <v>0</v>
      </c>
      <c r="BY225" s="439"/>
      <c r="BZ225" s="439"/>
      <c r="CA225" s="439"/>
      <c r="CB225" s="439"/>
      <c r="CC225" s="439"/>
      <c r="CD225" s="439"/>
      <c r="CE225" s="710">
        <f>IF(ROUNDDOWN(CE224*VLOOKUP(CE224,$B$255:$D$262,2,TRUE)-VLOOKUP(CE224,$B$255:$D$262,3,TRUE),0)&gt;0,ROUNDDOWN(CE224*VLOOKUP(CE224,$B$255:$D$262,2,TRUE)-VLOOKUP(CE224,$B$255:$D$262,3,TRUE),0),0)</f>
        <v>0</v>
      </c>
      <c r="CF225" s="439"/>
      <c r="CG225" s="439"/>
      <c r="CH225" s="439"/>
      <c r="CI225" s="439"/>
      <c r="CJ225" s="439"/>
      <c r="CK225" s="439"/>
      <c r="CL225" s="710">
        <f>IF(ROUNDDOWN(CL224*VLOOKUP(CL224,$B$255:$D$262,2,TRUE)-VLOOKUP(CL224,$B$255:$D$262,3,TRUE),0)&gt;0,ROUNDDOWN(CL224*VLOOKUP(CL224,$B$255:$D$262,2,TRUE)-VLOOKUP(CL224,$B$255:$D$262,3,TRUE),0),0)</f>
        <v>0</v>
      </c>
      <c r="CM225" s="439"/>
      <c r="CN225" s="439"/>
      <c r="CO225" s="439"/>
      <c r="CP225" s="439"/>
      <c r="CQ225" s="439"/>
      <c r="CR225" s="439"/>
      <c r="CS225" s="710">
        <f>IF(ROUNDDOWN(CS224*VLOOKUP(CS224,$B$255:$D$262,2,TRUE)-VLOOKUP(CS224,$B$255:$D$262,3,TRUE),0)&gt;0,ROUNDDOWN(CS224*VLOOKUP(CS224,$B$255:$D$262,2,TRUE)-VLOOKUP(CS224,$B$255:$D$262,3,TRUE),0),0)</f>
        <v>0</v>
      </c>
      <c r="CT225" s="439"/>
      <c r="CU225" s="439"/>
      <c r="CV225" s="439"/>
      <c r="CW225" s="439"/>
      <c r="CX225" s="439"/>
      <c r="CY225" s="439"/>
      <c r="CZ225" s="710">
        <f>IF(ROUNDDOWN(CZ224*VLOOKUP(CZ224,$B$255:$D$262,2,TRUE)-VLOOKUP(CZ224,$B$255:$D$262,3,TRUE),0)&gt;0,ROUNDDOWN(CZ224*VLOOKUP(CZ224,$B$255:$D$262,2,TRUE)-VLOOKUP(CZ224,$B$255:$D$262,3,TRUE),0),0)</f>
        <v>0</v>
      </c>
      <c r="DA225" s="439"/>
      <c r="DB225" s="439"/>
      <c r="DC225" s="439"/>
      <c r="DD225" s="439"/>
      <c r="DE225" s="439"/>
      <c r="DF225" s="439"/>
      <c r="DG225" s="710">
        <f>IF(ROUNDDOWN(DG224*VLOOKUP(DG224,$B$255:$D$262,2,TRUE)-VLOOKUP(DG224,$B$255:$D$262,3,TRUE),0)&gt;0,ROUNDDOWN(DG224*VLOOKUP(DG224,$B$255:$D$262,2,TRUE)-VLOOKUP(DG224,$B$255:$D$262,3,TRUE),0),0)</f>
        <v>0</v>
      </c>
      <c r="DH225" s="439"/>
      <c r="DI225" s="439"/>
      <c r="DJ225" s="439"/>
      <c r="DK225" s="439"/>
      <c r="DL225" s="439"/>
      <c r="DM225" s="439"/>
      <c r="DN225" s="710">
        <f>IF(ROUNDDOWN(DN224*VLOOKUP(DN224,$B$255:$D$262,2,TRUE)-VLOOKUP(DN224,$B$255:$D$262,3,TRUE),0)&gt;0,ROUNDDOWN(DN224*VLOOKUP(DN224,$B$255:$D$262,2,TRUE)-VLOOKUP(DN224,$B$255:$D$262,3,TRUE),0),0)</f>
        <v>0</v>
      </c>
      <c r="DO225" s="439"/>
      <c r="DP225" s="439"/>
      <c r="DQ225" s="439"/>
      <c r="DR225" s="439"/>
      <c r="DS225" s="439"/>
      <c r="DT225" s="439"/>
      <c r="DU225" s="710">
        <f>IF(ROUNDDOWN(DU224*VLOOKUP(DU224,$B$255:$D$262,2,TRUE)-VLOOKUP(DU224,$B$255:$D$262,3,TRUE),0)&gt;0,ROUNDDOWN(DU224*VLOOKUP(DU224,$B$255:$D$262,2,TRUE)-VLOOKUP(DU224,$B$255:$D$262,3,TRUE),0),0)</f>
        <v>0</v>
      </c>
      <c r="DV225" s="439"/>
      <c r="DW225" s="439"/>
      <c r="DX225" s="439"/>
      <c r="DY225" s="439"/>
      <c r="DZ225" s="439"/>
      <c r="EA225" s="439"/>
      <c r="EB225" s="710">
        <f>IF(ROUNDDOWN(EB224*VLOOKUP(EB224,$B$255:$D$262,2,TRUE)-VLOOKUP(EB224,$B$255:$D$262,3,TRUE),0)&gt;0,ROUNDDOWN(EB224*VLOOKUP(EB224,$B$255:$D$262,2,TRUE)-VLOOKUP(EB224,$B$255:$D$262,3,TRUE),0),0)</f>
        <v>0</v>
      </c>
      <c r="EC225" s="439"/>
      <c r="ED225" s="439"/>
      <c r="EE225" s="439"/>
      <c r="EF225" s="439"/>
      <c r="EG225" s="439"/>
      <c r="EH225" s="439"/>
      <c r="EI225" s="710">
        <f>IF(ROUNDDOWN(EI224*VLOOKUP(EI224,$B$255:$D$262,2,TRUE)-VLOOKUP(EI224,$B$255:$D$262,3,TRUE),0)&gt;0,ROUNDDOWN(EI224*VLOOKUP(EI224,$B$255:$D$262,2,TRUE)-VLOOKUP(EI224,$B$255:$D$262,3,TRUE),0),0)</f>
        <v>0</v>
      </c>
      <c r="EJ225" s="439"/>
      <c r="EK225" s="439"/>
      <c r="EL225" s="439"/>
      <c r="EM225" s="439"/>
      <c r="EN225" s="439"/>
      <c r="EO225" s="439"/>
      <c r="EP225" s="710">
        <f>IF(ROUNDDOWN(EP224*VLOOKUP(EP224,$B$255:$D$262,2,TRUE)-VLOOKUP(EP224,$B$255:$D$262,3,TRUE),0)&gt;0,ROUNDDOWN(EP224*VLOOKUP(EP224,$B$255:$D$262,2,TRUE)-VLOOKUP(EP224,$B$255:$D$262,3,TRUE),0),0)</f>
        <v>0</v>
      </c>
      <c r="EQ225" s="439"/>
      <c r="ER225" s="439"/>
      <c r="ES225" s="439"/>
      <c r="ET225" s="439"/>
      <c r="EU225" s="439"/>
      <c r="EV225" s="439"/>
      <c r="EW225" s="710">
        <f>IF(ROUNDDOWN(EW224*VLOOKUP(EW224,$B$255:$D$262,2,TRUE)-VLOOKUP(EW224,$B$255:$D$262,3,TRUE),0)&gt;0,ROUNDDOWN(EW224*VLOOKUP(EW224,$B$255:$D$262,2,TRUE)-VLOOKUP(EW224,$B$255:$D$262,3,TRUE),0),0)</f>
        <v>0</v>
      </c>
      <c r="EX225" s="439"/>
      <c r="EY225" s="439"/>
      <c r="EZ225" s="439"/>
      <c r="FA225" s="439"/>
      <c r="FB225" s="439"/>
      <c r="FC225" s="439"/>
      <c r="FD225" s="710">
        <f>IF(ROUNDDOWN(FD224*VLOOKUP(FD224,$B$255:$D$262,2,TRUE)-VLOOKUP(FD224,$B$255:$D$262,3,TRUE),0)&gt;0,ROUNDDOWN(FD224*VLOOKUP(FD224,$B$255:$D$262,2,TRUE)-VLOOKUP(FD224,$B$255:$D$262,3,TRUE),0),0)</f>
        <v>0</v>
      </c>
      <c r="FE225" s="439"/>
      <c r="FF225" s="439"/>
      <c r="FG225" s="439"/>
      <c r="FH225" s="439"/>
      <c r="FI225" s="439"/>
      <c r="FJ225" s="439"/>
      <c r="FK225" s="710">
        <f>IF(ROUNDDOWN(FK224*VLOOKUP(FK224,$B$255:$D$262,2,TRUE)-VLOOKUP(FK224,$B$255:$D$262,3,TRUE),0)&gt;0,ROUNDDOWN(FK224*VLOOKUP(FK224,$B$255:$D$262,2,TRUE)-VLOOKUP(FK224,$B$255:$D$262,3,TRUE),0),0)</f>
        <v>0</v>
      </c>
      <c r="FL225" s="439"/>
      <c r="FM225" s="439"/>
      <c r="FN225" s="439"/>
      <c r="FO225" s="439"/>
      <c r="FP225" s="439"/>
      <c r="FQ225" s="439"/>
      <c r="FR225" s="710">
        <f>IF(ROUNDDOWN(FR224*VLOOKUP(FR224,$B$255:$D$262,2,TRUE)-VLOOKUP(FR224,$B$255:$D$262,3,TRUE),0)&gt;0,ROUNDDOWN(FR224*VLOOKUP(FR224,$B$255:$D$262,2,TRUE)-VLOOKUP(FR224,$B$255:$D$262,3,TRUE),0),0)</f>
        <v>0</v>
      </c>
      <c r="FS225" s="439"/>
      <c r="FT225" s="439"/>
      <c r="FU225" s="439"/>
      <c r="FV225" s="439"/>
      <c r="FW225" s="439"/>
      <c r="FX225" s="439"/>
      <c r="FY225" s="710">
        <f>IF(ROUNDDOWN(FY224*VLOOKUP(FY224,$B$255:$D$262,2,TRUE)-VLOOKUP(FY224,$B$255:$D$262,3,TRUE),0)&gt;0,ROUNDDOWN(FY224*VLOOKUP(FY224,$B$255:$D$262,2,TRUE)-VLOOKUP(FY224,$B$255:$D$262,3,TRUE),0),0)</f>
        <v>0</v>
      </c>
      <c r="FZ225" s="439"/>
      <c r="GA225" s="439"/>
      <c r="GB225" s="439"/>
      <c r="GC225" s="439"/>
      <c r="GD225" s="439"/>
      <c r="GE225" s="439"/>
      <c r="GF225" s="710">
        <f>IF(ROUNDDOWN(GF224*VLOOKUP(GF224,$B$255:$D$262,2,TRUE)-VLOOKUP(GF224,$B$255:$D$262,3,TRUE),0)&gt;0,ROUNDDOWN(GF224*VLOOKUP(GF224,$B$255:$D$262,2,TRUE)-VLOOKUP(GF224,$B$255:$D$262,3,TRUE),0),0)</f>
        <v>0</v>
      </c>
      <c r="GG225" s="439"/>
      <c r="GH225" s="439"/>
      <c r="GI225" s="439"/>
      <c r="GJ225" s="439"/>
      <c r="GK225" s="439"/>
      <c r="GL225" s="439"/>
      <c r="GM225" s="710">
        <f>IF(ROUNDDOWN(GM224*VLOOKUP(GM224,$B$255:$D$262,2,TRUE)-VLOOKUP(GM224,$B$255:$D$262,3,TRUE),0)&gt;0,ROUNDDOWN(GM224*VLOOKUP(GM224,$B$255:$D$262,2,TRUE)-VLOOKUP(GM224,$B$255:$D$262,3,TRUE),0),0)</f>
        <v>0</v>
      </c>
      <c r="GN225" s="439"/>
      <c r="GO225" s="439"/>
      <c r="GP225" s="439"/>
      <c r="GQ225" s="439"/>
      <c r="GR225" s="439"/>
      <c r="GS225" s="439"/>
      <c r="GT225" s="710">
        <f>IF(ROUNDDOWN(GT224*VLOOKUP(GT224,$B$255:$D$262,2,TRUE)-VLOOKUP(GT224,$B$255:$D$262,3,TRUE),0)&gt;0,ROUNDDOWN(GT224*VLOOKUP(GT224,$B$255:$D$262,2,TRUE)-VLOOKUP(GT224,$B$255:$D$262,3,TRUE),0),0)</f>
        <v>0</v>
      </c>
      <c r="GU225" s="439"/>
      <c r="GV225" s="439"/>
      <c r="GW225" s="439"/>
      <c r="GX225" s="439"/>
      <c r="GY225" s="439"/>
      <c r="GZ225" s="439"/>
      <c r="HA225" s="710">
        <f>IF(ROUNDDOWN(HA224*VLOOKUP(HA224,$B$255:$D$262,2,TRUE)-VLOOKUP(HA224,$B$255:$D$262,3,TRUE),0)&gt;0,ROUNDDOWN(HA224*VLOOKUP(HA224,$B$255:$D$262,2,TRUE)-VLOOKUP(HA224,$B$255:$D$262,3,TRUE),0),0)</f>
        <v>0</v>
      </c>
      <c r="HB225" s="439"/>
      <c r="HC225" s="439"/>
      <c r="HD225" s="439"/>
      <c r="HE225" s="439"/>
      <c r="HF225" s="439"/>
      <c r="HG225" s="439"/>
    </row>
    <row r="226" spans="2:215" ht="13.5" hidden="1">
      <c r="B226" s="793" t="s">
        <v>296</v>
      </c>
      <c r="C226" s="794"/>
      <c r="D226" s="794"/>
      <c r="E226" s="795"/>
      <c r="F226" s="447">
        <f>SUM(F222:L223)</f>
        <v>480000</v>
      </c>
      <c r="G226" s="447"/>
      <c r="H226" s="447"/>
      <c r="I226" s="447"/>
      <c r="J226" s="447"/>
      <c r="K226" s="447"/>
      <c r="L226" s="447"/>
      <c r="M226" s="447">
        <f>SUM(M222:S223)</f>
        <v>480000</v>
      </c>
      <c r="N226" s="447"/>
      <c r="O226" s="447"/>
      <c r="P226" s="447"/>
      <c r="Q226" s="447"/>
      <c r="R226" s="447"/>
      <c r="S226" s="447"/>
      <c r="T226" s="447">
        <f>SUM(T222:Z223)</f>
        <v>480000</v>
      </c>
      <c r="U226" s="447"/>
      <c r="V226" s="447"/>
      <c r="W226" s="447"/>
      <c r="X226" s="447"/>
      <c r="Y226" s="447"/>
      <c r="Z226" s="447"/>
      <c r="AA226" s="447">
        <f>SUM(AA222:AG223)</f>
        <v>480000</v>
      </c>
      <c r="AB226" s="447"/>
      <c r="AC226" s="447"/>
      <c r="AD226" s="447"/>
      <c r="AE226" s="447"/>
      <c r="AF226" s="447"/>
      <c r="AG226" s="447"/>
      <c r="AH226" s="447">
        <f>SUM(AH222:AN223)</f>
        <v>480000</v>
      </c>
      <c r="AI226" s="447"/>
      <c r="AJ226" s="447"/>
      <c r="AK226" s="447"/>
      <c r="AL226" s="447"/>
      <c r="AM226" s="447"/>
      <c r="AN226" s="447"/>
      <c r="AO226" s="447">
        <f>SUM(AO222:AU223)</f>
        <v>480000</v>
      </c>
      <c r="AP226" s="447"/>
      <c r="AQ226" s="447"/>
      <c r="AR226" s="447"/>
      <c r="AS226" s="447"/>
      <c r="AT226" s="447"/>
      <c r="AU226" s="447"/>
      <c r="AV226" s="447">
        <f>SUM(AV222:BB223)</f>
        <v>480000</v>
      </c>
      <c r="AW226" s="447"/>
      <c r="AX226" s="447"/>
      <c r="AY226" s="447"/>
      <c r="AZ226" s="447"/>
      <c r="BA226" s="447"/>
      <c r="BB226" s="447"/>
      <c r="BC226" s="447">
        <f>SUM(BC222:BI223)</f>
        <v>480000</v>
      </c>
      <c r="BD226" s="447"/>
      <c r="BE226" s="447"/>
      <c r="BF226" s="447"/>
      <c r="BG226" s="447"/>
      <c r="BH226" s="447"/>
      <c r="BI226" s="447"/>
      <c r="BJ226" s="447">
        <f>SUM(BJ222:BP223)</f>
        <v>480000</v>
      </c>
      <c r="BK226" s="447"/>
      <c r="BL226" s="447"/>
      <c r="BM226" s="447"/>
      <c r="BN226" s="447"/>
      <c r="BO226" s="447"/>
      <c r="BP226" s="447"/>
      <c r="BQ226" s="447">
        <f>SUM(BQ222:BW223)</f>
        <v>480000</v>
      </c>
      <c r="BR226" s="447"/>
      <c r="BS226" s="447"/>
      <c r="BT226" s="447"/>
      <c r="BU226" s="447"/>
      <c r="BV226" s="447"/>
      <c r="BW226" s="447"/>
      <c r="BX226" s="447">
        <f>SUM(BX222:CD223)</f>
        <v>480000</v>
      </c>
      <c r="BY226" s="447"/>
      <c r="BZ226" s="447"/>
      <c r="CA226" s="447"/>
      <c r="CB226" s="447"/>
      <c r="CC226" s="447"/>
      <c r="CD226" s="447"/>
      <c r="CE226" s="447">
        <f>SUM(CE222:CK223)</f>
        <v>480000</v>
      </c>
      <c r="CF226" s="447"/>
      <c r="CG226" s="447"/>
      <c r="CH226" s="447"/>
      <c r="CI226" s="447"/>
      <c r="CJ226" s="447"/>
      <c r="CK226" s="447"/>
      <c r="CL226" s="447">
        <f>SUM(CL222:CR223)</f>
        <v>480000</v>
      </c>
      <c r="CM226" s="447"/>
      <c r="CN226" s="447"/>
      <c r="CO226" s="447"/>
      <c r="CP226" s="447"/>
      <c r="CQ226" s="447"/>
      <c r="CR226" s="447"/>
      <c r="CS226" s="447">
        <f>SUM(CS222:CY223)</f>
        <v>480000</v>
      </c>
      <c r="CT226" s="447"/>
      <c r="CU226" s="447"/>
      <c r="CV226" s="447"/>
      <c r="CW226" s="447"/>
      <c r="CX226" s="447"/>
      <c r="CY226" s="447"/>
      <c r="CZ226" s="447">
        <f>SUM(CZ222:DF223)</f>
        <v>480000</v>
      </c>
      <c r="DA226" s="447"/>
      <c r="DB226" s="447"/>
      <c r="DC226" s="447"/>
      <c r="DD226" s="447"/>
      <c r="DE226" s="447"/>
      <c r="DF226" s="447"/>
      <c r="DG226" s="447">
        <f>SUM(DG222:DM223)</f>
        <v>480000</v>
      </c>
      <c r="DH226" s="447"/>
      <c r="DI226" s="447"/>
      <c r="DJ226" s="447"/>
      <c r="DK226" s="447"/>
      <c r="DL226" s="447"/>
      <c r="DM226" s="447"/>
      <c r="DN226" s="447">
        <f>SUM(DN222:DT223)</f>
        <v>480000</v>
      </c>
      <c r="DO226" s="447"/>
      <c r="DP226" s="447"/>
      <c r="DQ226" s="447"/>
      <c r="DR226" s="447"/>
      <c r="DS226" s="447"/>
      <c r="DT226" s="447"/>
      <c r="DU226" s="447">
        <f>SUM(DU222:EA223)</f>
        <v>480000</v>
      </c>
      <c r="DV226" s="447"/>
      <c r="DW226" s="447"/>
      <c r="DX226" s="447"/>
      <c r="DY226" s="447"/>
      <c r="DZ226" s="447"/>
      <c r="EA226" s="447"/>
      <c r="EB226" s="447">
        <f>SUM(EB222:EH223)</f>
        <v>480000</v>
      </c>
      <c r="EC226" s="447"/>
      <c r="ED226" s="447"/>
      <c r="EE226" s="447"/>
      <c r="EF226" s="447"/>
      <c r="EG226" s="447"/>
      <c r="EH226" s="447"/>
      <c r="EI226" s="447">
        <f>SUM(EI222:EO223)</f>
        <v>480000</v>
      </c>
      <c r="EJ226" s="447"/>
      <c r="EK226" s="447"/>
      <c r="EL226" s="447"/>
      <c r="EM226" s="447"/>
      <c r="EN226" s="447"/>
      <c r="EO226" s="447"/>
      <c r="EP226" s="447">
        <f>SUM(EP222:EV223)</f>
        <v>480000</v>
      </c>
      <c r="EQ226" s="447"/>
      <c r="ER226" s="447"/>
      <c r="ES226" s="447"/>
      <c r="ET226" s="447"/>
      <c r="EU226" s="447"/>
      <c r="EV226" s="447"/>
      <c r="EW226" s="447">
        <f>SUM(EW222:FC223)</f>
        <v>480000</v>
      </c>
      <c r="EX226" s="447"/>
      <c r="EY226" s="447"/>
      <c r="EZ226" s="447"/>
      <c r="FA226" s="447"/>
      <c r="FB226" s="447"/>
      <c r="FC226" s="447"/>
      <c r="FD226" s="447">
        <f>SUM(FD222:FJ223)</f>
        <v>480000</v>
      </c>
      <c r="FE226" s="447"/>
      <c r="FF226" s="447"/>
      <c r="FG226" s="447"/>
      <c r="FH226" s="447"/>
      <c r="FI226" s="447"/>
      <c r="FJ226" s="447"/>
      <c r="FK226" s="447">
        <f>SUM(FK222:FQ223)</f>
        <v>480000</v>
      </c>
      <c r="FL226" s="447"/>
      <c r="FM226" s="447"/>
      <c r="FN226" s="447"/>
      <c r="FO226" s="447"/>
      <c r="FP226" s="447"/>
      <c r="FQ226" s="447"/>
      <c r="FR226" s="447">
        <f>SUM(FR222:FX223)</f>
        <v>480000</v>
      </c>
      <c r="FS226" s="447"/>
      <c r="FT226" s="447"/>
      <c r="FU226" s="447"/>
      <c r="FV226" s="447"/>
      <c r="FW226" s="447"/>
      <c r="FX226" s="447"/>
      <c r="FY226" s="447">
        <f>SUM(FY222:GE223)</f>
        <v>480000</v>
      </c>
      <c r="FZ226" s="447"/>
      <c r="GA226" s="447"/>
      <c r="GB226" s="447"/>
      <c r="GC226" s="447"/>
      <c r="GD226" s="447"/>
      <c r="GE226" s="447"/>
      <c r="GF226" s="447">
        <f>SUM(GF222:GL223)</f>
        <v>480000</v>
      </c>
      <c r="GG226" s="447"/>
      <c r="GH226" s="447"/>
      <c r="GI226" s="447"/>
      <c r="GJ226" s="447"/>
      <c r="GK226" s="447"/>
      <c r="GL226" s="447"/>
      <c r="GM226" s="447">
        <f>SUM(GM222:GS223)</f>
        <v>480000</v>
      </c>
      <c r="GN226" s="447"/>
      <c r="GO226" s="447"/>
      <c r="GP226" s="447"/>
      <c r="GQ226" s="447"/>
      <c r="GR226" s="447"/>
      <c r="GS226" s="447"/>
      <c r="GT226" s="447">
        <f>SUM(GT222:GZ223)</f>
        <v>480000</v>
      </c>
      <c r="GU226" s="447"/>
      <c r="GV226" s="447"/>
      <c r="GW226" s="447"/>
      <c r="GX226" s="447"/>
      <c r="GY226" s="447"/>
      <c r="GZ226" s="447"/>
      <c r="HA226" s="447">
        <f>SUM(HA222:HG223)</f>
        <v>480000</v>
      </c>
      <c r="HB226" s="447"/>
      <c r="HC226" s="447"/>
      <c r="HD226" s="447"/>
      <c r="HE226" s="447"/>
      <c r="HF226" s="447"/>
      <c r="HG226" s="447"/>
    </row>
    <row r="227" spans="2:215" ht="14.25" hidden="1" thickBot="1">
      <c r="B227" s="799" t="s">
        <v>297</v>
      </c>
      <c r="C227" s="800"/>
      <c r="D227" s="800"/>
      <c r="E227" s="801"/>
      <c r="F227" s="447" t="str">
        <f>IF(F223&lt;&gt;480000,F223,"")</f>
        <v/>
      </c>
      <c r="G227" s="447"/>
      <c r="H227" s="447"/>
      <c r="I227" s="447"/>
      <c r="J227" s="447"/>
      <c r="K227" s="447"/>
      <c r="L227" s="447"/>
      <c r="M227" s="447" t="str">
        <f>IF(M223&lt;&gt;480000,M223,"")</f>
        <v/>
      </c>
      <c r="N227" s="447"/>
      <c r="O227" s="447"/>
      <c r="P227" s="447"/>
      <c r="Q227" s="447"/>
      <c r="R227" s="447"/>
      <c r="S227" s="447"/>
      <c r="T227" s="447" t="str">
        <f>IF(T223&lt;&gt;480000,T223,"")</f>
        <v/>
      </c>
      <c r="U227" s="447"/>
      <c r="V227" s="447"/>
      <c r="W227" s="447"/>
      <c r="X227" s="447"/>
      <c r="Y227" s="447"/>
      <c r="Z227" s="447"/>
      <c r="AA227" s="447" t="str">
        <f>IF(AA223&lt;&gt;480000,AA223,"")</f>
        <v/>
      </c>
      <c r="AB227" s="447"/>
      <c r="AC227" s="447"/>
      <c r="AD227" s="447"/>
      <c r="AE227" s="447"/>
      <c r="AF227" s="447"/>
      <c r="AG227" s="447"/>
      <c r="AH227" s="447" t="str">
        <f>IF(AH223&lt;&gt;480000,AH223,"")</f>
        <v/>
      </c>
      <c r="AI227" s="447"/>
      <c r="AJ227" s="447"/>
      <c r="AK227" s="447"/>
      <c r="AL227" s="447"/>
      <c r="AM227" s="447"/>
      <c r="AN227" s="447"/>
      <c r="AO227" s="447" t="str">
        <f>IF(AO223&lt;&gt;480000,AO223,"")</f>
        <v/>
      </c>
      <c r="AP227" s="447"/>
      <c r="AQ227" s="447"/>
      <c r="AR227" s="447"/>
      <c r="AS227" s="447"/>
      <c r="AT227" s="447"/>
      <c r="AU227" s="447"/>
      <c r="AV227" s="447" t="str">
        <f>IF(AV223&lt;&gt;480000,AV223,"")</f>
        <v/>
      </c>
      <c r="AW227" s="447"/>
      <c r="AX227" s="447"/>
      <c r="AY227" s="447"/>
      <c r="AZ227" s="447"/>
      <c r="BA227" s="447"/>
      <c r="BB227" s="447"/>
      <c r="BC227" s="447" t="str">
        <f>IF(BC223&lt;&gt;480000,BC223,"")</f>
        <v/>
      </c>
      <c r="BD227" s="447"/>
      <c r="BE227" s="447"/>
      <c r="BF227" s="447"/>
      <c r="BG227" s="447"/>
      <c r="BH227" s="447"/>
      <c r="BI227" s="447"/>
      <c r="BJ227" s="447" t="str">
        <f>IF(BJ223&lt;&gt;480000,BJ223,"")</f>
        <v/>
      </c>
      <c r="BK227" s="447"/>
      <c r="BL227" s="447"/>
      <c r="BM227" s="447"/>
      <c r="BN227" s="447"/>
      <c r="BO227" s="447"/>
      <c r="BP227" s="447"/>
      <c r="BQ227" s="447" t="str">
        <f>IF(BQ223&lt;&gt;480000,BQ223,"")</f>
        <v/>
      </c>
      <c r="BR227" s="447"/>
      <c r="BS227" s="447"/>
      <c r="BT227" s="447"/>
      <c r="BU227" s="447"/>
      <c r="BV227" s="447"/>
      <c r="BW227" s="447"/>
      <c r="BX227" s="447" t="str">
        <f>IF(BX223&lt;&gt;480000,BX223,"")</f>
        <v/>
      </c>
      <c r="BY227" s="447"/>
      <c r="BZ227" s="447"/>
      <c r="CA227" s="447"/>
      <c r="CB227" s="447"/>
      <c r="CC227" s="447"/>
      <c r="CD227" s="447"/>
      <c r="CE227" s="447" t="str">
        <f>IF(CE223&lt;&gt;480000,CE223,"")</f>
        <v/>
      </c>
      <c r="CF227" s="447"/>
      <c r="CG227" s="447"/>
      <c r="CH227" s="447"/>
      <c r="CI227" s="447"/>
      <c r="CJ227" s="447"/>
      <c r="CK227" s="447"/>
      <c r="CL227" s="447" t="str">
        <f>IF(CL223&lt;&gt;480000,CL223,"")</f>
        <v/>
      </c>
      <c r="CM227" s="447"/>
      <c r="CN227" s="447"/>
      <c r="CO227" s="447"/>
      <c r="CP227" s="447"/>
      <c r="CQ227" s="447"/>
      <c r="CR227" s="447"/>
      <c r="CS227" s="447" t="str">
        <f>IF(CS223&lt;&gt;480000,CS223,"")</f>
        <v/>
      </c>
      <c r="CT227" s="447"/>
      <c r="CU227" s="447"/>
      <c r="CV227" s="447"/>
      <c r="CW227" s="447"/>
      <c r="CX227" s="447"/>
      <c r="CY227" s="447"/>
      <c r="CZ227" s="447" t="str">
        <f>IF(CZ223&lt;&gt;480000,CZ223,"")</f>
        <v/>
      </c>
      <c r="DA227" s="447"/>
      <c r="DB227" s="447"/>
      <c r="DC227" s="447"/>
      <c r="DD227" s="447"/>
      <c r="DE227" s="447"/>
      <c r="DF227" s="447"/>
      <c r="DG227" s="447" t="str">
        <f>IF(DG223&lt;&gt;480000,DG223,"")</f>
        <v/>
      </c>
      <c r="DH227" s="447"/>
      <c r="DI227" s="447"/>
      <c r="DJ227" s="447"/>
      <c r="DK227" s="447"/>
      <c r="DL227" s="447"/>
      <c r="DM227" s="447"/>
      <c r="DN227" s="447" t="str">
        <f>IF(DN223&lt;&gt;480000,DN223,"")</f>
        <v/>
      </c>
      <c r="DO227" s="447"/>
      <c r="DP227" s="447"/>
      <c r="DQ227" s="447"/>
      <c r="DR227" s="447"/>
      <c r="DS227" s="447"/>
      <c r="DT227" s="447"/>
      <c r="DU227" s="447" t="str">
        <f>IF(DU223&lt;&gt;480000,DU223,"")</f>
        <v/>
      </c>
      <c r="DV227" s="447"/>
      <c r="DW227" s="447"/>
      <c r="DX227" s="447"/>
      <c r="DY227" s="447"/>
      <c r="DZ227" s="447"/>
      <c r="EA227" s="447"/>
      <c r="EB227" s="447" t="str">
        <f>IF(EB223&lt;&gt;480000,EB223,"")</f>
        <v/>
      </c>
      <c r="EC227" s="447"/>
      <c r="ED227" s="447"/>
      <c r="EE227" s="447"/>
      <c r="EF227" s="447"/>
      <c r="EG227" s="447"/>
      <c r="EH227" s="447"/>
      <c r="EI227" s="447" t="str">
        <f>IF(EI223&lt;&gt;480000,EI223,"")</f>
        <v/>
      </c>
      <c r="EJ227" s="447"/>
      <c r="EK227" s="447"/>
      <c r="EL227" s="447"/>
      <c r="EM227" s="447"/>
      <c r="EN227" s="447"/>
      <c r="EO227" s="447"/>
      <c r="EP227" s="447" t="str">
        <f>IF(EP223&lt;&gt;480000,EP223,"")</f>
        <v/>
      </c>
      <c r="EQ227" s="447"/>
      <c r="ER227" s="447"/>
      <c r="ES227" s="447"/>
      <c r="ET227" s="447"/>
      <c r="EU227" s="447"/>
      <c r="EV227" s="447"/>
      <c r="EW227" s="447" t="str">
        <f>IF(EW223&lt;&gt;480000,EW223,"")</f>
        <v/>
      </c>
      <c r="EX227" s="447"/>
      <c r="EY227" s="447"/>
      <c r="EZ227" s="447"/>
      <c r="FA227" s="447"/>
      <c r="FB227" s="447"/>
      <c r="FC227" s="447"/>
      <c r="FD227" s="447" t="str">
        <f>IF(FD223&lt;&gt;480000,FD223,"")</f>
        <v/>
      </c>
      <c r="FE227" s="447"/>
      <c r="FF227" s="447"/>
      <c r="FG227" s="447"/>
      <c r="FH227" s="447"/>
      <c r="FI227" s="447"/>
      <c r="FJ227" s="447"/>
      <c r="FK227" s="447" t="str">
        <f>IF(FK223&lt;&gt;480000,FK223,"")</f>
        <v/>
      </c>
      <c r="FL227" s="447"/>
      <c r="FM227" s="447"/>
      <c r="FN227" s="447"/>
      <c r="FO227" s="447"/>
      <c r="FP227" s="447"/>
      <c r="FQ227" s="447"/>
      <c r="FR227" s="447" t="str">
        <f>IF(FR223&lt;&gt;480000,FR223,"")</f>
        <v/>
      </c>
      <c r="FS227" s="447"/>
      <c r="FT227" s="447"/>
      <c r="FU227" s="447"/>
      <c r="FV227" s="447"/>
      <c r="FW227" s="447"/>
      <c r="FX227" s="447"/>
      <c r="FY227" s="447" t="str">
        <f>IF(FY223&lt;&gt;480000,FY223,"")</f>
        <v/>
      </c>
      <c r="FZ227" s="447"/>
      <c r="GA227" s="447"/>
      <c r="GB227" s="447"/>
      <c r="GC227" s="447"/>
      <c r="GD227" s="447"/>
      <c r="GE227" s="447"/>
      <c r="GF227" s="447" t="str">
        <f>IF(GF223&lt;&gt;480000,GF223,"")</f>
        <v/>
      </c>
      <c r="GG227" s="447"/>
      <c r="GH227" s="447"/>
      <c r="GI227" s="447"/>
      <c r="GJ227" s="447"/>
      <c r="GK227" s="447"/>
      <c r="GL227" s="447"/>
      <c r="GM227" s="447" t="str">
        <f>IF(GM223&lt;&gt;480000,GM223,"")</f>
        <v/>
      </c>
      <c r="GN227" s="447"/>
      <c r="GO227" s="447"/>
      <c r="GP227" s="447"/>
      <c r="GQ227" s="447"/>
      <c r="GR227" s="447"/>
      <c r="GS227" s="447"/>
      <c r="GT227" s="447" t="str">
        <f>IF(GT223&lt;&gt;480000,GT223,"")</f>
        <v/>
      </c>
      <c r="GU227" s="447"/>
      <c r="GV227" s="447"/>
      <c r="GW227" s="447"/>
      <c r="GX227" s="447"/>
      <c r="GY227" s="447"/>
      <c r="GZ227" s="447"/>
      <c r="HA227" s="447" t="str">
        <f>IF(HA223&lt;&gt;480000,HA223,"")</f>
        <v/>
      </c>
      <c r="HB227" s="447"/>
      <c r="HC227" s="447"/>
      <c r="HD227" s="447"/>
      <c r="HE227" s="447"/>
      <c r="HF227" s="447"/>
      <c r="HG227" s="447"/>
    </row>
    <row r="228" spans="2:215" ht="13.5" hidden="1">
      <c r="B228" s="781" t="s">
        <v>29</v>
      </c>
      <c r="C228" s="782"/>
      <c r="D228" s="782"/>
      <c r="E228" s="783"/>
      <c r="F228" s="710" t="e">
        <f>LOOKUP(F24,$B$235:$B$239,$C$235:$C$239)</f>
        <v>#N/A</v>
      </c>
      <c r="G228" s="439"/>
      <c r="H228" s="439"/>
      <c r="I228" s="439"/>
      <c r="J228" s="439"/>
      <c r="K228" s="439"/>
      <c r="L228" s="439"/>
      <c r="M228" s="439" t="e">
        <f>LOOKUP(M24,$B$235:$B$239,$C$235:$C$239)</f>
        <v>#N/A</v>
      </c>
      <c r="N228" s="439"/>
      <c r="O228" s="439"/>
      <c r="P228" s="439"/>
      <c r="Q228" s="439"/>
      <c r="R228" s="439"/>
      <c r="S228" s="439"/>
      <c r="T228" s="439" t="e">
        <f>LOOKUP(T24,$B$235:$B$239,$C$235:$C$239)</f>
        <v>#N/A</v>
      </c>
      <c r="U228" s="439"/>
      <c r="V228" s="439"/>
      <c r="W228" s="439"/>
      <c r="X228" s="439"/>
      <c r="Y228" s="439"/>
      <c r="Z228" s="439"/>
      <c r="AA228" s="439" t="e">
        <f>LOOKUP(AA24,$B$235:$B$239,$C$235:$C$239)</f>
        <v>#N/A</v>
      </c>
      <c r="AB228" s="439"/>
      <c r="AC228" s="439"/>
      <c r="AD228" s="439"/>
      <c r="AE228" s="439"/>
      <c r="AF228" s="439"/>
      <c r="AG228" s="439"/>
      <c r="AH228" s="439" t="e">
        <f>LOOKUP(AH24,$B$235:$B$239,$C$235:$C$239)</f>
        <v>#N/A</v>
      </c>
      <c r="AI228" s="439"/>
      <c r="AJ228" s="439"/>
      <c r="AK228" s="439"/>
      <c r="AL228" s="439"/>
      <c r="AM228" s="439"/>
      <c r="AN228" s="439"/>
      <c r="AO228" s="439" t="e">
        <f>LOOKUP(AO24,$B$235:$B$239,$C$235:$C$239)</f>
        <v>#N/A</v>
      </c>
      <c r="AP228" s="439"/>
      <c r="AQ228" s="439"/>
      <c r="AR228" s="439"/>
      <c r="AS228" s="439"/>
      <c r="AT228" s="439"/>
      <c r="AU228" s="439"/>
      <c r="AV228" s="439" t="e">
        <f>LOOKUP(AV24,$B$235:$B$239,$C$235:$C$239)</f>
        <v>#N/A</v>
      </c>
      <c r="AW228" s="439"/>
      <c r="AX228" s="439"/>
      <c r="AY228" s="439"/>
      <c r="AZ228" s="439"/>
      <c r="BA228" s="439"/>
      <c r="BB228" s="439"/>
      <c r="BC228" s="439" t="e">
        <f>LOOKUP(BC24,$B$235:$B$239,$C$235:$C$239)</f>
        <v>#N/A</v>
      </c>
      <c r="BD228" s="439"/>
      <c r="BE228" s="439"/>
      <c r="BF228" s="439"/>
      <c r="BG228" s="439"/>
      <c r="BH228" s="439"/>
      <c r="BI228" s="439"/>
      <c r="BJ228" s="439" t="e">
        <f>LOOKUP(BJ24,$B$235:$B$239,$C$235:$C$239)</f>
        <v>#N/A</v>
      </c>
      <c r="BK228" s="439"/>
      <c r="BL228" s="439"/>
      <c r="BM228" s="439"/>
      <c r="BN228" s="439"/>
      <c r="BO228" s="439"/>
      <c r="BP228" s="439"/>
      <c r="BQ228" s="439" t="e">
        <f>LOOKUP(BQ24,$B$235:$B$239,$C$235:$C$239)</f>
        <v>#N/A</v>
      </c>
      <c r="BR228" s="439"/>
      <c r="BS228" s="439"/>
      <c r="BT228" s="439"/>
      <c r="BU228" s="439"/>
      <c r="BV228" s="439"/>
      <c r="BW228" s="439"/>
      <c r="BX228" s="439" t="e">
        <f>LOOKUP(BX24,$B$235:$B$239,$C$235:$C$239)</f>
        <v>#N/A</v>
      </c>
      <c r="BY228" s="439"/>
      <c r="BZ228" s="439"/>
      <c r="CA228" s="439"/>
      <c r="CB228" s="439"/>
      <c r="CC228" s="439"/>
      <c r="CD228" s="439"/>
      <c r="CE228" s="439" t="e">
        <f>LOOKUP(CE24,$B$235:$B$239,$C$235:$C$239)</f>
        <v>#N/A</v>
      </c>
      <c r="CF228" s="439"/>
      <c r="CG228" s="439"/>
      <c r="CH228" s="439"/>
      <c r="CI228" s="439"/>
      <c r="CJ228" s="439"/>
      <c r="CK228" s="439"/>
      <c r="CL228" s="439" t="e">
        <f>LOOKUP(CL24,$B$235:$B$239,$C$235:$C$239)</f>
        <v>#N/A</v>
      </c>
      <c r="CM228" s="439"/>
      <c r="CN228" s="439"/>
      <c r="CO228" s="439"/>
      <c r="CP228" s="439"/>
      <c r="CQ228" s="439"/>
      <c r="CR228" s="439"/>
      <c r="CS228" s="439" t="e">
        <f>LOOKUP(CS24,$B$235:$B$239,$C$235:$C$239)</f>
        <v>#N/A</v>
      </c>
      <c r="CT228" s="439"/>
      <c r="CU228" s="439"/>
      <c r="CV228" s="439"/>
      <c r="CW228" s="439"/>
      <c r="CX228" s="439"/>
      <c r="CY228" s="439"/>
      <c r="CZ228" s="439" t="e">
        <f>LOOKUP(CZ24,$B$235:$B$239,$C$235:$C$239)</f>
        <v>#N/A</v>
      </c>
      <c r="DA228" s="439"/>
      <c r="DB228" s="439"/>
      <c r="DC228" s="439"/>
      <c r="DD228" s="439"/>
      <c r="DE228" s="439"/>
      <c r="DF228" s="439"/>
      <c r="DG228" s="439" t="e">
        <f>LOOKUP(DG24,$B$235:$B$239,$C$235:$C$239)</f>
        <v>#N/A</v>
      </c>
      <c r="DH228" s="439"/>
      <c r="DI228" s="439"/>
      <c r="DJ228" s="439"/>
      <c r="DK228" s="439"/>
      <c r="DL228" s="439"/>
      <c r="DM228" s="439"/>
      <c r="DN228" s="439" t="e">
        <f>LOOKUP(DN24,$B$235:$B$239,$C$235:$C$239)</f>
        <v>#N/A</v>
      </c>
      <c r="DO228" s="439"/>
      <c r="DP228" s="439"/>
      <c r="DQ228" s="439"/>
      <c r="DR228" s="439"/>
      <c r="DS228" s="439"/>
      <c r="DT228" s="439"/>
      <c r="DU228" s="439" t="e">
        <f>LOOKUP(DU24,$B$235:$B$239,$C$235:$C$239)</f>
        <v>#N/A</v>
      </c>
      <c r="DV228" s="439"/>
      <c r="DW228" s="439"/>
      <c r="DX228" s="439"/>
      <c r="DY228" s="439"/>
      <c r="DZ228" s="439"/>
      <c r="EA228" s="439"/>
      <c r="EB228" s="439" t="e">
        <f>LOOKUP(EB24,$B$235:$B$239,$C$235:$C$239)</f>
        <v>#N/A</v>
      </c>
      <c r="EC228" s="439"/>
      <c r="ED228" s="439"/>
      <c r="EE228" s="439"/>
      <c r="EF228" s="439"/>
      <c r="EG228" s="439"/>
      <c r="EH228" s="439"/>
      <c r="EI228" s="439" t="e">
        <f>LOOKUP(EI24,$B$235:$B$239,$C$235:$C$239)</f>
        <v>#N/A</v>
      </c>
      <c r="EJ228" s="439"/>
      <c r="EK228" s="439"/>
      <c r="EL228" s="439"/>
      <c r="EM228" s="439"/>
      <c r="EN228" s="439"/>
      <c r="EO228" s="439"/>
      <c r="EP228" s="439" t="e">
        <f>LOOKUP(EP24,$B$235:$B$239,$C$235:$C$239)</f>
        <v>#N/A</v>
      </c>
      <c r="EQ228" s="439"/>
      <c r="ER228" s="439"/>
      <c r="ES228" s="439"/>
      <c r="ET228" s="439"/>
      <c r="EU228" s="439"/>
      <c r="EV228" s="439"/>
      <c r="EW228" s="439" t="e">
        <f>LOOKUP(EW24,$B$235:$B$239,$C$235:$C$239)</f>
        <v>#N/A</v>
      </c>
      <c r="EX228" s="439"/>
      <c r="EY228" s="439"/>
      <c r="EZ228" s="439"/>
      <c r="FA228" s="439"/>
      <c r="FB228" s="439"/>
      <c r="FC228" s="439"/>
      <c r="FD228" s="439" t="e">
        <f>LOOKUP(FD24,$B$235:$B$239,$C$235:$C$239)</f>
        <v>#N/A</v>
      </c>
      <c r="FE228" s="439"/>
      <c r="FF228" s="439"/>
      <c r="FG228" s="439"/>
      <c r="FH228" s="439"/>
      <c r="FI228" s="439"/>
      <c r="FJ228" s="439"/>
      <c r="FK228" s="439" t="e">
        <f>LOOKUP(FK24,$B$235:$B$239,$C$235:$C$239)</f>
        <v>#N/A</v>
      </c>
      <c r="FL228" s="439"/>
      <c r="FM228" s="439"/>
      <c r="FN228" s="439"/>
      <c r="FO228" s="439"/>
      <c r="FP228" s="439"/>
      <c r="FQ228" s="439"/>
      <c r="FR228" s="439" t="e">
        <f>LOOKUP(FR24,$B$235:$B$239,$C$235:$C$239)</f>
        <v>#N/A</v>
      </c>
      <c r="FS228" s="439"/>
      <c r="FT228" s="439"/>
      <c r="FU228" s="439"/>
      <c r="FV228" s="439"/>
      <c r="FW228" s="439"/>
      <c r="FX228" s="439"/>
      <c r="FY228" s="439" t="e">
        <f>LOOKUP(FY24,$B$235:$B$239,$C$235:$C$239)</f>
        <v>#N/A</v>
      </c>
      <c r="FZ228" s="439"/>
      <c r="GA228" s="439"/>
      <c r="GB228" s="439"/>
      <c r="GC228" s="439"/>
      <c r="GD228" s="439"/>
      <c r="GE228" s="439"/>
      <c r="GF228" s="439" t="e">
        <f>LOOKUP(GF24,$B$235:$B$239,$C$235:$C$239)</f>
        <v>#N/A</v>
      </c>
      <c r="GG228" s="439"/>
      <c r="GH228" s="439"/>
      <c r="GI228" s="439"/>
      <c r="GJ228" s="439"/>
      <c r="GK228" s="439"/>
      <c r="GL228" s="439"/>
      <c r="GM228" s="439" t="e">
        <f>LOOKUP(GM24,$B$235:$B$239,$C$235:$C$239)</f>
        <v>#N/A</v>
      </c>
      <c r="GN228" s="439"/>
      <c r="GO228" s="439"/>
      <c r="GP228" s="439"/>
      <c r="GQ228" s="439"/>
      <c r="GR228" s="439"/>
      <c r="GS228" s="439"/>
      <c r="GT228" s="439" t="e">
        <f>LOOKUP(GT24,$B$235:$B$239,$C$235:$C$239)</f>
        <v>#N/A</v>
      </c>
      <c r="GU228" s="439"/>
      <c r="GV228" s="439"/>
      <c r="GW228" s="439"/>
      <c r="GX228" s="439"/>
      <c r="GY228" s="439"/>
      <c r="GZ228" s="439"/>
      <c r="HA228" s="439" t="e">
        <f>LOOKUP(HA24,$B$235:$B$239,$C$235:$C$239)</f>
        <v>#N/A</v>
      </c>
      <c r="HB228" s="439"/>
      <c r="HC228" s="439"/>
      <c r="HD228" s="439"/>
      <c r="HE228" s="439"/>
      <c r="HF228" s="439"/>
      <c r="HG228" s="439"/>
    </row>
    <row r="229" spans="2:215" ht="13.5" hidden="1">
      <c r="B229" s="790" t="s">
        <v>30</v>
      </c>
      <c r="C229" s="791"/>
      <c r="D229" s="791"/>
      <c r="E229" s="792"/>
      <c r="F229" s="710" t="e">
        <f>LOOKUP(F24,$B$235:$B$239,$D$235:$D$239)</f>
        <v>#N/A</v>
      </c>
      <c r="G229" s="439"/>
      <c r="H229" s="439"/>
      <c r="I229" s="439"/>
      <c r="J229" s="439"/>
      <c r="K229" s="439"/>
      <c r="L229" s="439"/>
      <c r="M229" s="439" t="e">
        <f>LOOKUP(M24,$B$235:$B$239,$D$235:$D$239)</f>
        <v>#N/A</v>
      </c>
      <c r="N229" s="439"/>
      <c r="O229" s="439"/>
      <c r="P229" s="439"/>
      <c r="Q229" s="439"/>
      <c r="R229" s="439"/>
      <c r="S229" s="439"/>
      <c r="T229" s="439" t="e">
        <f>LOOKUP(T24,$B$235:$B$239,$D$235:$D$239)</f>
        <v>#N/A</v>
      </c>
      <c r="U229" s="439"/>
      <c r="V229" s="439"/>
      <c r="W229" s="439"/>
      <c r="X229" s="439"/>
      <c r="Y229" s="439"/>
      <c r="Z229" s="439"/>
      <c r="AA229" s="439" t="e">
        <f>LOOKUP(AA24,$B$235:$B$239,$D$235:$D$239)</f>
        <v>#N/A</v>
      </c>
      <c r="AB229" s="439"/>
      <c r="AC229" s="439"/>
      <c r="AD229" s="439"/>
      <c r="AE229" s="439"/>
      <c r="AF229" s="439"/>
      <c r="AG229" s="439"/>
      <c r="AH229" s="439" t="e">
        <f>LOOKUP(AH24,$B$235:$B$239,$D$235:$D$239)</f>
        <v>#N/A</v>
      </c>
      <c r="AI229" s="439"/>
      <c r="AJ229" s="439"/>
      <c r="AK229" s="439"/>
      <c r="AL229" s="439"/>
      <c r="AM229" s="439"/>
      <c r="AN229" s="439"/>
      <c r="AO229" s="439" t="e">
        <f>LOOKUP(AO24,$B$235:$B$239,$D$235:$D$239)</f>
        <v>#N/A</v>
      </c>
      <c r="AP229" s="439"/>
      <c r="AQ229" s="439"/>
      <c r="AR229" s="439"/>
      <c r="AS229" s="439"/>
      <c r="AT229" s="439"/>
      <c r="AU229" s="439"/>
      <c r="AV229" s="439" t="e">
        <f>LOOKUP(AV24,$B$235:$B$239,$D$235:$D$239)</f>
        <v>#N/A</v>
      </c>
      <c r="AW229" s="439"/>
      <c r="AX229" s="439"/>
      <c r="AY229" s="439"/>
      <c r="AZ229" s="439"/>
      <c r="BA229" s="439"/>
      <c r="BB229" s="439"/>
      <c r="BC229" s="439" t="e">
        <f>LOOKUP(BC24,$B$235:$B$239,$D$235:$D$239)</f>
        <v>#N/A</v>
      </c>
      <c r="BD229" s="439"/>
      <c r="BE229" s="439"/>
      <c r="BF229" s="439"/>
      <c r="BG229" s="439"/>
      <c r="BH229" s="439"/>
      <c r="BI229" s="439"/>
      <c r="BJ229" s="439" t="e">
        <f>LOOKUP(BJ24,$B$235:$B$239,$D$235:$D$239)</f>
        <v>#N/A</v>
      </c>
      <c r="BK229" s="439"/>
      <c r="BL229" s="439"/>
      <c r="BM229" s="439"/>
      <c r="BN229" s="439"/>
      <c r="BO229" s="439"/>
      <c r="BP229" s="439"/>
      <c r="BQ229" s="439" t="e">
        <f>LOOKUP(BQ24,$B$235:$B$239,$D$235:$D$239)</f>
        <v>#N/A</v>
      </c>
      <c r="BR229" s="439"/>
      <c r="BS229" s="439"/>
      <c r="BT229" s="439"/>
      <c r="BU229" s="439"/>
      <c r="BV229" s="439"/>
      <c r="BW229" s="439"/>
      <c r="BX229" s="439" t="e">
        <f>LOOKUP(BX24,$B$235:$B$239,$D$235:$D$239)</f>
        <v>#N/A</v>
      </c>
      <c r="BY229" s="439"/>
      <c r="BZ229" s="439"/>
      <c r="CA229" s="439"/>
      <c r="CB229" s="439"/>
      <c r="CC229" s="439"/>
      <c r="CD229" s="439"/>
      <c r="CE229" s="439" t="e">
        <f>LOOKUP(CE24,$B$235:$B$239,$D$235:$D$239)</f>
        <v>#N/A</v>
      </c>
      <c r="CF229" s="439"/>
      <c r="CG229" s="439"/>
      <c r="CH229" s="439"/>
      <c r="CI229" s="439"/>
      <c r="CJ229" s="439"/>
      <c r="CK229" s="439"/>
      <c r="CL229" s="439" t="e">
        <f>LOOKUP(CL24,$B$235:$B$239,$D$235:$D$239)</f>
        <v>#N/A</v>
      </c>
      <c r="CM229" s="439"/>
      <c r="CN229" s="439"/>
      <c r="CO229" s="439"/>
      <c r="CP229" s="439"/>
      <c r="CQ229" s="439"/>
      <c r="CR229" s="439"/>
      <c r="CS229" s="439" t="e">
        <f>LOOKUP(CS24,$B$235:$B$239,$D$235:$D$239)</f>
        <v>#N/A</v>
      </c>
      <c r="CT229" s="439"/>
      <c r="CU229" s="439"/>
      <c r="CV229" s="439"/>
      <c r="CW229" s="439"/>
      <c r="CX229" s="439"/>
      <c r="CY229" s="439"/>
      <c r="CZ229" s="439" t="e">
        <f>LOOKUP(CZ24,$B$235:$B$239,$D$235:$D$239)</f>
        <v>#N/A</v>
      </c>
      <c r="DA229" s="439"/>
      <c r="DB229" s="439"/>
      <c r="DC229" s="439"/>
      <c r="DD229" s="439"/>
      <c r="DE229" s="439"/>
      <c r="DF229" s="439"/>
      <c r="DG229" s="439" t="e">
        <f>LOOKUP(DG24,$B$235:$B$239,$D$235:$D$239)</f>
        <v>#N/A</v>
      </c>
      <c r="DH229" s="439"/>
      <c r="DI229" s="439"/>
      <c r="DJ229" s="439"/>
      <c r="DK229" s="439"/>
      <c r="DL229" s="439"/>
      <c r="DM229" s="439"/>
      <c r="DN229" s="439" t="e">
        <f>LOOKUP(DN24,$B$235:$B$239,$D$235:$D$239)</f>
        <v>#N/A</v>
      </c>
      <c r="DO229" s="439"/>
      <c r="DP229" s="439"/>
      <c r="DQ229" s="439"/>
      <c r="DR229" s="439"/>
      <c r="DS229" s="439"/>
      <c r="DT229" s="439"/>
      <c r="DU229" s="439" t="e">
        <f>LOOKUP(DU24,$B$235:$B$239,$D$235:$D$239)</f>
        <v>#N/A</v>
      </c>
      <c r="DV229" s="439"/>
      <c r="DW229" s="439"/>
      <c r="DX229" s="439"/>
      <c r="DY229" s="439"/>
      <c r="DZ229" s="439"/>
      <c r="EA229" s="439"/>
      <c r="EB229" s="439" t="e">
        <f>LOOKUP(EB24,$B$235:$B$239,$D$235:$D$239)</f>
        <v>#N/A</v>
      </c>
      <c r="EC229" s="439"/>
      <c r="ED229" s="439"/>
      <c r="EE229" s="439"/>
      <c r="EF229" s="439"/>
      <c r="EG229" s="439"/>
      <c r="EH229" s="439"/>
      <c r="EI229" s="439" t="e">
        <f>LOOKUP(EI24,$B$235:$B$239,$D$235:$D$239)</f>
        <v>#N/A</v>
      </c>
      <c r="EJ229" s="439"/>
      <c r="EK229" s="439"/>
      <c r="EL229" s="439"/>
      <c r="EM229" s="439"/>
      <c r="EN229" s="439"/>
      <c r="EO229" s="439"/>
      <c r="EP229" s="439" t="e">
        <f>LOOKUP(EP24,$B$235:$B$239,$D$235:$D$239)</f>
        <v>#N/A</v>
      </c>
      <c r="EQ229" s="439"/>
      <c r="ER229" s="439"/>
      <c r="ES229" s="439"/>
      <c r="ET229" s="439"/>
      <c r="EU229" s="439"/>
      <c r="EV229" s="439"/>
      <c r="EW229" s="439" t="e">
        <f>LOOKUP(EW24,$B$235:$B$239,$D$235:$D$239)</f>
        <v>#N/A</v>
      </c>
      <c r="EX229" s="439"/>
      <c r="EY229" s="439"/>
      <c r="EZ229" s="439"/>
      <c r="FA229" s="439"/>
      <c r="FB229" s="439"/>
      <c r="FC229" s="439"/>
      <c r="FD229" s="439" t="e">
        <f>LOOKUP(FD24,$B$235:$B$239,$D$235:$D$239)</f>
        <v>#N/A</v>
      </c>
      <c r="FE229" s="439"/>
      <c r="FF229" s="439"/>
      <c r="FG229" s="439"/>
      <c r="FH229" s="439"/>
      <c r="FI229" s="439"/>
      <c r="FJ229" s="439"/>
      <c r="FK229" s="439" t="e">
        <f>LOOKUP(FK24,$B$235:$B$239,$D$235:$D$239)</f>
        <v>#N/A</v>
      </c>
      <c r="FL229" s="439"/>
      <c r="FM229" s="439"/>
      <c r="FN229" s="439"/>
      <c r="FO229" s="439"/>
      <c r="FP229" s="439"/>
      <c r="FQ229" s="439"/>
      <c r="FR229" s="439" t="e">
        <f>LOOKUP(FR24,$B$235:$B$239,$D$235:$D$239)</f>
        <v>#N/A</v>
      </c>
      <c r="FS229" s="439"/>
      <c r="FT229" s="439"/>
      <c r="FU229" s="439"/>
      <c r="FV229" s="439"/>
      <c r="FW229" s="439"/>
      <c r="FX229" s="439"/>
      <c r="FY229" s="439" t="e">
        <f>LOOKUP(FY24,$B$235:$B$239,$D$235:$D$239)</f>
        <v>#N/A</v>
      </c>
      <c r="FZ229" s="439"/>
      <c r="GA229" s="439"/>
      <c r="GB229" s="439"/>
      <c r="GC229" s="439"/>
      <c r="GD229" s="439"/>
      <c r="GE229" s="439"/>
      <c r="GF229" s="439" t="e">
        <f>LOOKUP(GF24,$B$235:$B$239,$D$235:$D$239)</f>
        <v>#N/A</v>
      </c>
      <c r="GG229" s="439"/>
      <c r="GH229" s="439"/>
      <c r="GI229" s="439"/>
      <c r="GJ229" s="439"/>
      <c r="GK229" s="439"/>
      <c r="GL229" s="439"/>
      <c r="GM229" s="439" t="e">
        <f>LOOKUP(GM24,$B$235:$B$239,$D$235:$D$239)</f>
        <v>#N/A</v>
      </c>
      <c r="GN229" s="439"/>
      <c r="GO229" s="439"/>
      <c r="GP229" s="439"/>
      <c r="GQ229" s="439"/>
      <c r="GR229" s="439"/>
      <c r="GS229" s="439"/>
      <c r="GT229" s="439" t="e">
        <f>LOOKUP(GT24,$B$235:$B$239,$D$235:$D$239)</f>
        <v>#N/A</v>
      </c>
      <c r="GU229" s="439"/>
      <c r="GV229" s="439"/>
      <c r="GW229" s="439"/>
      <c r="GX229" s="439"/>
      <c r="GY229" s="439"/>
      <c r="GZ229" s="439"/>
      <c r="HA229" s="439" t="e">
        <f>LOOKUP(HA24,$B$235:$B$239,$D$235:$D$239)</f>
        <v>#N/A</v>
      </c>
      <c r="HB229" s="439"/>
      <c r="HC229" s="439"/>
      <c r="HD229" s="439"/>
      <c r="HE229" s="439"/>
      <c r="HF229" s="439"/>
      <c r="HG229" s="439"/>
    </row>
    <row r="230" spans="2:215" ht="13.5" hidden="1">
      <c r="B230" s="790" t="s">
        <v>68</v>
      </c>
      <c r="C230" s="791"/>
      <c r="D230" s="791"/>
      <c r="E230" s="792"/>
      <c r="F230" s="710" t="e">
        <f>ROUNDDOWN((F24-F229)/F228,0)</f>
        <v>#N/A</v>
      </c>
      <c r="G230" s="439"/>
      <c r="H230" s="439"/>
      <c r="I230" s="439"/>
      <c r="J230" s="439"/>
      <c r="K230" s="439"/>
      <c r="L230" s="439"/>
      <c r="M230" s="439" t="e">
        <f>ROUNDDOWN((M24-M229)/M228,0)</f>
        <v>#N/A</v>
      </c>
      <c r="N230" s="439"/>
      <c r="O230" s="439"/>
      <c r="P230" s="439"/>
      <c r="Q230" s="439"/>
      <c r="R230" s="439"/>
      <c r="S230" s="439"/>
      <c r="T230" s="439" t="e">
        <f>ROUNDDOWN((T24-T229)/T228,0)</f>
        <v>#N/A</v>
      </c>
      <c r="U230" s="439"/>
      <c r="V230" s="439"/>
      <c r="W230" s="439"/>
      <c r="X230" s="439"/>
      <c r="Y230" s="439"/>
      <c r="Z230" s="439"/>
      <c r="AA230" s="439" t="e">
        <f>ROUNDDOWN((AA24-AA229)/AA228,0)</f>
        <v>#N/A</v>
      </c>
      <c r="AB230" s="439"/>
      <c r="AC230" s="439"/>
      <c r="AD230" s="439"/>
      <c r="AE230" s="439"/>
      <c r="AF230" s="439"/>
      <c r="AG230" s="439"/>
      <c r="AH230" s="439" t="e">
        <f>ROUNDDOWN((AH24-AH229)/AH228,0)</f>
        <v>#N/A</v>
      </c>
      <c r="AI230" s="439"/>
      <c r="AJ230" s="439"/>
      <c r="AK230" s="439"/>
      <c r="AL230" s="439"/>
      <c r="AM230" s="439"/>
      <c r="AN230" s="439"/>
      <c r="AO230" s="439" t="e">
        <f>ROUNDDOWN((AO24-AO229)/AO228,0)</f>
        <v>#N/A</v>
      </c>
      <c r="AP230" s="439"/>
      <c r="AQ230" s="439"/>
      <c r="AR230" s="439"/>
      <c r="AS230" s="439"/>
      <c r="AT230" s="439"/>
      <c r="AU230" s="439"/>
      <c r="AV230" s="439" t="e">
        <f>ROUNDDOWN((AV24-AV229)/AV228,0)</f>
        <v>#N/A</v>
      </c>
      <c r="AW230" s="439"/>
      <c r="AX230" s="439"/>
      <c r="AY230" s="439"/>
      <c r="AZ230" s="439"/>
      <c r="BA230" s="439"/>
      <c r="BB230" s="439"/>
      <c r="BC230" s="439" t="e">
        <f>ROUNDDOWN((BC24-BC229)/BC228,0)</f>
        <v>#N/A</v>
      </c>
      <c r="BD230" s="439"/>
      <c r="BE230" s="439"/>
      <c r="BF230" s="439"/>
      <c r="BG230" s="439"/>
      <c r="BH230" s="439"/>
      <c r="BI230" s="439"/>
      <c r="BJ230" s="439" t="e">
        <f>ROUNDDOWN((BJ24-BJ229)/BJ228,0)</f>
        <v>#N/A</v>
      </c>
      <c r="BK230" s="439"/>
      <c r="BL230" s="439"/>
      <c r="BM230" s="439"/>
      <c r="BN230" s="439"/>
      <c r="BO230" s="439"/>
      <c r="BP230" s="439"/>
      <c r="BQ230" s="439" t="e">
        <f>ROUNDDOWN((BQ24-BQ229)/BQ228,0)</f>
        <v>#N/A</v>
      </c>
      <c r="BR230" s="439"/>
      <c r="BS230" s="439"/>
      <c r="BT230" s="439"/>
      <c r="BU230" s="439"/>
      <c r="BV230" s="439"/>
      <c r="BW230" s="439"/>
      <c r="BX230" s="439" t="e">
        <f>ROUNDDOWN((BX24-BX229)/BX228,0)</f>
        <v>#N/A</v>
      </c>
      <c r="BY230" s="439"/>
      <c r="BZ230" s="439"/>
      <c r="CA230" s="439"/>
      <c r="CB230" s="439"/>
      <c r="CC230" s="439"/>
      <c r="CD230" s="439"/>
      <c r="CE230" s="439" t="e">
        <f>ROUNDDOWN((CE24-CE229)/CE228,0)</f>
        <v>#N/A</v>
      </c>
      <c r="CF230" s="439"/>
      <c r="CG230" s="439"/>
      <c r="CH230" s="439"/>
      <c r="CI230" s="439"/>
      <c r="CJ230" s="439"/>
      <c r="CK230" s="439"/>
      <c r="CL230" s="439" t="e">
        <f>ROUNDDOWN((CL24-CL229)/CL228,0)</f>
        <v>#N/A</v>
      </c>
      <c r="CM230" s="439"/>
      <c r="CN230" s="439"/>
      <c r="CO230" s="439"/>
      <c r="CP230" s="439"/>
      <c r="CQ230" s="439"/>
      <c r="CR230" s="439"/>
      <c r="CS230" s="439" t="e">
        <f>ROUNDDOWN((CS24-CS229)/CS228,0)</f>
        <v>#N/A</v>
      </c>
      <c r="CT230" s="439"/>
      <c r="CU230" s="439"/>
      <c r="CV230" s="439"/>
      <c r="CW230" s="439"/>
      <c r="CX230" s="439"/>
      <c r="CY230" s="439"/>
      <c r="CZ230" s="439" t="e">
        <f>ROUNDDOWN((CZ24-CZ229)/CZ228,0)</f>
        <v>#N/A</v>
      </c>
      <c r="DA230" s="439"/>
      <c r="DB230" s="439"/>
      <c r="DC230" s="439"/>
      <c r="DD230" s="439"/>
      <c r="DE230" s="439"/>
      <c r="DF230" s="439"/>
      <c r="DG230" s="439" t="e">
        <f>ROUNDDOWN((DG24-DG229)/DG228,0)</f>
        <v>#N/A</v>
      </c>
      <c r="DH230" s="439"/>
      <c r="DI230" s="439"/>
      <c r="DJ230" s="439"/>
      <c r="DK230" s="439"/>
      <c r="DL230" s="439"/>
      <c r="DM230" s="439"/>
      <c r="DN230" s="439" t="e">
        <f>ROUNDDOWN((DN24-DN229)/DN228,0)</f>
        <v>#N/A</v>
      </c>
      <c r="DO230" s="439"/>
      <c r="DP230" s="439"/>
      <c r="DQ230" s="439"/>
      <c r="DR230" s="439"/>
      <c r="DS230" s="439"/>
      <c r="DT230" s="439"/>
      <c r="DU230" s="439" t="e">
        <f>ROUNDDOWN((DU24-DU229)/DU228,0)</f>
        <v>#N/A</v>
      </c>
      <c r="DV230" s="439"/>
      <c r="DW230" s="439"/>
      <c r="DX230" s="439"/>
      <c r="DY230" s="439"/>
      <c r="DZ230" s="439"/>
      <c r="EA230" s="439"/>
      <c r="EB230" s="439" t="e">
        <f>ROUNDDOWN((EB24-EB229)/EB228,0)</f>
        <v>#N/A</v>
      </c>
      <c r="EC230" s="439"/>
      <c r="ED230" s="439"/>
      <c r="EE230" s="439"/>
      <c r="EF230" s="439"/>
      <c r="EG230" s="439"/>
      <c r="EH230" s="439"/>
      <c r="EI230" s="439" t="e">
        <f>ROUNDDOWN((EI24-EI229)/EI228,0)</f>
        <v>#N/A</v>
      </c>
      <c r="EJ230" s="439"/>
      <c r="EK230" s="439"/>
      <c r="EL230" s="439"/>
      <c r="EM230" s="439"/>
      <c r="EN230" s="439"/>
      <c r="EO230" s="439"/>
      <c r="EP230" s="439" t="e">
        <f>ROUNDDOWN((EP24-EP229)/EP228,0)</f>
        <v>#N/A</v>
      </c>
      <c r="EQ230" s="439"/>
      <c r="ER230" s="439"/>
      <c r="ES230" s="439"/>
      <c r="ET230" s="439"/>
      <c r="EU230" s="439"/>
      <c r="EV230" s="439"/>
      <c r="EW230" s="439" t="e">
        <f>ROUNDDOWN((EW24-EW229)/EW228,0)</f>
        <v>#N/A</v>
      </c>
      <c r="EX230" s="439"/>
      <c r="EY230" s="439"/>
      <c r="EZ230" s="439"/>
      <c r="FA230" s="439"/>
      <c r="FB230" s="439"/>
      <c r="FC230" s="439"/>
      <c r="FD230" s="439" t="e">
        <f>ROUNDDOWN((FD24-FD229)/FD228,0)</f>
        <v>#N/A</v>
      </c>
      <c r="FE230" s="439"/>
      <c r="FF230" s="439"/>
      <c r="FG230" s="439"/>
      <c r="FH230" s="439"/>
      <c r="FI230" s="439"/>
      <c r="FJ230" s="439"/>
      <c r="FK230" s="439" t="e">
        <f>ROUNDDOWN((FK24-FK229)/FK228,0)</f>
        <v>#N/A</v>
      </c>
      <c r="FL230" s="439"/>
      <c r="FM230" s="439"/>
      <c r="FN230" s="439"/>
      <c r="FO230" s="439"/>
      <c r="FP230" s="439"/>
      <c r="FQ230" s="439"/>
      <c r="FR230" s="439" t="e">
        <f>ROUNDDOWN((FR24-FR229)/FR228,0)</f>
        <v>#N/A</v>
      </c>
      <c r="FS230" s="439"/>
      <c r="FT230" s="439"/>
      <c r="FU230" s="439"/>
      <c r="FV230" s="439"/>
      <c r="FW230" s="439"/>
      <c r="FX230" s="439"/>
      <c r="FY230" s="439" t="e">
        <f>ROUNDDOWN((FY24-FY229)/FY228,0)</f>
        <v>#N/A</v>
      </c>
      <c r="FZ230" s="439"/>
      <c r="GA230" s="439"/>
      <c r="GB230" s="439"/>
      <c r="GC230" s="439"/>
      <c r="GD230" s="439"/>
      <c r="GE230" s="439"/>
      <c r="GF230" s="439" t="e">
        <f>ROUNDDOWN((GF24-GF229)/GF228,0)</f>
        <v>#N/A</v>
      </c>
      <c r="GG230" s="439"/>
      <c r="GH230" s="439"/>
      <c r="GI230" s="439"/>
      <c r="GJ230" s="439"/>
      <c r="GK230" s="439"/>
      <c r="GL230" s="439"/>
      <c r="GM230" s="439" t="e">
        <f>ROUNDDOWN((GM24-GM229)/GM228,0)</f>
        <v>#N/A</v>
      </c>
      <c r="GN230" s="439"/>
      <c r="GO230" s="439"/>
      <c r="GP230" s="439"/>
      <c r="GQ230" s="439"/>
      <c r="GR230" s="439"/>
      <c r="GS230" s="439"/>
      <c r="GT230" s="439" t="e">
        <f>ROUNDDOWN((GT24-GT229)/GT228,0)</f>
        <v>#N/A</v>
      </c>
      <c r="GU230" s="439"/>
      <c r="GV230" s="439"/>
      <c r="GW230" s="439"/>
      <c r="GX230" s="439"/>
      <c r="GY230" s="439"/>
      <c r="GZ230" s="439"/>
      <c r="HA230" s="439" t="e">
        <f>ROUNDDOWN((HA24-HA229)/HA228,0)</f>
        <v>#N/A</v>
      </c>
      <c r="HB230" s="439"/>
      <c r="HC230" s="439"/>
      <c r="HD230" s="439"/>
      <c r="HE230" s="439"/>
      <c r="HF230" s="439"/>
      <c r="HG230" s="439"/>
    </row>
    <row r="231" spans="2:215" ht="13.5" hidden="1">
      <c r="B231" s="790" t="s">
        <v>74</v>
      </c>
      <c r="C231" s="791"/>
      <c r="D231" s="791"/>
      <c r="E231" s="792"/>
      <c r="F231" s="710" t="e">
        <f>F230*F228-F24+F229</f>
        <v>#N/A</v>
      </c>
      <c r="G231" s="439"/>
      <c r="H231" s="439"/>
      <c r="I231" s="439"/>
      <c r="J231" s="439"/>
      <c r="K231" s="439"/>
      <c r="L231" s="439"/>
      <c r="M231" s="439" t="e">
        <f>M230*M228-M24+M229</f>
        <v>#N/A</v>
      </c>
      <c r="N231" s="439"/>
      <c r="O231" s="439"/>
      <c r="P231" s="439"/>
      <c r="Q231" s="439"/>
      <c r="R231" s="439"/>
      <c r="S231" s="439"/>
      <c r="T231" s="439" t="e">
        <f>T230*T228-T24+T229</f>
        <v>#N/A</v>
      </c>
      <c r="U231" s="439"/>
      <c r="V231" s="439"/>
      <c r="W231" s="439"/>
      <c r="X231" s="439"/>
      <c r="Y231" s="439"/>
      <c r="Z231" s="439"/>
      <c r="AA231" s="439" t="e">
        <f>AA230*AA228-AA24+AA229</f>
        <v>#N/A</v>
      </c>
      <c r="AB231" s="439"/>
      <c r="AC231" s="439"/>
      <c r="AD231" s="439"/>
      <c r="AE231" s="439"/>
      <c r="AF231" s="439"/>
      <c r="AG231" s="439"/>
      <c r="AH231" s="439" t="e">
        <f>AH230*AH228-AH24+AH229</f>
        <v>#N/A</v>
      </c>
      <c r="AI231" s="439"/>
      <c r="AJ231" s="439"/>
      <c r="AK231" s="439"/>
      <c r="AL231" s="439"/>
      <c r="AM231" s="439"/>
      <c r="AN231" s="439"/>
      <c r="AO231" s="439" t="e">
        <f>AO230*AO228-AO24+AO229</f>
        <v>#N/A</v>
      </c>
      <c r="AP231" s="439"/>
      <c r="AQ231" s="439"/>
      <c r="AR231" s="439"/>
      <c r="AS231" s="439"/>
      <c r="AT231" s="439"/>
      <c r="AU231" s="439"/>
      <c r="AV231" s="439" t="e">
        <f>AV230*AV228-AV24+AV229</f>
        <v>#N/A</v>
      </c>
      <c r="AW231" s="439"/>
      <c r="AX231" s="439"/>
      <c r="AY231" s="439"/>
      <c r="AZ231" s="439"/>
      <c r="BA231" s="439"/>
      <c r="BB231" s="439"/>
      <c r="BC231" s="439" t="e">
        <f>BC230*BC228-BC24+BC229</f>
        <v>#N/A</v>
      </c>
      <c r="BD231" s="439"/>
      <c r="BE231" s="439"/>
      <c r="BF231" s="439"/>
      <c r="BG231" s="439"/>
      <c r="BH231" s="439"/>
      <c r="BI231" s="439"/>
      <c r="BJ231" s="439" t="e">
        <f>BJ230*BJ228-BJ24+BJ229</f>
        <v>#N/A</v>
      </c>
      <c r="BK231" s="439"/>
      <c r="BL231" s="439"/>
      <c r="BM231" s="439"/>
      <c r="BN231" s="439"/>
      <c r="BO231" s="439"/>
      <c r="BP231" s="439"/>
      <c r="BQ231" s="439" t="e">
        <f>BQ230*BQ228-BQ24+BQ229</f>
        <v>#N/A</v>
      </c>
      <c r="BR231" s="439"/>
      <c r="BS231" s="439"/>
      <c r="BT231" s="439"/>
      <c r="BU231" s="439"/>
      <c r="BV231" s="439"/>
      <c r="BW231" s="439"/>
      <c r="BX231" s="439" t="e">
        <f>BX230*BX228-BX24+BX229</f>
        <v>#N/A</v>
      </c>
      <c r="BY231" s="439"/>
      <c r="BZ231" s="439"/>
      <c r="CA231" s="439"/>
      <c r="CB231" s="439"/>
      <c r="CC231" s="439"/>
      <c r="CD231" s="439"/>
      <c r="CE231" s="439" t="e">
        <f>CE230*CE228-CE24+CE229</f>
        <v>#N/A</v>
      </c>
      <c r="CF231" s="439"/>
      <c r="CG231" s="439"/>
      <c r="CH231" s="439"/>
      <c r="CI231" s="439"/>
      <c r="CJ231" s="439"/>
      <c r="CK231" s="439"/>
      <c r="CL231" s="439" t="e">
        <f>CL230*CL228-CL24+CL229</f>
        <v>#N/A</v>
      </c>
      <c r="CM231" s="439"/>
      <c r="CN231" s="439"/>
      <c r="CO231" s="439"/>
      <c r="CP231" s="439"/>
      <c r="CQ231" s="439"/>
      <c r="CR231" s="439"/>
      <c r="CS231" s="439" t="e">
        <f>CS230*CS228-CS24+CS229</f>
        <v>#N/A</v>
      </c>
      <c r="CT231" s="439"/>
      <c r="CU231" s="439"/>
      <c r="CV231" s="439"/>
      <c r="CW231" s="439"/>
      <c r="CX231" s="439"/>
      <c r="CY231" s="439"/>
      <c r="CZ231" s="439" t="e">
        <f>CZ230*CZ228-CZ24+CZ229</f>
        <v>#N/A</v>
      </c>
      <c r="DA231" s="439"/>
      <c r="DB231" s="439"/>
      <c r="DC231" s="439"/>
      <c r="DD231" s="439"/>
      <c r="DE231" s="439"/>
      <c r="DF231" s="439"/>
      <c r="DG231" s="439" t="e">
        <f>DG230*DG228-DG24+DG229</f>
        <v>#N/A</v>
      </c>
      <c r="DH231" s="439"/>
      <c r="DI231" s="439"/>
      <c r="DJ231" s="439"/>
      <c r="DK231" s="439"/>
      <c r="DL231" s="439"/>
      <c r="DM231" s="439"/>
      <c r="DN231" s="439" t="e">
        <f>DN230*DN228-DN24+DN229</f>
        <v>#N/A</v>
      </c>
      <c r="DO231" s="439"/>
      <c r="DP231" s="439"/>
      <c r="DQ231" s="439"/>
      <c r="DR231" s="439"/>
      <c r="DS231" s="439"/>
      <c r="DT231" s="439"/>
      <c r="DU231" s="439" t="e">
        <f>DU230*DU228-DU24+DU229</f>
        <v>#N/A</v>
      </c>
      <c r="DV231" s="439"/>
      <c r="DW231" s="439"/>
      <c r="DX231" s="439"/>
      <c r="DY231" s="439"/>
      <c r="DZ231" s="439"/>
      <c r="EA231" s="439"/>
      <c r="EB231" s="439" t="e">
        <f>EB230*EB228-EB24+EB229</f>
        <v>#N/A</v>
      </c>
      <c r="EC231" s="439"/>
      <c r="ED231" s="439"/>
      <c r="EE231" s="439"/>
      <c r="EF231" s="439"/>
      <c r="EG231" s="439"/>
      <c r="EH231" s="439"/>
      <c r="EI231" s="439" t="e">
        <f>EI230*EI228-EI24+EI229</f>
        <v>#N/A</v>
      </c>
      <c r="EJ231" s="439"/>
      <c r="EK231" s="439"/>
      <c r="EL231" s="439"/>
      <c r="EM231" s="439"/>
      <c r="EN231" s="439"/>
      <c r="EO231" s="439"/>
      <c r="EP231" s="439" t="e">
        <f>EP230*EP228-EP24+EP229</f>
        <v>#N/A</v>
      </c>
      <c r="EQ231" s="439"/>
      <c r="ER231" s="439"/>
      <c r="ES231" s="439"/>
      <c r="ET231" s="439"/>
      <c r="EU231" s="439"/>
      <c r="EV231" s="439"/>
      <c r="EW231" s="439" t="e">
        <f>EW230*EW228-EW24+EW229</f>
        <v>#N/A</v>
      </c>
      <c r="EX231" s="439"/>
      <c r="EY231" s="439"/>
      <c r="EZ231" s="439"/>
      <c r="FA231" s="439"/>
      <c r="FB231" s="439"/>
      <c r="FC231" s="439"/>
      <c r="FD231" s="439" t="e">
        <f>FD230*FD228-FD24+FD229</f>
        <v>#N/A</v>
      </c>
      <c r="FE231" s="439"/>
      <c r="FF231" s="439"/>
      <c r="FG231" s="439"/>
      <c r="FH231" s="439"/>
      <c r="FI231" s="439"/>
      <c r="FJ231" s="439"/>
      <c r="FK231" s="439" t="e">
        <f>FK230*FK228-FK24+FK229</f>
        <v>#N/A</v>
      </c>
      <c r="FL231" s="439"/>
      <c r="FM231" s="439"/>
      <c r="FN231" s="439"/>
      <c r="FO231" s="439"/>
      <c r="FP231" s="439"/>
      <c r="FQ231" s="439"/>
      <c r="FR231" s="439" t="e">
        <f>FR230*FR228-FR24+FR229</f>
        <v>#N/A</v>
      </c>
      <c r="FS231" s="439"/>
      <c r="FT231" s="439"/>
      <c r="FU231" s="439"/>
      <c r="FV231" s="439"/>
      <c r="FW231" s="439"/>
      <c r="FX231" s="439"/>
      <c r="FY231" s="439" t="e">
        <f>FY230*FY228-FY24+FY229</f>
        <v>#N/A</v>
      </c>
      <c r="FZ231" s="439"/>
      <c r="GA231" s="439"/>
      <c r="GB231" s="439"/>
      <c r="GC231" s="439"/>
      <c r="GD231" s="439"/>
      <c r="GE231" s="439"/>
      <c r="GF231" s="439" t="e">
        <f>GF230*GF228-GF24+GF229</f>
        <v>#N/A</v>
      </c>
      <c r="GG231" s="439"/>
      <c r="GH231" s="439"/>
      <c r="GI231" s="439"/>
      <c r="GJ231" s="439"/>
      <c r="GK231" s="439"/>
      <c r="GL231" s="439"/>
      <c r="GM231" s="439" t="e">
        <f>GM230*GM228-GM24+GM229</f>
        <v>#N/A</v>
      </c>
      <c r="GN231" s="439"/>
      <c r="GO231" s="439"/>
      <c r="GP231" s="439"/>
      <c r="GQ231" s="439"/>
      <c r="GR231" s="439"/>
      <c r="GS231" s="439"/>
      <c r="GT231" s="439" t="e">
        <f>GT230*GT228-GT24+GT229</f>
        <v>#N/A</v>
      </c>
      <c r="GU231" s="439"/>
      <c r="GV231" s="439"/>
      <c r="GW231" s="439"/>
      <c r="GX231" s="439"/>
      <c r="GY231" s="439"/>
      <c r="GZ231" s="439"/>
      <c r="HA231" s="439" t="e">
        <f>HA230*HA228-HA24+HA229</f>
        <v>#N/A</v>
      </c>
      <c r="HB231" s="439"/>
      <c r="HC231" s="439"/>
      <c r="HD231" s="439"/>
      <c r="HE231" s="439"/>
      <c r="HF231" s="439"/>
      <c r="HG231" s="439"/>
    </row>
    <row r="232" spans="2:215" ht="14.25" hidden="1" thickBot="1">
      <c r="B232" s="796" t="s">
        <v>69</v>
      </c>
      <c r="C232" s="797"/>
      <c r="D232" s="797"/>
      <c r="E232" s="798"/>
      <c r="F232" s="710">
        <f>IF(F24&gt;0,F24+F231,0)</f>
        <v>0</v>
      </c>
      <c r="G232" s="439"/>
      <c r="H232" s="439"/>
      <c r="I232" s="439"/>
      <c r="J232" s="439"/>
      <c r="K232" s="439"/>
      <c r="L232" s="439"/>
      <c r="M232" s="439">
        <f>IF(M24&gt;0,M24+M231,0)</f>
        <v>0</v>
      </c>
      <c r="N232" s="439"/>
      <c r="O232" s="439"/>
      <c r="P232" s="439"/>
      <c r="Q232" s="439"/>
      <c r="R232" s="439"/>
      <c r="S232" s="439"/>
      <c r="T232" s="439">
        <f>IF(T24&gt;0,T24+T231,0)</f>
        <v>0</v>
      </c>
      <c r="U232" s="439"/>
      <c r="V232" s="439"/>
      <c r="W232" s="439"/>
      <c r="X232" s="439"/>
      <c r="Y232" s="439"/>
      <c r="Z232" s="439"/>
      <c r="AA232" s="439">
        <f>IF(AA24&gt;0,AA24+AA231,0)</f>
        <v>0</v>
      </c>
      <c r="AB232" s="439"/>
      <c r="AC232" s="439"/>
      <c r="AD232" s="439"/>
      <c r="AE232" s="439"/>
      <c r="AF232" s="439"/>
      <c r="AG232" s="439"/>
      <c r="AH232" s="439">
        <f>IF(AH24&gt;0,AH24+AH231,0)</f>
        <v>0</v>
      </c>
      <c r="AI232" s="439"/>
      <c r="AJ232" s="439"/>
      <c r="AK232" s="439"/>
      <c r="AL232" s="439"/>
      <c r="AM232" s="439"/>
      <c r="AN232" s="439"/>
      <c r="AO232" s="439">
        <f>IF(AO24&gt;0,AO24+AO231,0)</f>
        <v>0</v>
      </c>
      <c r="AP232" s="439"/>
      <c r="AQ232" s="439"/>
      <c r="AR232" s="439"/>
      <c r="AS232" s="439"/>
      <c r="AT232" s="439"/>
      <c r="AU232" s="439"/>
      <c r="AV232" s="439">
        <f>IF(AV24&gt;0,AV24+AV231,0)</f>
        <v>0</v>
      </c>
      <c r="AW232" s="439"/>
      <c r="AX232" s="439"/>
      <c r="AY232" s="439"/>
      <c r="AZ232" s="439"/>
      <c r="BA232" s="439"/>
      <c r="BB232" s="439"/>
      <c r="BC232" s="439">
        <f>IF(BC24&gt;0,BC24+BC231,0)</f>
        <v>0</v>
      </c>
      <c r="BD232" s="439"/>
      <c r="BE232" s="439"/>
      <c r="BF232" s="439"/>
      <c r="BG232" s="439"/>
      <c r="BH232" s="439"/>
      <c r="BI232" s="439"/>
      <c r="BJ232" s="439">
        <f>IF(BJ24&gt;0,BJ24+BJ231,0)</f>
        <v>0</v>
      </c>
      <c r="BK232" s="439"/>
      <c r="BL232" s="439"/>
      <c r="BM232" s="439"/>
      <c r="BN232" s="439"/>
      <c r="BO232" s="439"/>
      <c r="BP232" s="439"/>
      <c r="BQ232" s="439">
        <f>IF(BQ24&gt;0,BQ24+BQ231,0)</f>
        <v>0</v>
      </c>
      <c r="BR232" s="439"/>
      <c r="BS232" s="439"/>
      <c r="BT232" s="439"/>
      <c r="BU232" s="439"/>
      <c r="BV232" s="439"/>
      <c r="BW232" s="439"/>
      <c r="BX232" s="439">
        <f>IF(BX24&gt;0,BX24+BX231,0)</f>
        <v>0</v>
      </c>
      <c r="BY232" s="439"/>
      <c r="BZ232" s="439"/>
      <c r="CA232" s="439"/>
      <c r="CB232" s="439"/>
      <c r="CC232" s="439"/>
      <c r="CD232" s="439"/>
      <c r="CE232" s="439">
        <f>IF(CE24&gt;0,CE24+CE231,0)</f>
        <v>0</v>
      </c>
      <c r="CF232" s="439"/>
      <c r="CG232" s="439"/>
      <c r="CH232" s="439"/>
      <c r="CI232" s="439"/>
      <c r="CJ232" s="439"/>
      <c r="CK232" s="439"/>
      <c r="CL232" s="439">
        <f>IF(CL24&gt;0,CL24+CL231,0)</f>
        <v>0</v>
      </c>
      <c r="CM232" s="439"/>
      <c r="CN232" s="439"/>
      <c r="CO232" s="439"/>
      <c r="CP232" s="439"/>
      <c r="CQ232" s="439"/>
      <c r="CR232" s="439"/>
      <c r="CS232" s="439">
        <f>IF(CS24&gt;0,CS24+CS231,0)</f>
        <v>0</v>
      </c>
      <c r="CT232" s="439"/>
      <c r="CU232" s="439"/>
      <c r="CV232" s="439"/>
      <c r="CW232" s="439"/>
      <c r="CX232" s="439"/>
      <c r="CY232" s="439"/>
      <c r="CZ232" s="439">
        <f>IF(CZ24&gt;0,CZ24+CZ231,0)</f>
        <v>0</v>
      </c>
      <c r="DA232" s="439"/>
      <c r="DB232" s="439"/>
      <c r="DC232" s="439"/>
      <c r="DD232" s="439"/>
      <c r="DE232" s="439"/>
      <c r="DF232" s="439"/>
      <c r="DG232" s="439">
        <f>IF(DG24&gt;0,DG24+DG231,0)</f>
        <v>0</v>
      </c>
      <c r="DH232" s="439"/>
      <c r="DI232" s="439"/>
      <c r="DJ232" s="439"/>
      <c r="DK232" s="439"/>
      <c r="DL232" s="439"/>
      <c r="DM232" s="439"/>
      <c r="DN232" s="439">
        <f>IF(DN24&gt;0,DN24+DN231,0)</f>
        <v>0</v>
      </c>
      <c r="DO232" s="439"/>
      <c r="DP232" s="439"/>
      <c r="DQ232" s="439"/>
      <c r="DR232" s="439"/>
      <c r="DS232" s="439"/>
      <c r="DT232" s="439"/>
      <c r="DU232" s="439">
        <f>IF(DU24&gt;0,DU24+DU231,0)</f>
        <v>0</v>
      </c>
      <c r="DV232" s="439"/>
      <c r="DW232" s="439"/>
      <c r="DX232" s="439"/>
      <c r="DY232" s="439"/>
      <c r="DZ232" s="439"/>
      <c r="EA232" s="439"/>
      <c r="EB232" s="439">
        <f>IF(EB24&gt;0,EB24+EB231,0)</f>
        <v>0</v>
      </c>
      <c r="EC232" s="439"/>
      <c r="ED232" s="439"/>
      <c r="EE232" s="439"/>
      <c r="EF232" s="439"/>
      <c r="EG232" s="439"/>
      <c r="EH232" s="439"/>
      <c r="EI232" s="439">
        <f>IF(EI24&gt;0,EI24+EI231,0)</f>
        <v>0</v>
      </c>
      <c r="EJ232" s="439"/>
      <c r="EK232" s="439"/>
      <c r="EL232" s="439"/>
      <c r="EM232" s="439"/>
      <c r="EN232" s="439"/>
      <c r="EO232" s="439"/>
      <c r="EP232" s="439">
        <f>IF(EP24&gt;0,EP24+EP231,0)</f>
        <v>0</v>
      </c>
      <c r="EQ232" s="439"/>
      <c r="ER232" s="439"/>
      <c r="ES232" s="439"/>
      <c r="ET232" s="439"/>
      <c r="EU232" s="439"/>
      <c r="EV232" s="439"/>
      <c r="EW232" s="439">
        <f>IF(EW24&gt;0,EW24+EW231,0)</f>
        <v>0</v>
      </c>
      <c r="EX232" s="439"/>
      <c r="EY232" s="439"/>
      <c r="EZ232" s="439"/>
      <c r="FA232" s="439"/>
      <c r="FB232" s="439"/>
      <c r="FC232" s="439"/>
      <c r="FD232" s="439">
        <f>IF(FD24&gt;0,FD24+FD231,0)</f>
        <v>0</v>
      </c>
      <c r="FE232" s="439"/>
      <c r="FF232" s="439"/>
      <c r="FG232" s="439"/>
      <c r="FH232" s="439"/>
      <c r="FI232" s="439"/>
      <c r="FJ232" s="439"/>
      <c r="FK232" s="439">
        <f>IF(FK24&gt;0,FK24+FK231,0)</f>
        <v>0</v>
      </c>
      <c r="FL232" s="439"/>
      <c r="FM232" s="439"/>
      <c r="FN232" s="439"/>
      <c r="FO232" s="439"/>
      <c r="FP232" s="439"/>
      <c r="FQ232" s="439"/>
      <c r="FR232" s="439">
        <f>IF(FR24&gt;0,FR24+FR231,0)</f>
        <v>0</v>
      </c>
      <c r="FS232" s="439"/>
      <c r="FT232" s="439"/>
      <c r="FU232" s="439"/>
      <c r="FV232" s="439"/>
      <c r="FW232" s="439"/>
      <c r="FX232" s="439"/>
      <c r="FY232" s="439">
        <f>IF(FY24&gt;0,FY24+FY231,0)</f>
        <v>0</v>
      </c>
      <c r="FZ232" s="439"/>
      <c r="GA232" s="439"/>
      <c r="GB232" s="439"/>
      <c r="GC232" s="439"/>
      <c r="GD232" s="439"/>
      <c r="GE232" s="439"/>
      <c r="GF232" s="439">
        <f>IF(GF24&gt;0,GF24+GF231,0)</f>
        <v>0</v>
      </c>
      <c r="GG232" s="439"/>
      <c r="GH232" s="439"/>
      <c r="GI232" s="439"/>
      <c r="GJ232" s="439"/>
      <c r="GK232" s="439"/>
      <c r="GL232" s="439"/>
      <c r="GM232" s="439">
        <f>IF(GM24&gt;0,GM24+GM231,0)</f>
        <v>0</v>
      </c>
      <c r="GN232" s="439"/>
      <c r="GO232" s="439"/>
      <c r="GP232" s="439"/>
      <c r="GQ232" s="439"/>
      <c r="GR232" s="439"/>
      <c r="GS232" s="439"/>
      <c r="GT232" s="439">
        <f>IF(GT24&gt;0,GT24+GT231,0)</f>
        <v>0</v>
      </c>
      <c r="GU232" s="439"/>
      <c r="GV232" s="439"/>
      <c r="GW232" s="439"/>
      <c r="GX232" s="439"/>
      <c r="GY232" s="439"/>
      <c r="GZ232" s="439"/>
      <c r="HA232" s="439">
        <f>IF(HA24&gt;0,HA24+HA231,0)</f>
        <v>0</v>
      </c>
      <c r="HB232" s="439"/>
      <c r="HC232" s="439"/>
      <c r="HD232" s="439"/>
      <c r="HE232" s="439"/>
      <c r="HF232" s="439"/>
      <c r="HG232" s="439"/>
    </row>
    <row r="233" spans="2:215" ht="13.5" hidden="1">
      <c r="B233" s="23"/>
      <c r="C233" s="7"/>
      <c r="D233" s="7"/>
      <c r="E233" s="8"/>
    </row>
    <row r="234" spans="2:215" ht="13.5" hidden="1">
      <c r="B234" s="24" t="s">
        <v>0</v>
      </c>
      <c r="C234" s="24" t="s">
        <v>29</v>
      </c>
      <c r="D234" s="24" t="s">
        <v>30</v>
      </c>
      <c r="E234" s="163" t="s">
        <v>248</v>
      </c>
      <c r="F234" s="711">
        <f>IF(F98&lt;50000,F98,50000)</f>
        <v>0</v>
      </c>
      <c r="G234" s="711"/>
      <c r="H234" s="711"/>
      <c r="I234" s="711"/>
      <c r="J234" s="711"/>
      <c r="K234" s="711"/>
      <c r="L234" s="711"/>
      <c r="M234" s="711">
        <f>IF(M98&lt;50000,M98,50000)</f>
        <v>0</v>
      </c>
      <c r="N234" s="711"/>
      <c r="O234" s="711"/>
      <c r="P234" s="711"/>
      <c r="Q234" s="711"/>
      <c r="R234" s="711"/>
      <c r="S234" s="711"/>
      <c r="T234" s="711">
        <f>IF(T98&lt;50000,T98,50000)</f>
        <v>0</v>
      </c>
      <c r="U234" s="711"/>
      <c r="V234" s="711"/>
      <c r="W234" s="711"/>
      <c r="X234" s="711"/>
      <c r="Y234" s="711"/>
      <c r="Z234" s="711"/>
      <c r="AA234" s="711">
        <f>IF(AA98&lt;50000,AA98,50000)</f>
        <v>0</v>
      </c>
      <c r="AB234" s="711"/>
      <c r="AC234" s="711"/>
      <c r="AD234" s="711"/>
      <c r="AE234" s="711"/>
      <c r="AF234" s="711"/>
      <c r="AG234" s="711"/>
      <c r="AH234" s="711">
        <f>IF(AH98&lt;50000,AH98,50000)</f>
        <v>0</v>
      </c>
      <c r="AI234" s="711"/>
      <c r="AJ234" s="711"/>
      <c r="AK234" s="711"/>
      <c r="AL234" s="711"/>
      <c r="AM234" s="711"/>
      <c r="AN234" s="711"/>
      <c r="AO234" s="711">
        <f>IF(AO98&lt;50000,AO98,50000)</f>
        <v>0</v>
      </c>
      <c r="AP234" s="711"/>
      <c r="AQ234" s="711"/>
      <c r="AR234" s="711"/>
      <c r="AS234" s="711"/>
      <c r="AT234" s="711"/>
      <c r="AU234" s="711"/>
      <c r="AV234" s="711">
        <f>IF(AV98&lt;50000,AV98,50000)</f>
        <v>0</v>
      </c>
      <c r="AW234" s="711"/>
      <c r="AX234" s="711"/>
      <c r="AY234" s="711"/>
      <c r="AZ234" s="711"/>
      <c r="BA234" s="711"/>
      <c r="BB234" s="711"/>
      <c r="BC234" s="711">
        <f>IF(BC98&lt;50000,BC98,50000)</f>
        <v>0</v>
      </c>
      <c r="BD234" s="711"/>
      <c r="BE234" s="711"/>
      <c r="BF234" s="711"/>
      <c r="BG234" s="711"/>
      <c r="BH234" s="711"/>
      <c r="BI234" s="711"/>
      <c r="BJ234" s="711">
        <f>IF(BJ98&lt;50000,BJ98,50000)</f>
        <v>0</v>
      </c>
      <c r="BK234" s="711"/>
      <c r="BL234" s="711"/>
      <c r="BM234" s="711"/>
      <c r="BN234" s="711"/>
      <c r="BO234" s="711"/>
      <c r="BP234" s="711"/>
      <c r="BQ234" s="711">
        <f>IF(BQ98&lt;50000,BQ98,50000)</f>
        <v>0</v>
      </c>
      <c r="BR234" s="711"/>
      <c r="BS234" s="711"/>
      <c r="BT234" s="711"/>
      <c r="BU234" s="711"/>
      <c r="BV234" s="711"/>
      <c r="BW234" s="711"/>
      <c r="BX234" s="711">
        <f>IF(BX98&lt;50000,BX98,50000)</f>
        <v>0</v>
      </c>
      <c r="BY234" s="711"/>
      <c r="BZ234" s="711"/>
      <c r="CA234" s="711"/>
      <c r="CB234" s="711"/>
      <c r="CC234" s="711"/>
      <c r="CD234" s="711"/>
      <c r="CE234" s="711">
        <f>IF(CE98&lt;50000,CE98,50000)</f>
        <v>0</v>
      </c>
      <c r="CF234" s="711"/>
      <c r="CG234" s="711"/>
      <c r="CH234" s="711"/>
      <c r="CI234" s="711"/>
      <c r="CJ234" s="711"/>
      <c r="CK234" s="711"/>
      <c r="CL234" s="711">
        <f>IF(CL98&lt;50000,CL98,50000)</f>
        <v>0</v>
      </c>
      <c r="CM234" s="711"/>
      <c r="CN234" s="711"/>
      <c r="CO234" s="711"/>
      <c r="CP234" s="711"/>
      <c r="CQ234" s="711"/>
      <c r="CR234" s="711"/>
      <c r="CS234" s="711">
        <f>IF(CS98&lt;50000,CS98,50000)</f>
        <v>0</v>
      </c>
      <c r="CT234" s="711"/>
      <c r="CU234" s="711"/>
      <c r="CV234" s="711"/>
      <c r="CW234" s="711"/>
      <c r="CX234" s="711"/>
      <c r="CY234" s="711"/>
      <c r="CZ234" s="711">
        <f>IF(CZ98&lt;50000,CZ98,50000)</f>
        <v>0</v>
      </c>
      <c r="DA234" s="711"/>
      <c r="DB234" s="711"/>
      <c r="DC234" s="711"/>
      <c r="DD234" s="711"/>
      <c r="DE234" s="711"/>
      <c r="DF234" s="711"/>
      <c r="DG234" s="711">
        <f>IF(DG98&lt;50000,DG98,50000)</f>
        <v>0</v>
      </c>
      <c r="DH234" s="711"/>
      <c r="DI234" s="711"/>
      <c r="DJ234" s="711"/>
      <c r="DK234" s="711"/>
      <c r="DL234" s="711"/>
      <c r="DM234" s="711"/>
      <c r="DN234" s="711">
        <f>IF(DN98&lt;50000,DN98,50000)</f>
        <v>0</v>
      </c>
      <c r="DO234" s="711"/>
      <c r="DP234" s="711"/>
      <c r="DQ234" s="711"/>
      <c r="DR234" s="711"/>
      <c r="DS234" s="711"/>
      <c r="DT234" s="711"/>
      <c r="DU234" s="711">
        <f>IF(DU98&lt;50000,DU98,50000)</f>
        <v>0</v>
      </c>
      <c r="DV234" s="711"/>
      <c r="DW234" s="711"/>
      <c r="DX234" s="711"/>
      <c r="DY234" s="711"/>
      <c r="DZ234" s="711"/>
      <c r="EA234" s="711"/>
      <c r="EB234" s="711">
        <f>IF(EB98&lt;50000,EB98,50000)</f>
        <v>0</v>
      </c>
      <c r="EC234" s="711"/>
      <c r="ED234" s="711"/>
      <c r="EE234" s="711"/>
      <c r="EF234" s="711"/>
      <c r="EG234" s="711"/>
      <c r="EH234" s="711"/>
      <c r="EI234" s="711">
        <f>IF(EI98&lt;50000,EI98,50000)</f>
        <v>0</v>
      </c>
      <c r="EJ234" s="711"/>
      <c r="EK234" s="711"/>
      <c r="EL234" s="711"/>
      <c r="EM234" s="711"/>
      <c r="EN234" s="711"/>
      <c r="EO234" s="711"/>
      <c r="EP234" s="711">
        <f>IF(EP98&lt;50000,EP98,50000)</f>
        <v>0</v>
      </c>
      <c r="EQ234" s="711"/>
      <c r="ER234" s="711"/>
      <c r="ES234" s="711"/>
      <c r="ET234" s="711"/>
      <c r="EU234" s="711"/>
      <c r="EV234" s="711"/>
      <c r="EW234" s="711">
        <f>IF(EW98&lt;50000,EW98,50000)</f>
        <v>0</v>
      </c>
      <c r="EX234" s="711"/>
      <c r="EY234" s="711"/>
      <c r="EZ234" s="711"/>
      <c r="FA234" s="711"/>
      <c r="FB234" s="711"/>
      <c r="FC234" s="711"/>
      <c r="FD234" s="711">
        <f>IF(FD98&lt;50000,FD98,50000)</f>
        <v>0</v>
      </c>
      <c r="FE234" s="711"/>
      <c r="FF234" s="711"/>
      <c r="FG234" s="711"/>
      <c r="FH234" s="711"/>
      <c r="FI234" s="711"/>
      <c r="FJ234" s="711"/>
      <c r="FK234" s="711">
        <f>IF(FK98&lt;50000,FK98,50000)</f>
        <v>0</v>
      </c>
      <c r="FL234" s="711"/>
      <c r="FM234" s="711"/>
      <c r="FN234" s="711"/>
      <c r="FO234" s="711"/>
      <c r="FP234" s="711"/>
      <c r="FQ234" s="711"/>
      <c r="FR234" s="711">
        <f>IF(FR98&lt;50000,FR98,50000)</f>
        <v>0</v>
      </c>
      <c r="FS234" s="711"/>
      <c r="FT234" s="711"/>
      <c r="FU234" s="711"/>
      <c r="FV234" s="711"/>
      <c r="FW234" s="711"/>
      <c r="FX234" s="711"/>
      <c r="FY234" s="711">
        <f>IF(FY98&lt;50000,FY98,50000)</f>
        <v>0</v>
      </c>
      <c r="FZ234" s="711"/>
      <c r="GA234" s="711"/>
      <c r="GB234" s="711"/>
      <c r="GC234" s="711"/>
      <c r="GD234" s="711"/>
      <c r="GE234" s="711"/>
      <c r="GF234" s="711">
        <f>IF(GF98&lt;50000,GF98,50000)</f>
        <v>0</v>
      </c>
      <c r="GG234" s="711"/>
      <c r="GH234" s="711"/>
      <c r="GI234" s="711"/>
      <c r="GJ234" s="711"/>
      <c r="GK234" s="711"/>
      <c r="GL234" s="711"/>
      <c r="GM234" s="711">
        <f>IF(GM98&lt;50000,GM98,50000)</f>
        <v>0</v>
      </c>
      <c r="GN234" s="711"/>
      <c r="GO234" s="711"/>
      <c r="GP234" s="711"/>
      <c r="GQ234" s="711"/>
      <c r="GR234" s="711"/>
      <c r="GS234" s="711"/>
      <c r="GT234" s="711">
        <f>IF(GT98&lt;50000,GT98,50000)</f>
        <v>0</v>
      </c>
      <c r="GU234" s="711"/>
      <c r="GV234" s="711"/>
      <c r="GW234" s="711"/>
      <c r="GX234" s="711"/>
      <c r="GY234" s="711"/>
      <c r="GZ234" s="711"/>
      <c r="HA234" s="711">
        <f>IF(HA98&lt;50000,HA98,50000)</f>
        <v>0</v>
      </c>
      <c r="HB234" s="711"/>
      <c r="HC234" s="711"/>
      <c r="HD234" s="711"/>
      <c r="HE234" s="711"/>
      <c r="HF234" s="711"/>
      <c r="HG234" s="711"/>
    </row>
    <row r="235" spans="2:215" ht="13.5" hidden="1">
      <c r="B235" s="19">
        <v>1</v>
      </c>
      <c r="C235" s="19">
        <v>1</v>
      </c>
      <c r="D235" s="19">
        <v>0</v>
      </c>
      <c r="E235" s="164" t="s">
        <v>249</v>
      </c>
      <c r="F235" s="711">
        <f>IF(F99&lt;10001,F99,0)</f>
        <v>0</v>
      </c>
      <c r="G235" s="711"/>
      <c r="H235" s="711"/>
      <c r="I235" s="711"/>
      <c r="J235" s="711"/>
      <c r="K235" s="711"/>
      <c r="L235" s="711"/>
      <c r="M235" s="711">
        <f>IF(M99&lt;10001,M99,0)</f>
        <v>0</v>
      </c>
      <c r="N235" s="711"/>
      <c r="O235" s="711"/>
      <c r="P235" s="711"/>
      <c r="Q235" s="711"/>
      <c r="R235" s="711"/>
      <c r="S235" s="711"/>
      <c r="T235" s="711">
        <f>IF(T99&lt;10001,T99,0)</f>
        <v>0</v>
      </c>
      <c r="U235" s="711"/>
      <c r="V235" s="711"/>
      <c r="W235" s="711"/>
      <c r="X235" s="711"/>
      <c r="Y235" s="711"/>
      <c r="Z235" s="711"/>
      <c r="AA235" s="711">
        <f>IF(AA99&lt;10001,AA99,0)</f>
        <v>0</v>
      </c>
      <c r="AB235" s="711"/>
      <c r="AC235" s="711"/>
      <c r="AD235" s="711"/>
      <c r="AE235" s="711"/>
      <c r="AF235" s="711"/>
      <c r="AG235" s="711"/>
      <c r="AH235" s="711">
        <f>IF(AH99&lt;10001,AH99,0)</f>
        <v>0</v>
      </c>
      <c r="AI235" s="711"/>
      <c r="AJ235" s="711"/>
      <c r="AK235" s="711"/>
      <c r="AL235" s="711"/>
      <c r="AM235" s="711"/>
      <c r="AN235" s="711"/>
      <c r="AO235" s="711">
        <f>IF(AO99&lt;10001,AO99,0)</f>
        <v>0</v>
      </c>
      <c r="AP235" s="711"/>
      <c r="AQ235" s="711"/>
      <c r="AR235" s="711"/>
      <c r="AS235" s="711"/>
      <c r="AT235" s="711"/>
      <c r="AU235" s="711"/>
      <c r="AV235" s="711">
        <f>IF(AV99&lt;10001,AV99,0)</f>
        <v>0</v>
      </c>
      <c r="AW235" s="711"/>
      <c r="AX235" s="711"/>
      <c r="AY235" s="711"/>
      <c r="AZ235" s="711"/>
      <c r="BA235" s="711"/>
      <c r="BB235" s="711"/>
      <c r="BC235" s="711">
        <f>IF(BC99&lt;10001,BC99,0)</f>
        <v>0</v>
      </c>
      <c r="BD235" s="711"/>
      <c r="BE235" s="711"/>
      <c r="BF235" s="711"/>
      <c r="BG235" s="711"/>
      <c r="BH235" s="711"/>
      <c r="BI235" s="711"/>
      <c r="BJ235" s="711">
        <f>IF(BJ99&lt;10001,BJ99,0)</f>
        <v>0</v>
      </c>
      <c r="BK235" s="711"/>
      <c r="BL235" s="711"/>
      <c r="BM235" s="711"/>
      <c r="BN235" s="711"/>
      <c r="BO235" s="711"/>
      <c r="BP235" s="711"/>
      <c r="BQ235" s="711">
        <f>IF(BQ99&lt;10001,BQ99,0)</f>
        <v>0</v>
      </c>
      <c r="BR235" s="711"/>
      <c r="BS235" s="711"/>
      <c r="BT235" s="711"/>
      <c r="BU235" s="711"/>
      <c r="BV235" s="711"/>
      <c r="BW235" s="711"/>
      <c r="BX235" s="711">
        <f>IF(BX99&lt;10001,BX99,0)</f>
        <v>0</v>
      </c>
      <c r="BY235" s="711"/>
      <c r="BZ235" s="711"/>
      <c r="CA235" s="711"/>
      <c r="CB235" s="711"/>
      <c r="CC235" s="711"/>
      <c r="CD235" s="711"/>
      <c r="CE235" s="711">
        <f>IF(CE99&lt;10001,CE99,0)</f>
        <v>0</v>
      </c>
      <c r="CF235" s="711"/>
      <c r="CG235" s="711"/>
      <c r="CH235" s="711"/>
      <c r="CI235" s="711"/>
      <c r="CJ235" s="711"/>
      <c r="CK235" s="711"/>
      <c r="CL235" s="711">
        <f>IF(CL99&lt;10001,CL99,0)</f>
        <v>0</v>
      </c>
      <c r="CM235" s="711"/>
      <c r="CN235" s="711"/>
      <c r="CO235" s="711"/>
      <c r="CP235" s="711"/>
      <c r="CQ235" s="711"/>
      <c r="CR235" s="711"/>
      <c r="CS235" s="711">
        <f>IF(CS99&lt;10001,CS99,0)</f>
        <v>0</v>
      </c>
      <c r="CT235" s="711"/>
      <c r="CU235" s="711"/>
      <c r="CV235" s="711"/>
      <c r="CW235" s="711"/>
      <c r="CX235" s="711"/>
      <c r="CY235" s="711"/>
      <c r="CZ235" s="711">
        <f>IF(CZ99&lt;10001,CZ99,0)</f>
        <v>0</v>
      </c>
      <c r="DA235" s="711"/>
      <c r="DB235" s="711"/>
      <c r="DC235" s="711"/>
      <c r="DD235" s="711"/>
      <c r="DE235" s="711"/>
      <c r="DF235" s="711"/>
      <c r="DG235" s="711">
        <f>IF(DG99&lt;10001,DG99,0)</f>
        <v>0</v>
      </c>
      <c r="DH235" s="711"/>
      <c r="DI235" s="711"/>
      <c r="DJ235" s="711"/>
      <c r="DK235" s="711"/>
      <c r="DL235" s="711"/>
      <c r="DM235" s="711"/>
      <c r="DN235" s="711">
        <f>IF(DN99&lt;10001,DN99,0)</f>
        <v>0</v>
      </c>
      <c r="DO235" s="711"/>
      <c r="DP235" s="711"/>
      <c r="DQ235" s="711"/>
      <c r="DR235" s="711"/>
      <c r="DS235" s="711"/>
      <c r="DT235" s="711"/>
      <c r="DU235" s="711">
        <f>IF(DU99&lt;10001,DU99,0)</f>
        <v>0</v>
      </c>
      <c r="DV235" s="711"/>
      <c r="DW235" s="711"/>
      <c r="DX235" s="711"/>
      <c r="DY235" s="711"/>
      <c r="DZ235" s="711"/>
      <c r="EA235" s="711"/>
      <c r="EB235" s="711">
        <f>IF(EB99&lt;10001,EB99,0)</f>
        <v>0</v>
      </c>
      <c r="EC235" s="711"/>
      <c r="ED235" s="711"/>
      <c r="EE235" s="711"/>
      <c r="EF235" s="711"/>
      <c r="EG235" s="711"/>
      <c r="EH235" s="711"/>
      <c r="EI235" s="711">
        <f>IF(EI99&lt;10001,EI99,0)</f>
        <v>0</v>
      </c>
      <c r="EJ235" s="711"/>
      <c r="EK235" s="711"/>
      <c r="EL235" s="711"/>
      <c r="EM235" s="711"/>
      <c r="EN235" s="711"/>
      <c r="EO235" s="711"/>
      <c r="EP235" s="711">
        <f>IF(EP99&lt;10001,EP99,0)</f>
        <v>0</v>
      </c>
      <c r="EQ235" s="711"/>
      <c r="ER235" s="711"/>
      <c r="ES235" s="711"/>
      <c r="ET235" s="711"/>
      <c r="EU235" s="711"/>
      <c r="EV235" s="711"/>
      <c r="EW235" s="711">
        <f>IF(EW99&lt;10001,EW99,0)</f>
        <v>0</v>
      </c>
      <c r="EX235" s="711"/>
      <c r="EY235" s="711"/>
      <c r="EZ235" s="711"/>
      <c r="FA235" s="711"/>
      <c r="FB235" s="711"/>
      <c r="FC235" s="711"/>
      <c r="FD235" s="711">
        <f>IF(FD99&lt;10001,FD99,0)</f>
        <v>0</v>
      </c>
      <c r="FE235" s="711"/>
      <c r="FF235" s="711"/>
      <c r="FG235" s="711"/>
      <c r="FH235" s="711"/>
      <c r="FI235" s="711"/>
      <c r="FJ235" s="711"/>
      <c r="FK235" s="711">
        <f>IF(FK99&lt;10001,FK99,0)</f>
        <v>0</v>
      </c>
      <c r="FL235" s="711"/>
      <c r="FM235" s="711"/>
      <c r="FN235" s="711"/>
      <c r="FO235" s="711"/>
      <c r="FP235" s="711"/>
      <c r="FQ235" s="711"/>
      <c r="FR235" s="711">
        <f>IF(FR99&lt;10001,FR99,0)</f>
        <v>0</v>
      </c>
      <c r="FS235" s="711"/>
      <c r="FT235" s="711"/>
      <c r="FU235" s="711"/>
      <c r="FV235" s="711"/>
      <c r="FW235" s="711"/>
      <c r="FX235" s="711"/>
      <c r="FY235" s="711">
        <f>IF(FY99&lt;10001,FY99,0)</f>
        <v>0</v>
      </c>
      <c r="FZ235" s="711"/>
      <c r="GA235" s="711"/>
      <c r="GB235" s="711"/>
      <c r="GC235" s="711"/>
      <c r="GD235" s="711"/>
      <c r="GE235" s="711"/>
      <c r="GF235" s="711">
        <f>IF(GF99&lt;10001,GF99,0)</f>
        <v>0</v>
      </c>
      <c r="GG235" s="711"/>
      <c r="GH235" s="711"/>
      <c r="GI235" s="711"/>
      <c r="GJ235" s="711"/>
      <c r="GK235" s="711"/>
      <c r="GL235" s="711"/>
      <c r="GM235" s="711">
        <f>IF(GM99&lt;10001,GM99,0)</f>
        <v>0</v>
      </c>
      <c r="GN235" s="711"/>
      <c r="GO235" s="711"/>
      <c r="GP235" s="711"/>
      <c r="GQ235" s="711"/>
      <c r="GR235" s="711"/>
      <c r="GS235" s="711"/>
      <c r="GT235" s="711">
        <f>IF(GT99&lt;10001,GT99,0)</f>
        <v>0</v>
      </c>
      <c r="GU235" s="711"/>
      <c r="GV235" s="711"/>
      <c r="GW235" s="711"/>
      <c r="GX235" s="711"/>
      <c r="GY235" s="711"/>
      <c r="GZ235" s="711"/>
      <c r="HA235" s="711">
        <f>IF(HA99&lt;10001,HA99,0)</f>
        <v>0</v>
      </c>
      <c r="HB235" s="711"/>
      <c r="HC235" s="711"/>
      <c r="HD235" s="711"/>
      <c r="HE235" s="711"/>
      <c r="HF235" s="711"/>
      <c r="HG235" s="711"/>
    </row>
    <row r="236" spans="2:215" ht="13.5" hidden="1">
      <c r="B236" s="19">
        <v>1619000</v>
      </c>
      <c r="C236" s="19">
        <v>1000</v>
      </c>
      <c r="D236" s="19">
        <v>1619000</v>
      </c>
      <c r="E236" s="164" t="s">
        <v>250</v>
      </c>
      <c r="F236" s="461">
        <f>IF(AND(F99&gt;10000,F99&lt;20001),(F99/2)+5000,0)</f>
        <v>0</v>
      </c>
      <c r="G236" s="461"/>
      <c r="H236" s="461"/>
      <c r="I236" s="461"/>
      <c r="J236" s="461"/>
      <c r="K236" s="461"/>
      <c r="L236" s="461"/>
      <c r="M236" s="461">
        <f>IF(AND(M99&gt;10000,M99&lt;20001),(M99/2)+5000,0)</f>
        <v>0</v>
      </c>
      <c r="N236" s="461"/>
      <c r="O236" s="461"/>
      <c r="P236" s="461"/>
      <c r="Q236" s="461"/>
      <c r="R236" s="461"/>
      <c r="S236" s="461"/>
      <c r="T236" s="461">
        <f>IF(AND(T99&gt;10000,T99&lt;20001),(T99/2)+5000,0)</f>
        <v>0</v>
      </c>
      <c r="U236" s="461"/>
      <c r="V236" s="461"/>
      <c r="W236" s="461"/>
      <c r="X236" s="461"/>
      <c r="Y236" s="461"/>
      <c r="Z236" s="461"/>
      <c r="AA236" s="461">
        <f>IF(AND(AA99&gt;10000,AA99&lt;20001),(AA99/2)+5000,0)</f>
        <v>0</v>
      </c>
      <c r="AB236" s="461"/>
      <c r="AC236" s="461"/>
      <c r="AD236" s="461"/>
      <c r="AE236" s="461"/>
      <c r="AF236" s="461"/>
      <c r="AG236" s="461"/>
      <c r="AH236" s="461">
        <f>IF(AND(AH99&gt;10000,AH99&lt;20001),(AH99/2)+5000,0)</f>
        <v>0</v>
      </c>
      <c r="AI236" s="461"/>
      <c r="AJ236" s="461"/>
      <c r="AK236" s="461"/>
      <c r="AL236" s="461"/>
      <c r="AM236" s="461"/>
      <c r="AN236" s="461"/>
      <c r="AO236" s="461">
        <f>IF(AND(AO99&gt;10000,AO99&lt;20001),(AO99/2)+5000,0)</f>
        <v>0</v>
      </c>
      <c r="AP236" s="461"/>
      <c r="AQ236" s="461"/>
      <c r="AR236" s="461"/>
      <c r="AS236" s="461"/>
      <c r="AT236" s="461"/>
      <c r="AU236" s="461"/>
      <c r="AV236" s="461">
        <f>IF(AND(AV99&gt;10000,AV99&lt;20001),(AV99/2)+5000,0)</f>
        <v>0</v>
      </c>
      <c r="AW236" s="461"/>
      <c r="AX236" s="461"/>
      <c r="AY236" s="461"/>
      <c r="AZ236" s="461"/>
      <c r="BA236" s="461"/>
      <c r="BB236" s="461"/>
      <c r="BC236" s="461">
        <f>IF(AND(BC99&gt;10000,BC99&lt;20001),(BC99/2)+5000,0)</f>
        <v>0</v>
      </c>
      <c r="BD236" s="461"/>
      <c r="BE236" s="461"/>
      <c r="BF236" s="461"/>
      <c r="BG236" s="461"/>
      <c r="BH236" s="461"/>
      <c r="BI236" s="461"/>
      <c r="BJ236" s="461">
        <f>IF(AND(BJ99&gt;10000,BJ99&lt;20001),(BJ99/2)+5000,0)</f>
        <v>0</v>
      </c>
      <c r="BK236" s="461"/>
      <c r="BL236" s="461"/>
      <c r="BM236" s="461"/>
      <c r="BN236" s="461"/>
      <c r="BO236" s="461"/>
      <c r="BP236" s="461"/>
      <c r="BQ236" s="461">
        <f>IF(AND(BQ99&gt;10000,BQ99&lt;20001),(BQ99/2)+5000,0)</f>
        <v>0</v>
      </c>
      <c r="BR236" s="461"/>
      <c r="BS236" s="461"/>
      <c r="BT236" s="461"/>
      <c r="BU236" s="461"/>
      <c r="BV236" s="461"/>
      <c r="BW236" s="461"/>
      <c r="BX236" s="461">
        <f>IF(AND(BX99&gt;10000,BX99&lt;20001),(BX99/2)+5000,0)</f>
        <v>0</v>
      </c>
      <c r="BY236" s="461"/>
      <c r="BZ236" s="461"/>
      <c r="CA236" s="461"/>
      <c r="CB236" s="461"/>
      <c r="CC236" s="461"/>
      <c r="CD236" s="461"/>
      <c r="CE236" s="461">
        <f>IF(AND(CE99&gt;10000,CE99&lt;20001),(CE99/2)+5000,0)</f>
        <v>0</v>
      </c>
      <c r="CF236" s="461"/>
      <c r="CG236" s="461"/>
      <c r="CH236" s="461"/>
      <c r="CI236" s="461"/>
      <c r="CJ236" s="461"/>
      <c r="CK236" s="461"/>
      <c r="CL236" s="461">
        <f>IF(AND(CL99&gt;10000,CL99&lt;20001),(CL99/2)+5000,0)</f>
        <v>0</v>
      </c>
      <c r="CM236" s="461"/>
      <c r="CN236" s="461"/>
      <c r="CO236" s="461"/>
      <c r="CP236" s="461"/>
      <c r="CQ236" s="461"/>
      <c r="CR236" s="461"/>
      <c r="CS236" s="461">
        <f>IF(AND(CS99&gt;10000,CS99&lt;20001),(CS99/2)+5000,0)</f>
        <v>0</v>
      </c>
      <c r="CT236" s="461"/>
      <c r="CU236" s="461"/>
      <c r="CV236" s="461"/>
      <c r="CW236" s="461"/>
      <c r="CX236" s="461"/>
      <c r="CY236" s="461"/>
      <c r="CZ236" s="461">
        <f>IF(AND(CZ99&gt;10000,CZ99&lt;20001),(CZ99/2)+5000,0)</f>
        <v>0</v>
      </c>
      <c r="DA236" s="461"/>
      <c r="DB236" s="461"/>
      <c r="DC236" s="461"/>
      <c r="DD236" s="461"/>
      <c r="DE236" s="461"/>
      <c r="DF236" s="461"/>
      <c r="DG236" s="461">
        <f>IF(AND(DG99&gt;10000,DG99&lt;20001),(DG99/2)+5000,0)</f>
        <v>0</v>
      </c>
      <c r="DH236" s="461"/>
      <c r="DI236" s="461"/>
      <c r="DJ236" s="461"/>
      <c r="DK236" s="461"/>
      <c r="DL236" s="461"/>
      <c r="DM236" s="461"/>
      <c r="DN236" s="461">
        <f>IF(AND(DN99&gt;10000,DN99&lt;20001),(DN99/2)+5000,0)</f>
        <v>0</v>
      </c>
      <c r="DO236" s="461"/>
      <c r="DP236" s="461"/>
      <c r="DQ236" s="461"/>
      <c r="DR236" s="461"/>
      <c r="DS236" s="461"/>
      <c r="DT236" s="461"/>
      <c r="DU236" s="461">
        <f>IF(AND(DU99&gt;10000,DU99&lt;20001),(DU99/2)+5000,0)</f>
        <v>0</v>
      </c>
      <c r="DV236" s="461"/>
      <c r="DW236" s="461"/>
      <c r="DX236" s="461"/>
      <c r="DY236" s="461"/>
      <c r="DZ236" s="461"/>
      <c r="EA236" s="461"/>
      <c r="EB236" s="461">
        <f>IF(AND(EB99&gt;10000,EB99&lt;20001),(EB99/2)+5000,0)</f>
        <v>0</v>
      </c>
      <c r="EC236" s="461"/>
      <c r="ED236" s="461"/>
      <c r="EE236" s="461"/>
      <c r="EF236" s="461"/>
      <c r="EG236" s="461"/>
      <c r="EH236" s="461"/>
      <c r="EI236" s="461">
        <f>IF(AND(EI99&gt;10000,EI99&lt;20001),(EI99/2)+5000,0)</f>
        <v>0</v>
      </c>
      <c r="EJ236" s="461"/>
      <c r="EK236" s="461"/>
      <c r="EL236" s="461"/>
      <c r="EM236" s="461"/>
      <c r="EN236" s="461"/>
      <c r="EO236" s="461"/>
      <c r="EP236" s="461">
        <f>IF(AND(EP99&gt;10000,EP99&lt;20001),(EP99/2)+5000,0)</f>
        <v>0</v>
      </c>
      <c r="EQ236" s="461"/>
      <c r="ER236" s="461"/>
      <c r="ES236" s="461"/>
      <c r="ET236" s="461"/>
      <c r="EU236" s="461"/>
      <c r="EV236" s="461"/>
      <c r="EW236" s="461">
        <f>IF(AND(EW99&gt;10000,EW99&lt;20001),(EW99/2)+5000,0)</f>
        <v>0</v>
      </c>
      <c r="EX236" s="461"/>
      <c r="EY236" s="461"/>
      <c r="EZ236" s="461"/>
      <c r="FA236" s="461"/>
      <c r="FB236" s="461"/>
      <c r="FC236" s="461"/>
      <c r="FD236" s="461">
        <f>IF(AND(FD99&gt;10000,FD99&lt;20001),(FD99/2)+5000,0)</f>
        <v>0</v>
      </c>
      <c r="FE236" s="461"/>
      <c r="FF236" s="461"/>
      <c r="FG236" s="461"/>
      <c r="FH236" s="461"/>
      <c r="FI236" s="461"/>
      <c r="FJ236" s="461"/>
      <c r="FK236" s="461">
        <f>IF(AND(FK99&gt;10000,FK99&lt;20001),(FK99/2)+5000,0)</f>
        <v>0</v>
      </c>
      <c r="FL236" s="461"/>
      <c r="FM236" s="461"/>
      <c r="FN236" s="461"/>
      <c r="FO236" s="461"/>
      <c r="FP236" s="461"/>
      <c r="FQ236" s="461"/>
      <c r="FR236" s="461">
        <f>IF(AND(FR99&gt;10000,FR99&lt;20001),(FR99/2)+5000,0)</f>
        <v>0</v>
      </c>
      <c r="FS236" s="461"/>
      <c r="FT236" s="461"/>
      <c r="FU236" s="461"/>
      <c r="FV236" s="461"/>
      <c r="FW236" s="461"/>
      <c r="FX236" s="461"/>
      <c r="FY236" s="461">
        <f>IF(AND(FY99&gt;10000,FY99&lt;20001),(FY99/2)+5000,0)</f>
        <v>0</v>
      </c>
      <c r="FZ236" s="461"/>
      <c r="GA236" s="461"/>
      <c r="GB236" s="461"/>
      <c r="GC236" s="461"/>
      <c r="GD236" s="461"/>
      <c r="GE236" s="461"/>
      <c r="GF236" s="461">
        <f>IF(AND(GF99&gt;10000,GF99&lt;20001),(GF99/2)+5000,0)</f>
        <v>0</v>
      </c>
      <c r="GG236" s="461"/>
      <c r="GH236" s="461"/>
      <c r="GI236" s="461"/>
      <c r="GJ236" s="461"/>
      <c r="GK236" s="461"/>
      <c r="GL236" s="461"/>
      <c r="GM236" s="461">
        <f>IF(AND(GM99&gt;10000,GM99&lt;20001),(GM99/2)+5000,0)</f>
        <v>0</v>
      </c>
      <c r="GN236" s="461"/>
      <c r="GO236" s="461"/>
      <c r="GP236" s="461"/>
      <c r="GQ236" s="461"/>
      <c r="GR236" s="461"/>
      <c r="GS236" s="461"/>
      <c r="GT236" s="461">
        <f>IF(AND(GT99&gt;10000,GT99&lt;20001),(GT99/2)+5000,0)</f>
        <v>0</v>
      </c>
      <c r="GU236" s="461"/>
      <c r="GV236" s="461"/>
      <c r="GW236" s="461"/>
      <c r="GX236" s="461"/>
      <c r="GY236" s="461"/>
      <c r="GZ236" s="461"/>
      <c r="HA236" s="461">
        <f>IF(AND(HA99&gt;10000,HA99&lt;20001),(HA99/2)+5000,0)</f>
        <v>0</v>
      </c>
      <c r="HB236" s="461"/>
      <c r="HC236" s="461"/>
      <c r="HD236" s="461"/>
      <c r="HE236" s="461"/>
      <c r="HF236" s="461"/>
      <c r="HG236" s="461"/>
    </row>
    <row r="237" spans="2:215" ht="13.5" hidden="1">
      <c r="B237" s="19">
        <v>1620000</v>
      </c>
      <c r="C237" s="19">
        <v>2000</v>
      </c>
      <c r="D237" s="19">
        <v>1620000</v>
      </c>
      <c r="E237" s="164" t="s">
        <v>251</v>
      </c>
      <c r="F237" s="711">
        <f>IF(F99&gt;20000,15000,0)</f>
        <v>0</v>
      </c>
      <c r="G237" s="711"/>
      <c r="H237" s="711"/>
      <c r="I237" s="711"/>
      <c r="J237" s="711"/>
      <c r="K237" s="711"/>
      <c r="L237" s="711"/>
      <c r="M237" s="711">
        <f>IF(M99&gt;20000,15000,0)</f>
        <v>0</v>
      </c>
      <c r="N237" s="711"/>
      <c r="O237" s="711"/>
      <c r="P237" s="711"/>
      <c r="Q237" s="711"/>
      <c r="R237" s="711"/>
      <c r="S237" s="711"/>
      <c r="T237" s="711">
        <f>IF(T99&gt;20000,15000,0)</f>
        <v>0</v>
      </c>
      <c r="U237" s="711"/>
      <c r="V237" s="711"/>
      <c r="W237" s="711"/>
      <c r="X237" s="711"/>
      <c r="Y237" s="711"/>
      <c r="Z237" s="711"/>
      <c r="AA237" s="711">
        <f>IF(AA99&gt;20000,15000,0)</f>
        <v>0</v>
      </c>
      <c r="AB237" s="711"/>
      <c r="AC237" s="711"/>
      <c r="AD237" s="711"/>
      <c r="AE237" s="711"/>
      <c r="AF237" s="711"/>
      <c r="AG237" s="711"/>
      <c r="AH237" s="711">
        <f>IF(AH99&gt;20000,15000,0)</f>
        <v>0</v>
      </c>
      <c r="AI237" s="711"/>
      <c r="AJ237" s="711"/>
      <c r="AK237" s="711"/>
      <c r="AL237" s="711"/>
      <c r="AM237" s="711"/>
      <c r="AN237" s="711"/>
      <c r="AO237" s="711">
        <f>IF(AO99&gt;20000,15000,0)</f>
        <v>0</v>
      </c>
      <c r="AP237" s="711"/>
      <c r="AQ237" s="711"/>
      <c r="AR237" s="711"/>
      <c r="AS237" s="711"/>
      <c r="AT237" s="711"/>
      <c r="AU237" s="711"/>
      <c r="AV237" s="711">
        <f>IF(AV99&gt;20000,15000,0)</f>
        <v>0</v>
      </c>
      <c r="AW237" s="711"/>
      <c r="AX237" s="711"/>
      <c r="AY237" s="711"/>
      <c r="AZ237" s="711"/>
      <c r="BA237" s="711"/>
      <c r="BB237" s="711"/>
      <c r="BC237" s="711">
        <f>IF(BC99&gt;20000,15000,0)</f>
        <v>0</v>
      </c>
      <c r="BD237" s="711"/>
      <c r="BE237" s="711"/>
      <c r="BF237" s="711"/>
      <c r="BG237" s="711"/>
      <c r="BH237" s="711"/>
      <c r="BI237" s="711"/>
      <c r="BJ237" s="711">
        <f>IF(BJ99&gt;20000,15000,0)</f>
        <v>0</v>
      </c>
      <c r="BK237" s="711"/>
      <c r="BL237" s="711"/>
      <c r="BM237" s="711"/>
      <c r="BN237" s="711"/>
      <c r="BO237" s="711"/>
      <c r="BP237" s="711"/>
      <c r="BQ237" s="711">
        <f>IF(BQ99&gt;20000,15000,0)</f>
        <v>0</v>
      </c>
      <c r="BR237" s="711"/>
      <c r="BS237" s="711"/>
      <c r="BT237" s="711"/>
      <c r="BU237" s="711"/>
      <c r="BV237" s="711"/>
      <c r="BW237" s="711"/>
      <c r="BX237" s="711">
        <f>IF(BX99&gt;20000,15000,0)</f>
        <v>0</v>
      </c>
      <c r="BY237" s="711"/>
      <c r="BZ237" s="711"/>
      <c r="CA237" s="711"/>
      <c r="CB237" s="711"/>
      <c r="CC237" s="711"/>
      <c r="CD237" s="711"/>
      <c r="CE237" s="711">
        <f>IF(CE99&gt;20000,15000,0)</f>
        <v>0</v>
      </c>
      <c r="CF237" s="711"/>
      <c r="CG237" s="711"/>
      <c r="CH237" s="711"/>
      <c r="CI237" s="711"/>
      <c r="CJ237" s="711"/>
      <c r="CK237" s="711"/>
      <c r="CL237" s="711">
        <f>IF(CL99&gt;20000,15000,0)</f>
        <v>0</v>
      </c>
      <c r="CM237" s="711"/>
      <c r="CN237" s="711"/>
      <c r="CO237" s="711"/>
      <c r="CP237" s="711"/>
      <c r="CQ237" s="711"/>
      <c r="CR237" s="711"/>
      <c r="CS237" s="711">
        <f>IF(CS99&gt;20000,15000,0)</f>
        <v>0</v>
      </c>
      <c r="CT237" s="711"/>
      <c r="CU237" s="711"/>
      <c r="CV237" s="711"/>
      <c r="CW237" s="711"/>
      <c r="CX237" s="711"/>
      <c r="CY237" s="711"/>
      <c r="CZ237" s="711">
        <f>IF(CZ99&gt;20000,15000,0)</f>
        <v>0</v>
      </c>
      <c r="DA237" s="711"/>
      <c r="DB237" s="711"/>
      <c r="DC237" s="711"/>
      <c r="DD237" s="711"/>
      <c r="DE237" s="711"/>
      <c r="DF237" s="711"/>
      <c r="DG237" s="711">
        <f>IF(DG99&gt;20000,15000,0)</f>
        <v>0</v>
      </c>
      <c r="DH237" s="711"/>
      <c r="DI237" s="711"/>
      <c r="DJ237" s="711"/>
      <c r="DK237" s="711"/>
      <c r="DL237" s="711"/>
      <c r="DM237" s="711"/>
      <c r="DN237" s="711">
        <f>IF(DN99&gt;20000,15000,0)</f>
        <v>0</v>
      </c>
      <c r="DO237" s="711"/>
      <c r="DP237" s="711"/>
      <c r="DQ237" s="711"/>
      <c r="DR237" s="711"/>
      <c r="DS237" s="711"/>
      <c r="DT237" s="711"/>
      <c r="DU237" s="711">
        <f>IF(DU99&gt;20000,15000,0)</f>
        <v>0</v>
      </c>
      <c r="DV237" s="711"/>
      <c r="DW237" s="711"/>
      <c r="DX237" s="711"/>
      <c r="DY237" s="711"/>
      <c r="DZ237" s="711"/>
      <c r="EA237" s="711"/>
      <c r="EB237" s="711">
        <f>IF(EB99&gt;20000,15000,0)</f>
        <v>0</v>
      </c>
      <c r="EC237" s="711"/>
      <c r="ED237" s="711"/>
      <c r="EE237" s="711"/>
      <c r="EF237" s="711"/>
      <c r="EG237" s="711"/>
      <c r="EH237" s="711"/>
      <c r="EI237" s="711">
        <f>IF(EI99&gt;20000,15000,0)</f>
        <v>0</v>
      </c>
      <c r="EJ237" s="711"/>
      <c r="EK237" s="711"/>
      <c r="EL237" s="711"/>
      <c r="EM237" s="711"/>
      <c r="EN237" s="711"/>
      <c r="EO237" s="711"/>
      <c r="EP237" s="711">
        <f>IF(EP99&gt;20000,15000,0)</f>
        <v>0</v>
      </c>
      <c r="EQ237" s="711"/>
      <c r="ER237" s="711"/>
      <c r="ES237" s="711"/>
      <c r="ET237" s="711"/>
      <c r="EU237" s="711"/>
      <c r="EV237" s="711"/>
      <c r="EW237" s="711">
        <f>IF(EW99&gt;20000,15000,0)</f>
        <v>0</v>
      </c>
      <c r="EX237" s="711"/>
      <c r="EY237" s="711"/>
      <c r="EZ237" s="711"/>
      <c r="FA237" s="711"/>
      <c r="FB237" s="711"/>
      <c r="FC237" s="711"/>
      <c r="FD237" s="711">
        <f>IF(FD99&gt;20000,15000,0)</f>
        <v>0</v>
      </c>
      <c r="FE237" s="711"/>
      <c r="FF237" s="711"/>
      <c r="FG237" s="711"/>
      <c r="FH237" s="711"/>
      <c r="FI237" s="711"/>
      <c r="FJ237" s="711"/>
      <c r="FK237" s="711">
        <f>IF(FK99&gt;20000,15000,0)</f>
        <v>0</v>
      </c>
      <c r="FL237" s="711"/>
      <c r="FM237" s="711"/>
      <c r="FN237" s="711"/>
      <c r="FO237" s="711"/>
      <c r="FP237" s="711"/>
      <c r="FQ237" s="711"/>
      <c r="FR237" s="711">
        <f>IF(FR99&gt;20000,15000,0)</f>
        <v>0</v>
      </c>
      <c r="FS237" s="711"/>
      <c r="FT237" s="711"/>
      <c r="FU237" s="711"/>
      <c r="FV237" s="711"/>
      <c r="FW237" s="711"/>
      <c r="FX237" s="711"/>
      <c r="FY237" s="711">
        <f>IF(FY99&gt;20000,15000,0)</f>
        <v>0</v>
      </c>
      <c r="FZ237" s="711"/>
      <c r="GA237" s="711"/>
      <c r="GB237" s="711"/>
      <c r="GC237" s="711"/>
      <c r="GD237" s="711"/>
      <c r="GE237" s="711"/>
      <c r="GF237" s="711">
        <f>IF(GF99&gt;20000,15000,0)</f>
        <v>0</v>
      </c>
      <c r="GG237" s="711"/>
      <c r="GH237" s="711"/>
      <c r="GI237" s="711"/>
      <c r="GJ237" s="711"/>
      <c r="GK237" s="711"/>
      <c r="GL237" s="711"/>
      <c r="GM237" s="711">
        <f>IF(GM99&gt;20000,15000,0)</f>
        <v>0</v>
      </c>
      <c r="GN237" s="711"/>
      <c r="GO237" s="711"/>
      <c r="GP237" s="711"/>
      <c r="GQ237" s="711"/>
      <c r="GR237" s="711"/>
      <c r="GS237" s="711"/>
      <c r="GT237" s="711">
        <f>IF(GT99&gt;20000,15000,0)</f>
        <v>0</v>
      </c>
      <c r="GU237" s="711"/>
      <c r="GV237" s="711"/>
      <c r="GW237" s="711"/>
      <c r="GX237" s="711"/>
      <c r="GY237" s="711"/>
      <c r="GZ237" s="711"/>
      <c r="HA237" s="711">
        <f>IF(HA99&gt;20000,15000,0)</f>
        <v>0</v>
      </c>
      <c r="HB237" s="711"/>
      <c r="HC237" s="711"/>
      <c r="HD237" s="711"/>
      <c r="HE237" s="711"/>
      <c r="HF237" s="711"/>
      <c r="HG237" s="711"/>
    </row>
    <row r="238" spans="2:215" ht="13.5" hidden="1">
      <c r="B238" s="19">
        <v>1624000</v>
      </c>
      <c r="C238" s="19">
        <v>4000</v>
      </c>
      <c r="D238" s="19">
        <v>1624000</v>
      </c>
      <c r="E238" s="818" t="s">
        <v>46</v>
      </c>
      <c r="F238" s="412" t="s">
        <v>254</v>
      </c>
      <c r="G238" s="412"/>
      <c r="H238" s="412"/>
      <c r="I238" s="412"/>
      <c r="J238" s="817">
        <f>IF(SUM(F234:L237)&gt;50000,50000,SUM(F234:L237))</f>
        <v>0</v>
      </c>
      <c r="K238" s="817"/>
      <c r="L238" s="817"/>
      <c r="M238" s="412" t="s">
        <v>254</v>
      </c>
      <c r="N238" s="412"/>
      <c r="O238" s="412"/>
      <c r="P238" s="412"/>
      <c r="Q238" s="729">
        <f>IF(SUM(M234:S237)&gt;50000,50000,SUM(M234:S237))</f>
        <v>0</v>
      </c>
      <c r="R238" s="730"/>
      <c r="S238" s="731"/>
      <c r="T238" s="412" t="s">
        <v>254</v>
      </c>
      <c r="U238" s="412"/>
      <c r="V238" s="412"/>
      <c r="W238" s="412"/>
      <c r="X238" s="729">
        <f>IF(SUM(T234:Z237)&gt;50000,50000,SUM(T234:Z237))</f>
        <v>0</v>
      </c>
      <c r="Y238" s="730"/>
      <c r="Z238" s="731"/>
      <c r="AA238" s="412" t="s">
        <v>254</v>
      </c>
      <c r="AB238" s="412"/>
      <c r="AC238" s="412"/>
      <c r="AD238" s="412"/>
      <c r="AE238" s="729">
        <f>IF(SUM(AA234:AG237)&gt;50000,50000,SUM(AA234:AG237))</f>
        <v>0</v>
      </c>
      <c r="AF238" s="730"/>
      <c r="AG238" s="731"/>
      <c r="AH238" s="412" t="s">
        <v>254</v>
      </c>
      <c r="AI238" s="412"/>
      <c r="AJ238" s="412"/>
      <c r="AK238" s="412"/>
      <c r="AL238" s="729">
        <f>IF(SUM(AH234:AN237)&gt;50000,50000,SUM(AH234:AN237))</f>
        <v>0</v>
      </c>
      <c r="AM238" s="730"/>
      <c r="AN238" s="731"/>
      <c r="AO238" s="412" t="s">
        <v>254</v>
      </c>
      <c r="AP238" s="412"/>
      <c r="AQ238" s="412"/>
      <c r="AR238" s="412"/>
      <c r="AS238" s="729">
        <f>IF(SUM(AO234:AU237)&gt;50000,50000,SUM(AO234:AU237))</f>
        <v>0</v>
      </c>
      <c r="AT238" s="730"/>
      <c r="AU238" s="731"/>
      <c r="AV238" s="412" t="s">
        <v>254</v>
      </c>
      <c r="AW238" s="412"/>
      <c r="AX238" s="412"/>
      <c r="AY238" s="412"/>
      <c r="AZ238" s="729">
        <f>IF(SUM(AV234:BB237)&gt;50000,50000,SUM(AV234:BB237))</f>
        <v>0</v>
      </c>
      <c r="BA238" s="730"/>
      <c r="BB238" s="731"/>
      <c r="BC238" s="412" t="s">
        <v>254</v>
      </c>
      <c r="BD238" s="412"/>
      <c r="BE238" s="412"/>
      <c r="BF238" s="412"/>
      <c r="BG238" s="729">
        <f>IF(SUM(BC234:BI237)&gt;50000,50000,SUM(BC234:BI237))</f>
        <v>0</v>
      </c>
      <c r="BH238" s="730"/>
      <c r="BI238" s="731"/>
      <c r="BJ238" s="412" t="s">
        <v>254</v>
      </c>
      <c r="BK238" s="412"/>
      <c r="BL238" s="412"/>
      <c r="BM238" s="412"/>
      <c r="BN238" s="729">
        <f>IF(SUM(BJ234:BP237)&gt;50000,50000,SUM(BJ234:BP237))</f>
        <v>0</v>
      </c>
      <c r="BO238" s="730"/>
      <c r="BP238" s="731"/>
      <c r="BQ238" s="412" t="s">
        <v>254</v>
      </c>
      <c r="BR238" s="412"/>
      <c r="BS238" s="412"/>
      <c r="BT238" s="412"/>
      <c r="BU238" s="729">
        <f>IF(SUM(BQ234:BW237)&gt;50000,50000,SUM(BQ234:BW237))</f>
        <v>0</v>
      </c>
      <c r="BV238" s="730"/>
      <c r="BW238" s="731"/>
      <c r="BX238" s="412" t="s">
        <v>254</v>
      </c>
      <c r="BY238" s="412"/>
      <c r="BZ238" s="412"/>
      <c r="CA238" s="412"/>
      <c r="CB238" s="729">
        <f>IF(SUM(BX234:CD237)&gt;50000,50000,SUM(BX234:CD237))</f>
        <v>0</v>
      </c>
      <c r="CC238" s="730"/>
      <c r="CD238" s="731"/>
      <c r="CE238" s="412" t="s">
        <v>254</v>
      </c>
      <c r="CF238" s="412"/>
      <c r="CG238" s="412"/>
      <c r="CH238" s="412"/>
      <c r="CI238" s="729">
        <f>IF(SUM(CE234:CK237)&gt;50000,50000,SUM(CE234:CK237))</f>
        <v>0</v>
      </c>
      <c r="CJ238" s="730"/>
      <c r="CK238" s="731"/>
      <c r="CL238" s="412" t="s">
        <v>254</v>
      </c>
      <c r="CM238" s="412"/>
      <c r="CN238" s="412"/>
      <c r="CO238" s="412"/>
      <c r="CP238" s="729">
        <f>IF(SUM(CL234:CR237)&gt;50000,50000,SUM(CL234:CR237))</f>
        <v>0</v>
      </c>
      <c r="CQ238" s="730"/>
      <c r="CR238" s="731"/>
      <c r="CS238" s="412" t="s">
        <v>254</v>
      </c>
      <c r="CT238" s="412"/>
      <c r="CU238" s="412"/>
      <c r="CV238" s="412"/>
      <c r="CW238" s="729">
        <f>IF(SUM(CS234:CY237)&gt;50000,50000,SUM(CS234:CY237))</f>
        <v>0</v>
      </c>
      <c r="CX238" s="730"/>
      <c r="CY238" s="731"/>
      <c r="CZ238" s="412" t="s">
        <v>254</v>
      </c>
      <c r="DA238" s="412"/>
      <c r="DB238" s="412"/>
      <c r="DC238" s="412"/>
      <c r="DD238" s="729">
        <f>IF(SUM(CZ234:DF237)&gt;50000,50000,SUM(CZ234:DF237))</f>
        <v>0</v>
      </c>
      <c r="DE238" s="730"/>
      <c r="DF238" s="731"/>
      <c r="DG238" s="412" t="s">
        <v>254</v>
      </c>
      <c r="DH238" s="412"/>
      <c r="DI238" s="412"/>
      <c r="DJ238" s="412"/>
      <c r="DK238" s="729">
        <f>IF(SUM(DG234:DM237)&gt;50000,50000,SUM(DG234:DM237))</f>
        <v>0</v>
      </c>
      <c r="DL238" s="730"/>
      <c r="DM238" s="731"/>
      <c r="DN238" s="412" t="s">
        <v>254</v>
      </c>
      <c r="DO238" s="412"/>
      <c r="DP238" s="412"/>
      <c r="DQ238" s="412"/>
      <c r="DR238" s="729">
        <f>IF(SUM(DN234:DT237)&gt;50000,50000,SUM(DN234:DT237))</f>
        <v>0</v>
      </c>
      <c r="DS238" s="730"/>
      <c r="DT238" s="731"/>
      <c r="DU238" s="412" t="s">
        <v>254</v>
      </c>
      <c r="DV238" s="412"/>
      <c r="DW238" s="412"/>
      <c r="DX238" s="412"/>
      <c r="DY238" s="729">
        <f>IF(SUM(DU234:EA237)&gt;50000,50000,SUM(DU234:EA237))</f>
        <v>0</v>
      </c>
      <c r="DZ238" s="730"/>
      <c r="EA238" s="731"/>
      <c r="EB238" s="412" t="s">
        <v>254</v>
      </c>
      <c r="EC238" s="412"/>
      <c r="ED238" s="412"/>
      <c r="EE238" s="412"/>
      <c r="EF238" s="729">
        <f>IF(SUM(EB234:EH237)&gt;50000,50000,SUM(EB234:EH237))</f>
        <v>0</v>
      </c>
      <c r="EG238" s="730"/>
      <c r="EH238" s="731"/>
      <c r="EI238" s="412" t="s">
        <v>254</v>
      </c>
      <c r="EJ238" s="412"/>
      <c r="EK238" s="412"/>
      <c r="EL238" s="412"/>
      <c r="EM238" s="729">
        <f>IF(SUM(EI234:EO237)&gt;50000,50000,SUM(EI234:EO237))</f>
        <v>0</v>
      </c>
      <c r="EN238" s="730"/>
      <c r="EO238" s="731"/>
      <c r="EP238" s="412" t="s">
        <v>254</v>
      </c>
      <c r="EQ238" s="412"/>
      <c r="ER238" s="412"/>
      <c r="ES238" s="412"/>
      <c r="ET238" s="729">
        <f>IF(SUM(EP234:EV237)&gt;50000,50000,SUM(EP234:EV237))</f>
        <v>0</v>
      </c>
      <c r="EU238" s="730"/>
      <c r="EV238" s="731"/>
      <c r="EW238" s="412" t="s">
        <v>254</v>
      </c>
      <c r="EX238" s="412"/>
      <c r="EY238" s="412"/>
      <c r="EZ238" s="412"/>
      <c r="FA238" s="729">
        <f>IF(SUM(EW234:FC237)&gt;50000,50000,SUM(EW234:FC237))</f>
        <v>0</v>
      </c>
      <c r="FB238" s="730"/>
      <c r="FC238" s="731"/>
      <c r="FD238" s="412" t="s">
        <v>254</v>
      </c>
      <c r="FE238" s="412"/>
      <c r="FF238" s="412"/>
      <c r="FG238" s="412"/>
      <c r="FH238" s="729">
        <f>IF(SUM(FD234:FJ237)&gt;50000,50000,SUM(FD234:FJ237))</f>
        <v>0</v>
      </c>
      <c r="FI238" s="730"/>
      <c r="FJ238" s="731"/>
      <c r="FK238" s="412" t="s">
        <v>254</v>
      </c>
      <c r="FL238" s="412"/>
      <c r="FM238" s="412"/>
      <c r="FN238" s="412"/>
      <c r="FO238" s="729">
        <f>IF(SUM(FK234:FQ237)&gt;50000,50000,SUM(FK234:FQ237))</f>
        <v>0</v>
      </c>
      <c r="FP238" s="730"/>
      <c r="FQ238" s="731"/>
      <c r="FR238" s="412" t="s">
        <v>254</v>
      </c>
      <c r="FS238" s="412"/>
      <c r="FT238" s="412"/>
      <c r="FU238" s="412"/>
      <c r="FV238" s="729">
        <f>IF(SUM(FR234:FX237)&gt;50000,50000,SUM(FR234:FX237))</f>
        <v>0</v>
      </c>
      <c r="FW238" s="730"/>
      <c r="FX238" s="731"/>
      <c r="FY238" s="412" t="s">
        <v>254</v>
      </c>
      <c r="FZ238" s="412"/>
      <c r="GA238" s="412"/>
      <c r="GB238" s="412"/>
      <c r="GC238" s="729">
        <f>IF(SUM(FY234:GE237)&gt;50000,50000,SUM(FY234:GE237))</f>
        <v>0</v>
      </c>
      <c r="GD238" s="730"/>
      <c r="GE238" s="731"/>
      <c r="GF238" s="412" t="s">
        <v>254</v>
      </c>
      <c r="GG238" s="412"/>
      <c r="GH238" s="412"/>
      <c r="GI238" s="412"/>
      <c r="GJ238" s="729">
        <f>IF(SUM(GF234:GL237)&gt;50000,50000,SUM(GF234:GL237))</f>
        <v>0</v>
      </c>
      <c r="GK238" s="730"/>
      <c r="GL238" s="731"/>
      <c r="GM238" s="412" t="s">
        <v>254</v>
      </c>
      <c r="GN238" s="412"/>
      <c r="GO238" s="412"/>
      <c r="GP238" s="412"/>
      <c r="GQ238" s="729">
        <f>IF(SUM(GM234:GS237)&gt;50000,50000,SUM(GM234:GS237))</f>
        <v>0</v>
      </c>
      <c r="GR238" s="730"/>
      <c r="GS238" s="731"/>
      <c r="GT238" s="412" t="s">
        <v>254</v>
      </c>
      <c r="GU238" s="412"/>
      <c r="GV238" s="412"/>
      <c r="GW238" s="412"/>
      <c r="GX238" s="729">
        <f>IF(SUM(GT234:GZ237)&gt;50000,50000,SUM(GT234:GZ237))</f>
        <v>0</v>
      </c>
      <c r="GY238" s="730"/>
      <c r="GZ238" s="731"/>
      <c r="HA238" s="412" t="s">
        <v>254</v>
      </c>
      <c r="HB238" s="412"/>
      <c r="HC238" s="412"/>
      <c r="HD238" s="412"/>
      <c r="HE238" s="729">
        <f>IF(SUM(HA234:HG237)&gt;50000,50000,SUM(HA234:HG237))</f>
        <v>0</v>
      </c>
      <c r="HF238" s="730"/>
      <c r="HG238" s="731"/>
    </row>
    <row r="239" spans="2:215" ht="13.5" hidden="1">
      <c r="B239" s="19">
        <v>6600000</v>
      </c>
      <c r="C239" s="19">
        <v>1</v>
      </c>
      <c r="D239" s="19">
        <v>0</v>
      </c>
      <c r="E239" s="818"/>
      <c r="F239" s="412" t="s">
        <v>253</v>
      </c>
      <c r="G239" s="412"/>
      <c r="H239" s="412"/>
      <c r="I239" s="412"/>
      <c r="J239" s="711">
        <f>ROUNDUP(J238,0)</f>
        <v>0</v>
      </c>
      <c r="K239" s="711"/>
      <c r="L239" s="711"/>
      <c r="M239" s="412" t="s">
        <v>253</v>
      </c>
      <c r="N239" s="412"/>
      <c r="O239" s="412"/>
      <c r="P239" s="412"/>
      <c r="Q239" s="711">
        <f>ROUNDUP(Q238,0)</f>
        <v>0</v>
      </c>
      <c r="R239" s="711"/>
      <c r="S239" s="711"/>
      <c r="T239" s="412" t="s">
        <v>253</v>
      </c>
      <c r="U239" s="412"/>
      <c r="V239" s="412"/>
      <c r="W239" s="412"/>
      <c r="X239" s="711">
        <f>ROUNDUP(X238,0)</f>
        <v>0</v>
      </c>
      <c r="Y239" s="711"/>
      <c r="Z239" s="711"/>
      <c r="AA239" s="412" t="s">
        <v>253</v>
      </c>
      <c r="AB239" s="412"/>
      <c r="AC239" s="412"/>
      <c r="AD239" s="412"/>
      <c r="AE239" s="711">
        <f>ROUNDUP(AE238,0)</f>
        <v>0</v>
      </c>
      <c r="AF239" s="711"/>
      <c r="AG239" s="711"/>
      <c r="AH239" s="412" t="s">
        <v>253</v>
      </c>
      <c r="AI239" s="412"/>
      <c r="AJ239" s="412"/>
      <c r="AK239" s="412"/>
      <c r="AL239" s="711">
        <f>ROUNDUP(AL238,0)</f>
        <v>0</v>
      </c>
      <c r="AM239" s="711"/>
      <c r="AN239" s="711"/>
      <c r="AO239" s="412" t="s">
        <v>253</v>
      </c>
      <c r="AP239" s="412"/>
      <c r="AQ239" s="412"/>
      <c r="AR239" s="412"/>
      <c r="AS239" s="711">
        <f>ROUNDUP(AS238,0)</f>
        <v>0</v>
      </c>
      <c r="AT239" s="711"/>
      <c r="AU239" s="711"/>
      <c r="AV239" s="412" t="s">
        <v>253</v>
      </c>
      <c r="AW239" s="412"/>
      <c r="AX239" s="412"/>
      <c r="AY239" s="412"/>
      <c r="AZ239" s="711">
        <f>ROUNDUP(AZ238,0)</f>
        <v>0</v>
      </c>
      <c r="BA239" s="711"/>
      <c r="BB239" s="711"/>
      <c r="BC239" s="412" t="s">
        <v>253</v>
      </c>
      <c r="BD239" s="412"/>
      <c r="BE239" s="412"/>
      <c r="BF239" s="412"/>
      <c r="BG239" s="711">
        <f>ROUNDUP(BG238,0)</f>
        <v>0</v>
      </c>
      <c r="BH239" s="711"/>
      <c r="BI239" s="711"/>
      <c r="BJ239" s="412" t="s">
        <v>253</v>
      </c>
      <c r="BK239" s="412"/>
      <c r="BL239" s="412"/>
      <c r="BM239" s="412"/>
      <c r="BN239" s="711">
        <f>ROUNDUP(BN238,0)</f>
        <v>0</v>
      </c>
      <c r="BO239" s="711"/>
      <c r="BP239" s="711"/>
      <c r="BQ239" s="412" t="s">
        <v>253</v>
      </c>
      <c r="BR239" s="412"/>
      <c r="BS239" s="412"/>
      <c r="BT239" s="412"/>
      <c r="BU239" s="711">
        <f>ROUNDUP(BU238,0)</f>
        <v>0</v>
      </c>
      <c r="BV239" s="711"/>
      <c r="BW239" s="711"/>
      <c r="BX239" s="412" t="s">
        <v>253</v>
      </c>
      <c r="BY239" s="412"/>
      <c r="BZ239" s="412"/>
      <c r="CA239" s="412"/>
      <c r="CB239" s="711">
        <f>ROUNDUP(CB238,0)</f>
        <v>0</v>
      </c>
      <c r="CC239" s="711"/>
      <c r="CD239" s="711"/>
      <c r="CE239" s="412" t="s">
        <v>253</v>
      </c>
      <c r="CF239" s="412"/>
      <c r="CG239" s="412"/>
      <c r="CH239" s="412"/>
      <c r="CI239" s="711">
        <f>ROUNDUP(CI238,0)</f>
        <v>0</v>
      </c>
      <c r="CJ239" s="711"/>
      <c r="CK239" s="711"/>
      <c r="CL239" s="412" t="s">
        <v>253</v>
      </c>
      <c r="CM239" s="412"/>
      <c r="CN239" s="412"/>
      <c r="CO239" s="412"/>
      <c r="CP239" s="711">
        <f>ROUNDUP(CP238,0)</f>
        <v>0</v>
      </c>
      <c r="CQ239" s="711"/>
      <c r="CR239" s="711"/>
      <c r="CS239" s="412" t="s">
        <v>253</v>
      </c>
      <c r="CT239" s="412"/>
      <c r="CU239" s="412"/>
      <c r="CV239" s="412"/>
      <c r="CW239" s="711">
        <f>ROUNDUP(CW238,0)</f>
        <v>0</v>
      </c>
      <c r="CX239" s="711"/>
      <c r="CY239" s="711"/>
      <c r="CZ239" s="412" t="s">
        <v>253</v>
      </c>
      <c r="DA239" s="412"/>
      <c r="DB239" s="412"/>
      <c r="DC239" s="412"/>
      <c r="DD239" s="711">
        <f>ROUNDUP(DD238,0)</f>
        <v>0</v>
      </c>
      <c r="DE239" s="711"/>
      <c r="DF239" s="711"/>
      <c r="DG239" s="412" t="s">
        <v>253</v>
      </c>
      <c r="DH239" s="412"/>
      <c r="DI239" s="412"/>
      <c r="DJ239" s="412"/>
      <c r="DK239" s="711">
        <f>ROUNDUP(DK238,0)</f>
        <v>0</v>
      </c>
      <c r="DL239" s="711"/>
      <c r="DM239" s="711"/>
      <c r="DN239" s="412" t="s">
        <v>253</v>
      </c>
      <c r="DO239" s="412"/>
      <c r="DP239" s="412"/>
      <c r="DQ239" s="412"/>
      <c r="DR239" s="711">
        <f>ROUNDUP(DR238,0)</f>
        <v>0</v>
      </c>
      <c r="DS239" s="711"/>
      <c r="DT239" s="711"/>
      <c r="DU239" s="412" t="s">
        <v>253</v>
      </c>
      <c r="DV239" s="412"/>
      <c r="DW239" s="412"/>
      <c r="DX239" s="412"/>
      <c r="DY239" s="711">
        <f>ROUNDUP(DY238,0)</f>
        <v>0</v>
      </c>
      <c r="DZ239" s="711"/>
      <c r="EA239" s="711"/>
      <c r="EB239" s="412" t="s">
        <v>253</v>
      </c>
      <c r="EC239" s="412"/>
      <c r="ED239" s="412"/>
      <c r="EE239" s="412"/>
      <c r="EF239" s="711">
        <f>ROUNDUP(EF238,0)</f>
        <v>0</v>
      </c>
      <c r="EG239" s="711"/>
      <c r="EH239" s="711"/>
      <c r="EI239" s="412" t="s">
        <v>253</v>
      </c>
      <c r="EJ239" s="412"/>
      <c r="EK239" s="412"/>
      <c r="EL239" s="412"/>
      <c r="EM239" s="711">
        <f>ROUNDUP(EM238,0)</f>
        <v>0</v>
      </c>
      <c r="EN239" s="711"/>
      <c r="EO239" s="711"/>
      <c r="EP239" s="412" t="s">
        <v>253</v>
      </c>
      <c r="EQ239" s="412"/>
      <c r="ER239" s="412"/>
      <c r="ES239" s="412"/>
      <c r="ET239" s="711">
        <f>ROUNDUP(ET238,0)</f>
        <v>0</v>
      </c>
      <c r="EU239" s="711"/>
      <c r="EV239" s="711"/>
      <c r="EW239" s="412" t="s">
        <v>253</v>
      </c>
      <c r="EX239" s="412"/>
      <c r="EY239" s="412"/>
      <c r="EZ239" s="412"/>
      <c r="FA239" s="711">
        <f>ROUNDUP(FA238,0)</f>
        <v>0</v>
      </c>
      <c r="FB239" s="711"/>
      <c r="FC239" s="711"/>
      <c r="FD239" s="412" t="s">
        <v>253</v>
      </c>
      <c r="FE239" s="412"/>
      <c r="FF239" s="412"/>
      <c r="FG239" s="412"/>
      <c r="FH239" s="711">
        <f>ROUNDUP(FH238,0)</f>
        <v>0</v>
      </c>
      <c r="FI239" s="711"/>
      <c r="FJ239" s="711"/>
      <c r="FK239" s="412" t="s">
        <v>253</v>
      </c>
      <c r="FL239" s="412"/>
      <c r="FM239" s="412"/>
      <c r="FN239" s="412"/>
      <c r="FO239" s="711">
        <f>ROUNDUP(FO238,0)</f>
        <v>0</v>
      </c>
      <c r="FP239" s="711"/>
      <c r="FQ239" s="711"/>
      <c r="FR239" s="412" t="s">
        <v>253</v>
      </c>
      <c r="FS239" s="412"/>
      <c r="FT239" s="412"/>
      <c r="FU239" s="412"/>
      <c r="FV239" s="711">
        <f>ROUNDUP(FV238,0)</f>
        <v>0</v>
      </c>
      <c r="FW239" s="711"/>
      <c r="FX239" s="711"/>
      <c r="FY239" s="412" t="s">
        <v>253</v>
      </c>
      <c r="FZ239" s="412"/>
      <c r="GA239" s="412"/>
      <c r="GB239" s="412"/>
      <c r="GC239" s="711">
        <f>ROUNDUP(GC238,0)</f>
        <v>0</v>
      </c>
      <c r="GD239" s="711"/>
      <c r="GE239" s="711"/>
      <c r="GF239" s="412" t="s">
        <v>253</v>
      </c>
      <c r="GG239" s="412"/>
      <c r="GH239" s="412"/>
      <c r="GI239" s="412"/>
      <c r="GJ239" s="711">
        <f>ROUNDUP(GJ238,0)</f>
        <v>0</v>
      </c>
      <c r="GK239" s="711"/>
      <c r="GL239" s="711"/>
      <c r="GM239" s="412" t="s">
        <v>253</v>
      </c>
      <c r="GN239" s="412"/>
      <c r="GO239" s="412"/>
      <c r="GP239" s="412"/>
      <c r="GQ239" s="711">
        <f>ROUNDUP(GQ238,0)</f>
        <v>0</v>
      </c>
      <c r="GR239" s="711"/>
      <c r="GS239" s="711"/>
      <c r="GT239" s="412" t="s">
        <v>253</v>
      </c>
      <c r="GU239" s="412"/>
      <c r="GV239" s="412"/>
      <c r="GW239" s="412"/>
      <c r="GX239" s="711">
        <f>ROUNDUP(GX238,0)</f>
        <v>0</v>
      </c>
      <c r="GY239" s="711"/>
      <c r="GZ239" s="711"/>
      <c r="HA239" s="412" t="s">
        <v>253</v>
      </c>
      <c r="HB239" s="412"/>
      <c r="HC239" s="412"/>
      <c r="HD239" s="412"/>
      <c r="HE239" s="711">
        <f>ROUNDUP(HE238,0)</f>
        <v>0</v>
      </c>
      <c r="HF239" s="711"/>
      <c r="HG239" s="711"/>
    </row>
    <row r="240" spans="2:215" ht="13.5" hidden="1">
      <c r="B240" s="20"/>
      <c r="C240" s="20"/>
      <c r="D240" s="20"/>
      <c r="F240" s="816"/>
      <c r="G240" s="816"/>
      <c r="H240" s="816"/>
      <c r="I240" s="816"/>
      <c r="J240" s="816"/>
      <c r="K240" s="816"/>
      <c r="L240" s="816"/>
    </row>
    <row r="241" spans="2:215" ht="13.5" hidden="1">
      <c r="B241" s="24" t="s">
        <v>70</v>
      </c>
      <c r="C241" s="24" t="s">
        <v>71</v>
      </c>
      <c r="D241" s="24" t="s">
        <v>72</v>
      </c>
      <c r="E241" s="5" t="s">
        <v>289</v>
      </c>
      <c r="F241" s="816"/>
      <c r="G241" s="816"/>
      <c r="H241" s="816"/>
      <c r="I241" s="816"/>
      <c r="J241" s="816"/>
      <c r="K241" s="816"/>
      <c r="L241" s="816"/>
      <c r="HG241" s="5"/>
    </row>
    <row r="242" spans="2:215" ht="13.5" hidden="1">
      <c r="B242" s="19">
        <v>1</v>
      </c>
      <c r="C242" s="21">
        <v>0</v>
      </c>
      <c r="D242" s="19">
        <v>0</v>
      </c>
      <c r="F242" s="816"/>
      <c r="G242" s="816"/>
      <c r="H242" s="816"/>
      <c r="I242" s="816"/>
      <c r="J242" s="816"/>
      <c r="K242" s="816"/>
      <c r="L242" s="816"/>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row>
    <row r="243" spans="2:215" ht="13.5" hidden="1">
      <c r="B243" s="19">
        <v>551000</v>
      </c>
      <c r="C243" s="21">
        <v>1</v>
      </c>
      <c r="D243" s="19">
        <v>550000</v>
      </c>
      <c r="F243" s="816"/>
      <c r="G243" s="816"/>
      <c r="H243" s="816"/>
      <c r="I243" s="816"/>
      <c r="J243" s="816"/>
      <c r="K243" s="816"/>
      <c r="L243" s="816"/>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row>
    <row r="244" spans="2:215" ht="13.5" hidden="1">
      <c r="B244" s="19">
        <v>1619000</v>
      </c>
      <c r="C244" s="21">
        <v>0.6</v>
      </c>
      <c r="D244" s="19">
        <v>-97600</v>
      </c>
      <c r="E244" s="5"/>
      <c r="F244" s="816"/>
      <c r="G244" s="816"/>
      <c r="H244" s="816"/>
      <c r="I244" s="816"/>
      <c r="J244" s="816"/>
      <c r="K244" s="816"/>
      <c r="L244" s="816"/>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row>
    <row r="245" spans="2:215" ht="13.5" hidden="1">
      <c r="B245" s="19">
        <v>1620000</v>
      </c>
      <c r="C245" s="21">
        <v>0.6</v>
      </c>
      <c r="D245" s="19">
        <v>-98000</v>
      </c>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row>
    <row r="246" spans="2:215" ht="13.5" hidden="1">
      <c r="B246" s="19">
        <v>1622000</v>
      </c>
      <c r="C246" s="21">
        <v>0.6</v>
      </c>
      <c r="D246" s="19">
        <v>-98800</v>
      </c>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row>
    <row r="247" spans="2:215" ht="13.5" hidden="1">
      <c r="B247" s="19">
        <v>1624000</v>
      </c>
      <c r="C247" s="21">
        <v>0.6</v>
      </c>
      <c r="D247" s="19">
        <v>-99600</v>
      </c>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row>
    <row r="248" spans="2:215" ht="13.5" hidden="1">
      <c r="B248" s="19">
        <v>1628000</v>
      </c>
      <c r="C248" s="21">
        <v>0.6</v>
      </c>
      <c r="D248" s="19">
        <v>-100000</v>
      </c>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row>
    <row r="249" spans="2:215" ht="13.5" hidden="1">
      <c r="B249" s="19">
        <v>1800000</v>
      </c>
      <c r="C249" s="21">
        <v>0.7</v>
      </c>
      <c r="D249" s="19">
        <v>80000</v>
      </c>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row>
    <row r="250" spans="2:215" ht="13.5" hidden="1">
      <c r="B250" s="19">
        <v>3600000</v>
      </c>
      <c r="C250" s="21">
        <v>0.8</v>
      </c>
      <c r="D250" s="19">
        <v>440000</v>
      </c>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row>
    <row r="251" spans="2:215" ht="13.5" hidden="1">
      <c r="B251" s="19">
        <v>6600000</v>
      </c>
      <c r="C251" s="21">
        <v>0.9</v>
      </c>
      <c r="D251" s="19">
        <v>1100000</v>
      </c>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row>
    <row r="252" spans="2:215" ht="13.5" hidden="1">
      <c r="B252" s="19">
        <v>8500000</v>
      </c>
      <c r="C252" s="21">
        <v>1</v>
      </c>
      <c r="D252" s="19">
        <v>1950000</v>
      </c>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row>
    <row r="253" spans="2:215" ht="13.5" hidden="1">
      <c r="B253" s="22"/>
      <c r="C253" s="22"/>
      <c r="D253" s="22"/>
      <c r="E253" s="22"/>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row>
    <row r="254" spans="2:215" ht="13.5" hidden="1">
      <c r="B254" s="24" t="s">
        <v>19</v>
      </c>
      <c r="C254" s="24" t="s">
        <v>1</v>
      </c>
      <c r="D254" s="24" t="s">
        <v>20</v>
      </c>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row>
    <row r="255" spans="2:215" ht="13.5" hidden="1">
      <c r="B255" s="19">
        <v>0</v>
      </c>
      <c r="C255" s="152">
        <v>5.1049999999999998E-2</v>
      </c>
      <c r="D255" s="19">
        <v>0</v>
      </c>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row>
    <row r="256" spans="2:215" ht="13.5" hidden="1">
      <c r="B256" s="19">
        <v>1950001</v>
      </c>
      <c r="C256" s="152">
        <v>0.1021</v>
      </c>
      <c r="D256" s="19">
        <v>99548</v>
      </c>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row>
    <row r="257" spans="2:215" ht="13.5" hidden="1">
      <c r="B257" s="19">
        <v>3300001</v>
      </c>
      <c r="C257" s="152">
        <v>0.20419999999999999</v>
      </c>
      <c r="D257" s="19">
        <v>436478</v>
      </c>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row>
    <row r="258" spans="2:215" ht="13.5" hidden="1">
      <c r="B258" s="19">
        <v>6950001</v>
      </c>
      <c r="C258" s="152">
        <v>0.23483000000000001</v>
      </c>
      <c r="D258" s="19">
        <v>649356</v>
      </c>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row>
    <row r="259" spans="2:215" ht="13.5" hidden="1">
      <c r="B259" s="19">
        <v>9000001</v>
      </c>
      <c r="C259" s="152">
        <v>0.33693000000000001</v>
      </c>
      <c r="D259" s="19">
        <v>1568256</v>
      </c>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row>
    <row r="260" spans="2:215" ht="13.5" hidden="1">
      <c r="B260" s="19">
        <v>18000001</v>
      </c>
      <c r="C260" s="152">
        <v>0.40839999999999999</v>
      </c>
      <c r="D260" s="19">
        <v>2854716</v>
      </c>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row>
    <row r="261" spans="2:215" ht="13.5" hidden="1">
      <c r="B261" s="19">
        <v>40000001</v>
      </c>
      <c r="C261" s="152">
        <v>0.45945000000000003</v>
      </c>
      <c r="D261" s="19">
        <v>4896716</v>
      </c>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row>
    <row r="262" spans="2:215" ht="13.5" hidden="1">
      <c r="B262" s="19"/>
      <c r="C262" s="152"/>
      <c r="D262" s="19"/>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row>
    <row r="263" spans="2:215" ht="13.5" hidden="1">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row>
    <row r="264" spans="2:215" ht="13.5" hidden="1">
      <c r="B264" s="25" t="s">
        <v>83</v>
      </c>
      <c r="C264" s="25">
        <v>0</v>
      </c>
      <c r="D264" s="25">
        <v>9000001</v>
      </c>
      <c r="E264" s="25">
        <v>9500001</v>
      </c>
      <c r="F264" s="312">
        <v>10000001</v>
      </c>
      <c r="G264" s="5" t="s">
        <v>295</v>
      </c>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row>
    <row r="265" spans="2:215" ht="13.5" hidden="1">
      <c r="B265" s="162">
        <v>480001</v>
      </c>
      <c r="C265" s="162">
        <v>380000</v>
      </c>
      <c r="D265" s="162">
        <v>260000</v>
      </c>
      <c r="E265" s="162">
        <v>130000</v>
      </c>
      <c r="F265" s="293">
        <v>0</v>
      </c>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row>
    <row r="266" spans="2:215" ht="13.5" hidden="1">
      <c r="B266" s="162">
        <v>950001</v>
      </c>
      <c r="C266" s="162">
        <v>360000</v>
      </c>
      <c r="D266" s="162">
        <v>240000</v>
      </c>
      <c r="E266" s="162">
        <v>120000</v>
      </c>
      <c r="F266" s="293">
        <v>0</v>
      </c>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row>
    <row r="267" spans="2:215" ht="13.5" hidden="1">
      <c r="B267" s="162">
        <v>1000001</v>
      </c>
      <c r="C267" s="162">
        <v>310000</v>
      </c>
      <c r="D267" s="162">
        <v>210000</v>
      </c>
      <c r="E267" s="162">
        <v>110000</v>
      </c>
      <c r="F267" s="293">
        <v>0</v>
      </c>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row>
    <row r="268" spans="2:215" ht="13.5" hidden="1">
      <c r="B268" s="162">
        <v>1050001</v>
      </c>
      <c r="C268" s="162">
        <v>260000</v>
      </c>
      <c r="D268" s="162">
        <v>180000</v>
      </c>
      <c r="E268" s="162">
        <v>90000</v>
      </c>
      <c r="F268" s="293">
        <v>0</v>
      </c>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row>
    <row r="269" spans="2:215" ht="13.5" hidden="1">
      <c r="B269" s="162">
        <v>1100001</v>
      </c>
      <c r="C269" s="162">
        <v>210000</v>
      </c>
      <c r="D269" s="162">
        <v>140000</v>
      </c>
      <c r="E269" s="162">
        <v>70000</v>
      </c>
      <c r="F269" s="293">
        <v>0</v>
      </c>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row>
    <row r="270" spans="2:215" ht="13.5" hidden="1">
      <c r="B270" s="162">
        <v>1150001</v>
      </c>
      <c r="C270" s="162">
        <v>160000</v>
      </c>
      <c r="D270" s="162">
        <v>110000</v>
      </c>
      <c r="E270" s="162">
        <v>60000</v>
      </c>
      <c r="F270" s="293">
        <v>0</v>
      </c>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row>
    <row r="271" spans="2:215" ht="13.5" hidden="1">
      <c r="B271" s="162">
        <v>1200001</v>
      </c>
      <c r="C271" s="162">
        <v>110000</v>
      </c>
      <c r="D271" s="162">
        <v>80000</v>
      </c>
      <c r="E271" s="162">
        <v>40000</v>
      </c>
      <c r="F271" s="293">
        <v>0</v>
      </c>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row>
    <row r="272" spans="2:215" ht="13.5" hidden="1">
      <c r="B272" s="162">
        <v>1250001</v>
      </c>
      <c r="C272" s="162">
        <v>60000</v>
      </c>
      <c r="D272" s="162">
        <v>40000</v>
      </c>
      <c r="E272" s="162">
        <v>20000</v>
      </c>
      <c r="F272" s="293">
        <v>0</v>
      </c>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row>
    <row r="273" spans="2:215" ht="13.5" hidden="1">
      <c r="B273" s="162">
        <v>1300001</v>
      </c>
      <c r="C273" s="162">
        <v>30000</v>
      </c>
      <c r="D273" s="162">
        <v>20000</v>
      </c>
      <c r="E273" s="162">
        <v>10000</v>
      </c>
      <c r="F273" s="293">
        <v>0</v>
      </c>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row>
    <row r="274" spans="2:215" ht="13.5" hidden="1">
      <c r="B274" s="162">
        <v>1330001</v>
      </c>
      <c r="C274" s="162">
        <v>0</v>
      </c>
      <c r="D274" s="162">
        <v>0</v>
      </c>
      <c r="E274" s="162">
        <v>0</v>
      </c>
      <c r="F274" s="293">
        <v>0</v>
      </c>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row>
    <row r="275" spans="2:215" ht="13.5" hidden="1">
      <c r="B275" s="166" t="s">
        <v>257</v>
      </c>
      <c r="C275" s="167">
        <v>2</v>
      </c>
      <c r="D275" s="167">
        <v>3</v>
      </c>
      <c r="E275" s="163">
        <v>4</v>
      </c>
      <c r="F275" s="291">
        <v>5</v>
      </c>
    </row>
    <row r="276" spans="2:215" ht="13.5" hidden="1">
      <c r="B276" s="169"/>
      <c r="C276" s="170"/>
      <c r="D276" s="170"/>
      <c r="E276" s="168"/>
    </row>
    <row r="277" spans="2:215" ht="13.5" hidden="1">
      <c r="B277" s="165" t="s">
        <v>86</v>
      </c>
      <c r="C277" s="165" t="s">
        <v>84</v>
      </c>
      <c r="D277" s="165" t="s">
        <v>85</v>
      </c>
      <c r="E277" s="151"/>
    </row>
    <row r="278" spans="2:215" ht="13.5" hidden="1">
      <c r="B278" s="26">
        <v>0</v>
      </c>
      <c r="C278" s="27">
        <v>1</v>
      </c>
      <c r="D278" s="18">
        <v>0</v>
      </c>
      <c r="E278" s="151"/>
    </row>
    <row r="279" spans="2:215" ht="13.5" hidden="1">
      <c r="B279" s="26">
        <v>20001</v>
      </c>
      <c r="C279" s="27">
        <v>0.5</v>
      </c>
      <c r="D279" s="18">
        <v>10000</v>
      </c>
      <c r="E279" s="151"/>
    </row>
    <row r="280" spans="2:215" ht="13.5" hidden="1">
      <c r="B280" s="26">
        <v>40001</v>
      </c>
      <c r="C280" s="27">
        <v>0.25</v>
      </c>
      <c r="D280" s="18">
        <v>20000</v>
      </c>
      <c r="E280" s="151"/>
    </row>
    <row r="281" spans="2:215" ht="13.5" hidden="1">
      <c r="B281" s="26">
        <v>80001</v>
      </c>
      <c r="C281" s="28">
        <v>0</v>
      </c>
      <c r="D281" s="18">
        <v>40000</v>
      </c>
      <c r="E281" s="151"/>
    </row>
    <row r="282" spans="2:215" ht="13.5" hidden="1">
      <c r="B282" s="171"/>
      <c r="C282" s="172"/>
      <c r="D282" s="172"/>
      <c r="E282" s="151"/>
    </row>
    <row r="283" spans="2:215" ht="13.5" hidden="1">
      <c r="B283" s="25" t="s">
        <v>87</v>
      </c>
      <c r="C283" s="25" t="s">
        <v>84</v>
      </c>
      <c r="D283" s="25" t="s">
        <v>85</v>
      </c>
      <c r="E283" s="151"/>
    </row>
    <row r="284" spans="2:215" ht="13.5" hidden="1">
      <c r="B284" s="26">
        <v>0</v>
      </c>
      <c r="C284" s="27">
        <v>1</v>
      </c>
      <c r="D284" s="18">
        <v>0</v>
      </c>
      <c r="E284" s="151"/>
    </row>
    <row r="285" spans="2:215" ht="13.5" hidden="1">
      <c r="B285" s="26">
        <v>25001</v>
      </c>
      <c r="C285" s="27">
        <v>0.5</v>
      </c>
      <c r="D285" s="18">
        <v>12500</v>
      </c>
      <c r="E285" s="151"/>
    </row>
    <row r="286" spans="2:215" ht="13.5" hidden="1">
      <c r="B286" s="26">
        <v>50001</v>
      </c>
      <c r="C286" s="27">
        <v>0.25</v>
      </c>
      <c r="D286" s="18">
        <v>25000</v>
      </c>
      <c r="E286" s="151"/>
    </row>
    <row r="287" spans="2:215" ht="13.5" hidden="1">
      <c r="B287" s="26">
        <v>100001</v>
      </c>
      <c r="C287" s="28">
        <v>0</v>
      </c>
      <c r="D287" s="18">
        <v>50000</v>
      </c>
      <c r="E287" s="151"/>
    </row>
    <row r="288" spans="2:215" ht="13.5" hidden="1">
      <c r="B288" s="23"/>
      <c r="C288" s="7"/>
      <c r="D288" s="7"/>
      <c r="E288" s="8"/>
    </row>
    <row r="289" spans="2:215" ht="13.5" hidden="1">
      <c r="B289" s="451" t="s">
        <v>93</v>
      </c>
      <c r="C289" s="761" t="s">
        <v>99</v>
      </c>
      <c r="D289" s="762"/>
      <c r="E289" s="763"/>
      <c r="F289" s="412">
        <f>ROUNDUP(F91*VLOOKUP(F91,$B$278:$D$281,2),0)+VLOOKUP(F91,$B$278:$D$281,3)</f>
        <v>0</v>
      </c>
      <c r="G289" s="412"/>
      <c r="H289" s="412"/>
      <c r="I289" s="412"/>
      <c r="J289" s="412"/>
      <c r="K289" s="412"/>
      <c r="L289" s="412"/>
      <c r="M289" s="412">
        <f>ROUNDUP(M91*VLOOKUP(M91,$B$278:$E$281,2),0)+VLOOKUP(M91,$B$278:$E$281,3)</f>
        <v>0</v>
      </c>
      <c r="N289" s="412"/>
      <c r="O289" s="412"/>
      <c r="P289" s="412"/>
      <c r="Q289" s="412"/>
      <c r="R289" s="412"/>
      <c r="S289" s="412"/>
      <c r="T289" s="412">
        <f>ROUNDUP(T91*VLOOKUP(T91,$B$278:$E$281,2),0)+VLOOKUP(T91,$B$278:$E$281,3)</f>
        <v>0</v>
      </c>
      <c r="U289" s="412"/>
      <c r="V289" s="412"/>
      <c r="W289" s="412"/>
      <c r="X289" s="412"/>
      <c r="Y289" s="412"/>
      <c r="Z289" s="412"/>
      <c r="AA289" s="412">
        <f>ROUNDUP(AA91*VLOOKUP(AA91,$B$278:$E$281,2),0)+VLOOKUP(AA91,$B$278:$E$281,3)</f>
        <v>0</v>
      </c>
      <c r="AB289" s="412"/>
      <c r="AC289" s="412"/>
      <c r="AD289" s="412"/>
      <c r="AE289" s="412"/>
      <c r="AF289" s="412"/>
      <c r="AG289" s="412"/>
      <c r="AH289" s="412">
        <f>ROUNDUP(AH91*VLOOKUP(AH91,$B$278:$E$281,2),0)+VLOOKUP(AH91,$B$278:$E$281,3)</f>
        <v>0</v>
      </c>
      <c r="AI289" s="412"/>
      <c r="AJ289" s="412"/>
      <c r="AK289" s="412"/>
      <c r="AL289" s="412"/>
      <c r="AM289" s="412"/>
      <c r="AN289" s="412"/>
      <c r="AO289" s="412">
        <f>ROUNDUP(AO91*VLOOKUP(AO91,$B$278:$E$281,2),0)+VLOOKUP(AO91,$B$278:$E$281,3)</f>
        <v>0</v>
      </c>
      <c r="AP289" s="412"/>
      <c r="AQ289" s="412"/>
      <c r="AR289" s="412"/>
      <c r="AS289" s="412"/>
      <c r="AT289" s="412"/>
      <c r="AU289" s="412"/>
      <c r="AV289" s="412">
        <f>ROUNDUP(AV91*VLOOKUP(AV91,$B$278:$E$281,2),0)+VLOOKUP(AV91,$B$278:$E$281,3)</f>
        <v>0</v>
      </c>
      <c r="AW289" s="412"/>
      <c r="AX289" s="412"/>
      <c r="AY289" s="412"/>
      <c r="AZ289" s="412"/>
      <c r="BA289" s="412"/>
      <c r="BB289" s="412"/>
      <c r="BC289" s="412">
        <f>ROUNDUP(BC91*VLOOKUP(BC91,$B$278:$E$281,2),0)+VLOOKUP(BC91,$B$278:$E$281,3)</f>
        <v>0</v>
      </c>
      <c r="BD289" s="412"/>
      <c r="BE289" s="412"/>
      <c r="BF289" s="412"/>
      <c r="BG289" s="412"/>
      <c r="BH289" s="412"/>
      <c r="BI289" s="412"/>
      <c r="BJ289" s="412">
        <f>ROUNDUP(BJ91*VLOOKUP(BJ91,$B$278:$E$281,2),0)+VLOOKUP(BJ91,$B$278:$E$281,3)</f>
        <v>0</v>
      </c>
      <c r="BK289" s="412"/>
      <c r="BL289" s="412"/>
      <c r="BM289" s="412"/>
      <c r="BN289" s="412"/>
      <c r="BO289" s="412"/>
      <c r="BP289" s="412"/>
      <c r="BQ289" s="412">
        <f>ROUNDUP(BQ91*VLOOKUP(BQ91,$B$278:$E$281,2),0)+VLOOKUP(BQ91,$B$278:$E$281,3)</f>
        <v>0</v>
      </c>
      <c r="BR289" s="412"/>
      <c r="BS289" s="412"/>
      <c r="BT289" s="412"/>
      <c r="BU289" s="412"/>
      <c r="BV289" s="412"/>
      <c r="BW289" s="412"/>
      <c r="BX289" s="412">
        <f>ROUNDUP(BX91*VLOOKUP(BX91,$B$278:$E$281,2),0)+VLOOKUP(BX91,$B$278:$E$281,3)</f>
        <v>0</v>
      </c>
      <c r="BY289" s="412"/>
      <c r="BZ289" s="412"/>
      <c r="CA289" s="412"/>
      <c r="CB289" s="412"/>
      <c r="CC289" s="412"/>
      <c r="CD289" s="412"/>
      <c r="CE289" s="412">
        <f>ROUNDUP(CE91*VLOOKUP(CE91,$B$278:$E$281,2),0)+VLOOKUP(CE91,$B$278:$E$281,3)</f>
        <v>0</v>
      </c>
      <c r="CF289" s="412"/>
      <c r="CG289" s="412"/>
      <c r="CH289" s="412"/>
      <c r="CI289" s="412"/>
      <c r="CJ289" s="412"/>
      <c r="CK289" s="412"/>
      <c r="CL289" s="412">
        <f>ROUNDUP(CL91*VLOOKUP(CL91,$B$278:$E$281,2),0)+VLOOKUP(CL91,$B$278:$E$281,3)</f>
        <v>0</v>
      </c>
      <c r="CM289" s="412"/>
      <c r="CN289" s="412"/>
      <c r="CO289" s="412"/>
      <c r="CP289" s="412"/>
      <c r="CQ289" s="412"/>
      <c r="CR289" s="412"/>
      <c r="CS289" s="412">
        <f>ROUNDUP(CS91*VLOOKUP(CS91,$B$278:$E$281,2),0)+VLOOKUP(CS91,$B$278:$E$281,3)</f>
        <v>0</v>
      </c>
      <c r="CT289" s="412"/>
      <c r="CU289" s="412"/>
      <c r="CV289" s="412"/>
      <c r="CW289" s="412"/>
      <c r="CX289" s="412"/>
      <c r="CY289" s="412"/>
      <c r="CZ289" s="412">
        <f>ROUNDUP(CZ91*VLOOKUP(CZ91,$B$278:$E$281,2),0)+VLOOKUP(CZ91,$B$278:$E$281,3)</f>
        <v>0</v>
      </c>
      <c r="DA289" s="412"/>
      <c r="DB289" s="412"/>
      <c r="DC289" s="412"/>
      <c r="DD289" s="412"/>
      <c r="DE289" s="412"/>
      <c r="DF289" s="412"/>
      <c r="DG289" s="412">
        <f>ROUNDUP(DG91*VLOOKUP(DG91,$B$278:$E$281,2),0)+VLOOKUP(DG91,$B$278:$E$281,3)</f>
        <v>0</v>
      </c>
      <c r="DH289" s="412"/>
      <c r="DI289" s="412"/>
      <c r="DJ289" s="412"/>
      <c r="DK289" s="412"/>
      <c r="DL289" s="412"/>
      <c r="DM289" s="412"/>
      <c r="DN289" s="412">
        <f>ROUNDUP(DN91*VLOOKUP(DN91,$B$278:$E$281,2),0)+VLOOKUP(DN91,$B$278:$E$281,3)</f>
        <v>0</v>
      </c>
      <c r="DO289" s="412"/>
      <c r="DP289" s="412"/>
      <c r="DQ289" s="412"/>
      <c r="DR289" s="412"/>
      <c r="DS289" s="412"/>
      <c r="DT289" s="412"/>
      <c r="DU289" s="412">
        <f>ROUNDUP(DU91*VLOOKUP(DU91,$B$278:$E$281,2),0)+VLOOKUP(DU91,$B$278:$E$281,3)</f>
        <v>0</v>
      </c>
      <c r="DV289" s="412"/>
      <c r="DW289" s="412"/>
      <c r="DX289" s="412"/>
      <c r="DY289" s="412"/>
      <c r="DZ289" s="412"/>
      <c r="EA289" s="412"/>
      <c r="EB289" s="412">
        <f>ROUNDUP(EB91*VLOOKUP(EB91,$B$278:$E$281,2),0)+VLOOKUP(EB91,$B$278:$E$281,3)</f>
        <v>0</v>
      </c>
      <c r="EC289" s="412"/>
      <c r="ED289" s="412"/>
      <c r="EE289" s="412"/>
      <c r="EF289" s="412"/>
      <c r="EG289" s="412"/>
      <c r="EH289" s="412"/>
      <c r="EI289" s="412">
        <f>ROUNDUP(EI91*VLOOKUP(EI91,$B$278:$E$281,2),0)+VLOOKUP(EI91,$B$278:$E$281,3)</f>
        <v>0</v>
      </c>
      <c r="EJ289" s="412"/>
      <c r="EK289" s="412"/>
      <c r="EL289" s="412"/>
      <c r="EM289" s="412"/>
      <c r="EN289" s="412"/>
      <c r="EO289" s="412"/>
      <c r="EP289" s="412">
        <f>ROUNDUP(EP91*VLOOKUP(EP91,$B$278:$E$281,2),0)+VLOOKUP(EP91,$B$278:$E$281,3)</f>
        <v>0</v>
      </c>
      <c r="EQ289" s="412"/>
      <c r="ER289" s="412"/>
      <c r="ES289" s="412"/>
      <c r="ET289" s="412"/>
      <c r="EU289" s="412"/>
      <c r="EV289" s="412"/>
      <c r="EW289" s="412">
        <f>ROUNDUP(EW91*VLOOKUP(EW91,$B$278:$E$281,2),0)+VLOOKUP(EW91,$B$278:$E$281,3)</f>
        <v>0</v>
      </c>
      <c r="EX289" s="412"/>
      <c r="EY289" s="412"/>
      <c r="EZ289" s="412"/>
      <c r="FA289" s="412"/>
      <c r="FB289" s="412"/>
      <c r="FC289" s="412"/>
      <c r="FD289" s="412">
        <f>ROUNDUP(FD91*VLOOKUP(FD91,$B$278:$E$281,2),0)+VLOOKUP(FD91,$B$278:$E$281,3)</f>
        <v>0</v>
      </c>
      <c r="FE289" s="412"/>
      <c r="FF289" s="412"/>
      <c r="FG289" s="412"/>
      <c r="FH289" s="412"/>
      <c r="FI289" s="412"/>
      <c r="FJ289" s="412"/>
      <c r="FK289" s="412">
        <f>ROUNDUP(FK91*VLOOKUP(FK91,$B$278:$E$281,2),0)+VLOOKUP(FK91,$B$278:$E$281,3)</f>
        <v>0</v>
      </c>
      <c r="FL289" s="412"/>
      <c r="FM289" s="412"/>
      <c r="FN289" s="412"/>
      <c r="FO289" s="412"/>
      <c r="FP289" s="412"/>
      <c r="FQ289" s="412"/>
      <c r="FR289" s="412">
        <f>ROUNDUP(FR91*VLOOKUP(FR91,$B$278:$E$281,2),0)+VLOOKUP(FR91,$B$278:$E$281,3)</f>
        <v>0</v>
      </c>
      <c r="FS289" s="412"/>
      <c r="FT289" s="412"/>
      <c r="FU289" s="412"/>
      <c r="FV289" s="412"/>
      <c r="FW289" s="412"/>
      <c r="FX289" s="412"/>
      <c r="FY289" s="412">
        <f>ROUNDUP(FY91*VLOOKUP(FY91,$B$278:$E$281,2),0)+VLOOKUP(FY91,$B$278:$E$281,3)</f>
        <v>0</v>
      </c>
      <c r="FZ289" s="412"/>
      <c r="GA289" s="412"/>
      <c r="GB289" s="412"/>
      <c r="GC289" s="412"/>
      <c r="GD289" s="412"/>
      <c r="GE289" s="412"/>
      <c r="GF289" s="412">
        <f>ROUNDUP(GF91*VLOOKUP(GF91,$B$278:$E$281,2),0)+VLOOKUP(GF91,$B$278:$E$281,3)</f>
        <v>0</v>
      </c>
      <c r="GG289" s="412"/>
      <c r="GH289" s="412"/>
      <c r="GI289" s="412"/>
      <c r="GJ289" s="412"/>
      <c r="GK289" s="412"/>
      <c r="GL289" s="412"/>
      <c r="GM289" s="412">
        <f>ROUNDUP(GM91*VLOOKUP(GM91,$B$278:$E$281,2),0)+VLOOKUP(GM91,$B$278:$E$281,3)</f>
        <v>0</v>
      </c>
      <c r="GN289" s="412"/>
      <c r="GO289" s="412"/>
      <c r="GP289" s="412"/>
      <c r="GQ289" s="412"/>
      <c r="GR289" s="412"/>
      <c r="GS289" s="412"/>
      <c r="GT289" s="412">
        <f>ROUNDUP(GT91*VLOOKUP(GT91,$B$278:$E$281,2),0)+VLOOKUP(GT91,$B$278:$E$281,3)</f>
        <v>0</v>
      </c>
      <c r="GU289" s="412"/>
      <c r="GV289" s="412"/>
      <c r="GW289" s="412"/>
      <c r="GX289" s="412"/>
      <c r="GY289" s="412"/>
      <c r="GZ289" s="412"/>
      <c r="HA289" s="412">
        <f>ROUNDUP(HA91*VLOOKUP(HA91,$B$278:$E$281,2),0)+VLOOKUP(HA91,$B$278:$E$281,3)</f>
        <v>0</v>
      </c>
      <c r="HB289" s="412"/>
      <c r="HC289" s="412"/>
      <c r="HD289" s="412"/>
      <c r="HE289" s="412"/>
      <c r="HF289" s="412"/>
      <c r="HG289" s="412"/>
    </row>
    <row r="290" spans="2:215" ht="13.5" hidden="1">
      <c r="B290" s="451"/>
      <c r="C290" s="451" t="s">
        <v>96</v>
      </c>
      <c r="D290" s="451"/>
      <c r="E290" s="451"/>
      <c r="F290" s="412">
        <f>ROUNDUP(F92*VLOOKUP(F92,$B$284:$E$287,2),0)+VLOOKUP(F92,$B$284:$E$287,3)</f>
        <v>0</v>
      </c>
      <c r="G290" s="412"/>
      <c r="H290" s="412"/>
      <c r="I290" s="412"/>
      <c r="J290" s="412"/>
      <c r="K290" s="412"/>
      <c r="L290" s="412"/>
      <c r="M290" s="412">
        <f>ROUNDUP(M92*VLOOKUP(M92,$B$284:$E$287,2),0)+VLOOKUP(M92,$B$284:$E$287,3)</f>
        <v>0</v>
      </c>
      <c r="N290" s="412"/>
      <c r="O290" s="412"/>
      <c r="P290" s="412"/>
      <c r="Q290" s="412"/>
      <c r="R290" s="412"/>
      <c r="S290" s="412"/>
      <c r="T290" s="412">
        <f>ROUNDUP(T92*VLOOKUP(T92,$B$284:$E$287,2),0)+VLOOKUP(T92,$B$284:$E$287,3)</f>
        <v>0</v>
      </c>
      <c r="U290" s="412"/>
      <c r="V290" s="412"/>
      <c r="W290" s="412"/>
      <c r="X290" s="412"/>
      <c r="Y290" s="412"/>
      <c r="Z290" s="412"/>
      <c r="AA290" s="412">
        <f>ROUNDUP(AA92*VLOOKUP(AA92,$B$284:$E$287,2),0)+VLOOKUP(AA92,$B$284:$E$287,3)</f>
        <v>0</v>
      </c>
      <c r="AB290" s="412"/>
      <c r="AC290" s="412"/>
      <c r="AD290" s="412"/>
      <c r="AE290" s="412"/>
      <c r="AF290" s="412"/>
      <c r="AG290" s="412"/>
      <c r="AH290" s="412">
        <f>ROUNDUP(AH92*VLOOKUP(AH92,$B$284:$E$287,2),0)+VLOOKUP(AH92,$B$284:$E$287,3)</f>
        <v>0</v>
      </c>
      <c r="AI290" s="412"/>
      <c r="AJ290" s="412"/>
      <c r="AK290" s="412"/>
      <c r="AL290" s="412"/>
      <c r="AM290" s="412"/>
      <c r="AN290" s="412"/>
      <c r="AO290" s="412">
        <f>ROUNDUP(AO92*VLOOKUP(AO92,$B$284:$E$287,2),0)+VLOOKUP(AO92,$B$284:$E$287,3)</f>
        <v>0</v>
      </c>
      <c r="AP290" s="412"/>
      <c r="AQ290" s="412"/>
      <c r="AR290" s="412"/>
      <c r="AS290" s="412"/>
      <c r="AT290" s="412"/>
      <c r="AU290" s="412"/>
      <c r="AV290" s="412">
        <f>ROUNDUP(AV92*VLOOKUP(AV92,$B$284:$E$287,2),0)+VLOOKUP(AV92,$B$284:$E$287,3)</f>
        <v>0</v>
      </c>
      <c r="AW290" s="412"/>
      <c r="AX290" s="412"/>
      <c r="AY290" s="412"/>
      <c r="AZ290" s="412"/>
      <c r="BA290" s="412"/>
      <c r="BB290" s="412"/>
      <c r="BC290" s="412">
        <f>ROUNDUP(BC92*VLOOKUP(BC92,$B$284:$E$287,2),0)+VLOOKUP(BC92,$B$284:$E$287,3)</f>
        <v>0</v>
      </c>
      <c r="BD290" s="412"/>
      <c r="BE290" s="412"/>
      <c r="BF290" s="412"/>
      <c r="BG290" s="412"/>
      <c r="BH290" s="412"/>
      <c r="BI290" s="412"/>
      <c r="BJ290" s="412">
        <f>ROUNDUP(BJ92*VLOOKUP(BJ92,$B$284:$E$287,2),0)+VLOOKUP(BJ92,$B$284:$E$287,3)</f>
        <v>0</v>
      </c>
      <c r="BK290" s="412"/>
      <c r="BL290" s="412"/>
      <c r="BM290" s="412"/>
      <c r="BN290" s="412"/>
      <c r="BO290" s="412"/>
      <c r="BP290" s="412"/>
      <c r="BQ290" s="412">
        <f>ROUNDUP(BQ92*VLOOKUP(BQ92,$B$284:$E$287,2),0)+VLOOKUP(BQ92,$B$284:$E$287,3)</f>
        <v>0</v>
      </c>
      <c r="BR290" s="412"/>
      <c r="BS290" s="412"/>
      <c r="BT290" s="412"/>
      <c r="BU290" s="412"/>
      <c r="BV290" s="412"/>
      <c r="BW290" s="412"/>
      <c r="BX290" s="412">
        <f>ROUNDUP(BX92*VLOOKUP(BX92,$B$284:$E$287,2),0)+VLOOKUP(BX92,$B$284:$E$287,3)</f>
        <v>0</v>
      </c>
      <c r="BY290" s="412"/>
      <c r="BZ290" s="412"/>
      <c r="CA290" s="412"/>
      <c r="CB290" s="412"/>
      <c r="CC290" s="412"/>
      <c r="CD290" s="412"/>
      <c r="CE290" s="412">
        <f>ROUNDUP(CE92*VLOOKUP(CE92,$B$284:$E$287,2),0)+VLOOKUP(CE92,$B$284:$E$287,3)</f>
        <v>0</v>
      </c>
      <c r="CF290" s="412"/>
      <c r="CG290" s="412"/>
      <c r="CH290" s="412"/>
      <c r="CI290" s="412"/>
      <c r="CJ290" s="412"/>
      <c r="CK290" s="412"/>
      <c r="CL290" s="412">
        <f>ROUNDUP(CL92*VLOOKUP(CL92,$B$284:$E$287,2),0)+VLOOKUP(CL92,$B$284:$E$287,3)</f>
        <v>0</v>
      </c>
      <c r="CM290" s="412"/>
      <c r="CN290" s="412"/>
      <c r="CO290" s="412"/>
      <c r="CP290" s="412"/>
      <c r="CQ290" s="412"/>
      <c r="CR290" s="412"/>
      <c r="CS290" s="412">
        <f>ROUNDUP(CS92*VLOOKUP(CS92,$B$284:$E$287,2),0)+VLOOKUP(CS92,$B$284:$E$287,3)</f>
        <v>0</v>
      </c>
      <c r="CT290" s="412"/>
      <c r="CU290" s="412"/>
      <c r="CV290" s="412"/>
      <c r="CW290" s="412"/>
      <c r="CX290" s="412"/>
      <c r="CY290" s="412"/>
      <c r="CZ290" s="412">
        <f>ROUNDUP(CZ92*VLOOKUP(CZ92,$B$284:$E$287,2),0)+VLOOKUP(CZ92,$B$284:$E$287,3)</f>
        <v>0</v>
      </c>
      <c r="DA290" s="412"/>
      <c r="DB290" s="412"/>
      <c r="DC290" s="412"/>
      <c r="DD290" s="412"/>
      <c r="DE290" s="412"/>
      <c r="DF290" s="412"/>
      <c r="DG290" s="412">
        <f>ROUNDUP(DG92*VLOOKUP(DG92,$B$284:$E$287,2),0)+VLOOKUP(DG92,$B$284:$E$287,3)</f>
        <v>0</v>
      </c>
      <c r="DH290" s="412"/>
      <c r="DI290" s="412"/>
      <c r="DJ290" s="412"/>
      <c r="DK290" s="412"/>
      <c r="DL290" s="412"/>
      <c r="DM290" s="412"/>
      <c r="DN290" s="412">
        <f>ROUNDUP(DN92*VLOOKUP(DN92,$B$284:$E$287,2),0)+VLOOKUP(DN92,$B$284:$E$287,3)</f>
        <v>0</v>
      </c>
      <c r="DO290" s="412"/>
      <c r="DP290" s="412"/>
      <c r="DQ290" s="412"/>
      <c r="DR290" s="412"/>
      <c r="DS290" s="412"/>
      <c r="DT290" s="412"/>
      <c r="DU290" s="412">
        <f>ROUNDUP(DU92*VLOOKUP(DU92,$B$284:$E$287,2),0)+VLOOKUP(DU92,$B$284:$E$287,3)</f>
        <v>0</v>
      </c>
      <c r="DV290" s="412"/>
      <c r="DW290" s="412"/>
      <c r="DX290" s="412"/>
      <c r="DY290" s="412"/>
      <c r="DZ290" s="412"/>
      <c r="EA290" s="412"/>
      <c r="EB290" s="412">
        <f>ROUNDUP(EB92*VLOOKUP(EB92,$B$284:$E$287,2),0)+VLOOKUP(EB92,$B$284:$E$287,3)</f>
        <v>0</v>
      </c>
      <c r="EC290" s="412"/>
      <c r="ED290" s="412"/>
      <c r="EE290" s="412"/>
      <c r="EF290" s="412"/>
      <c r="EG290" s="412"/>
      <c r="EH290" s="412"/>
      <c r="EI290" s="412">
        <f>ROUNDUP(EI92*VLOOKUP(EI92,$B$284:$E$287,2),0)+VLOOKUP(EI92,$B$284:$E$287,3)</f>
        <v>0</v>
      </c>
      <c r="EJ290" s="412"/>
      <c r="EK290" s="412"/>
      <c r="EL290" s="412"/>
      <c r="EM290" s="412"/>
      <c r="EN290" s="412"/>
      <c r="EO290" s="412"/>
      <c r="EP290" s="412">
        <f>ROUNDUP(EP92*VLOOKUP(EP92,$B$284:$E$287,2),0)+VLOOKUP(EP92,$B$284:$E$287,3)</f>
        <v>0</v>
      </c>
      <c r="EQ290" s="412"/>
      <c r="ER290" s="412"/>
      <c r="ES290" s="412"/>
      <c r="ET290" s="412"/>
      <c r="EU290" s="412"/>
      <c r="EV290" s="412"/>
      <c r="EW290" s="412">
        <f>ROUNDUP(EW92*VLOOKUP(EW92,$B$284:$E$287,2),0)+VLOOKUP(EW92,$B$284:$E$287,3)</f>
        <v>0</v>
      </c>
      <c r="EX290" s="412"/>
      <c r="EY290" s="412"/>
      <c r="EZ290" s="412"/>
      <c r="FA290" s="412"/>
      <c r="FB290" s="412"/>
      <c r="FC290" s="412"/>
      <c r="FD290" s="412">
        <f>ROUNDUP(FD92*VLOOKUP(FD92,$B$284:$E$287,2),0)+VLOOKUP(FD92,$B$284:$E$287,3)</f>
        <v>0</v>
      </c>
      <c r="FE290" s="412"/>
      <c r="FF290" s="412"/>
      <c r="FG290" s="412"/>
      <c r="FH290" s="412"/>
      <c r="FI290" s="412"/>
      <c r="FJ290" s="412"/>
      <c r="FK290" s="412">
        <f>ROUNDUP(FK92*VLOOKUP(FK92,$B$284:$E$287,2),0)+VLOOKUP(FK92,$B$284:$E$287,3)</f>
        <v>0</v>
      </c>
      <c r="FL290" s="412"/>
      <c r="FM290" s="412"/>
      <c r="FN290" s="412"/>
      <c r="FO290" s="412"/>
      <c r="FP290" s="412"/>
      <c r="FQ290" s="412"/>
      <c r="FR290" s="412">
        <f>ROUNDUP(FR92*VLOOKUP(FR92,$B$284:$E$287,2),0)+VLOOKUP(FR92,$B$284:$E$287,3)</f>
        <v>0</v>
      </c>
      <c r="FS290" s="412"/>
      <c r="FT290" s="412"/>
      <c r="FU290" s="412"/>
      <c r="FV290" s="412"/>
      <c r="FW290" s="412"/>
      <c r="FX290" s="412"/>
      <c r="FY290" s="412">
        <f>ROUNDUP(FY92*VLOOKUP(FY92,$B$284:$E$287,2),0)+VLOOKUP(FY92,$B$284:$E$287,3)</f>
        <v>0</v>
      </c>
      <c r="FZ290" s="412"/>
      <c r="GA290" s="412"/>
      <c r="GB290" s="412"/>
      <c r="GC290" s="412"/>
      <c r="GD290" s="412"/>
      <c r="GE290" s="412"/>
      <c r="GF290" s="412">
        <f>ROUNDUP(GF92*VLOOKUP(GF92,$B$284:$E$287,2),0)+VLOOKUP(GF92,$B$284:$E$287,3)</f>
        <v>0</v>
      </c>
      <c r="GG290" s="412"/>
      <c r="GH290" s="412"/>
      <c r="GI290" s="412"/>
      <c r="GJ290" s="412"/>
      <c r="GK290" s="412"/>
      <c r="GL290" s="412"/>
      <c r="GM290" s="412">
        <f>ROUNDUP(GM92*VLOOKUP(GM92,$B$284:$E$287,2),0)+VLOOKUP(GM92,$B$284:$E$287,3)</f>
        <v>0</v>
      </c>
      <c r="GN290" s="412"/>
      <c r="GO290" s="412"/>
      <c r="GP290" s="412"/>
      <c r="GQ290" s="412"/>
      <c r="GR290" s="412"/>
      <c r="GS290" s="412"/>
      <c r="GT290" s="412">
        <f>ROUNDUP(GT92*VLOOKUP(GT92,$B$284:$E$287,2),0)+VLOOKUP(GT92,$B$284:$E$287,3)</f>
        <v>0</v>
      </c>
      <c r="GU290" s="412"/>
      <c r="GV290" s="412"/>
      <c r="GW290" s="412"/>
      <c r="GX290" s="412"/>
      <c r="GY290" s="412"/>
      <c r="GZ290" s="412"/>
      <c r="HA290" s="412">
        <f>ROUNDUP(HA92*VLOOKUP(HA92,$B$284:$E$287,2),0)+VLOOKUP(HA92,$B$284:$E$287,3)</f>
        <v>0</v>
      </c>
      <c r="HB290" s="412"/>
      <c r="HC290" s="412"/>
      <c r="HD290" s="412"/>
      <c r="HE290" s="412"/>
      <c r="HF290" s="412"/>
      <c r="HG290" s="412"/>
    </row>
    <row r="291" spans="2:215" ht="13.5" hidden="1">
      <c r="B291" s="451"/>
      <c r="C291" s="451" t="s">
        <v>95</v>
      </c>
      <c r="D291" s="451"/>
      <c r="E291" s="451"/>
      <c r="F291" s="412">
        <f>MIN(F289+F290,40000)</f>
        <v>0</v>
      </c>
      <c r="G291" s="412"/>
      <c r="H291" s="412"/>
      <c r="I291" s="412"/>
      <c r="J291" s="412"/>
      <c r="K291" s="412"/>
      <c r="L291" s="412"/>
      <c r="M291" s="412">
        <f>MIN(M289+M290,40000)</f>
        <v>0</v>
      </c>
      <c r="N291" s="412"/>
      <c r="O291" s="412"/>
      <c r="P291" s="412"/>
      <c r="Q291" s="412"/>
      <c r="R291" s="412"/>
      <c r="S291" s="412"/>
      <c r="T291" s="412">
        <f>MIN(T289+T290,40000)</f>
        <v>0</v>
      </c>
      <c r="U291" s="412"/>
      <c r="V291" s="412"/>
      <c r="W291" s="412"/>
      <c r="X291" s="412"/>
      <c r="Y291" s="412"/>
      <c r="Z291" s="412"/>
      <c r="AA291" s="412">
        <f>MIN(AA289+AA290,40000)</f>
        <v>0</v>
      </c>
      <c r="AB291" s="412"/>
      <c r="AC291" s="412"/>
      <c r="AD291" s="412"/>
      <c r="AE291" s="412"/>
      <c r="AF291" s="412"/>
      <c r="AG291" s="412"/>
      <c r="AH291" s="412">
        <f>MIN(AH289+AH290,40000)</f>
        <v>0</v>
      </c>
      <c r="AI291" s="412"/>
      <c r="AJ291" s="412"/>
      <c r="AK291" s="412"/>
      <c r="AL291" s="412"/>
      <c r="AM291" s="412"/>
      <c r="AN291" s="412"/>
      <c r="AO291" s="412">
        <f>MIN(AO289+AO290,40000)</f>
        <v>0</v>
      </c>
      <c r="AP291" s="412"/>
      <c r="AQ291" s="412"/>
      <c r="AR291" s="412"/>
      <c r="AS291" s="412"/>
      <c r="AT291" s="412"/>
      <c r="AU291" s="412"/>
      <c r="AV291" s="412">
        <f>MIN(AV289+AV290,40000)</f>
        <v>0</v>
      </c>
      <c r="AW291" s="412"/>
      <c r="AX291" s="412"/>
      <c r="AY291" s="412"/>
      <c r="AZ291" s="412"/>
      <c r="BA291" s="412"/>
      <c r="BB291" s="412"/>
      <c r="BC291" s="412">
        <f>MIN(BC289+BC290,40000)</f>
        <v>0</v>
      </c>
      <c r="BD291" s="412"/>
      <c r="BE291" s="412"/>
      <c r="BF291" s="412"/>
      <c r="BG291" s="412"/>
      <c r="BH291" s="412"/>
      <c r="BI291" s="412"/>
      <c r="BJ291" s="412">
        <f>MIN(BJ289+BJ290,40000)</f>
        <v>0</v>
      </c>
      <c r="BK291" s="412"/>
      <c r="BL291" s="412"/>
      <c r="BM291" s="412"/>
      <c r="BN291" s="412"/>
      <c r="BO291" s="412"/>
      <c r="BP291" s="412"/>
      <c r="BQ291" s="412">
        <f>MIN(BQ289+BQ290,40000)</f>
        <v>0</v>
      </c>
      <c r="BR291" s="412"/>
      <c r="BS291" s="412"/>
      <c r="BT291" s="412"/>
      <c r="BU291" s="412"/>
      <c r="BV291" s="412"/>
      <c r="BW291" s="412"/>
      <c r="BX291" s="412">
        <f>MIN(BX289+BX290,40000)</f>
        <v>0</v>
      </c>
      <c r="BY291" s="412"/>
      <c r="BZ291" s="412"/>
      <c r="CA291" s="412"/>
      <c r="CB291" s="412"/>
      <c r="CC291" s="412"/>
      <c r="CD291" s="412"/>
      <c r="CE291" s="412">
        <f>MIN(CE289+CE290,40000)</f>
        <v>0</v>
      </c>
      <c r="CF291" s="412"/>
      <c r="CG291" s="412"/>
      <c r="CH291" s="412"/>
      <c r="CI291" s="412"/>
      <c r="CJ291" s="412"/>
      <c r="CK291" s="412"/>
      <c r="CL291" s="412">
        <f>MIN(CL289+CL290,40000)</f>
        <v>0</v>
      </c>
      <c r="CM291" s="412"/>
      <c r="CN291" s="412"/>
      <c r="CO291" s="412"/>
      <c r="CP291" s="412"/>
      <c r="CQ291" s="412"/>
      <c r="CR291" s="412"/>
      <c r="CS291" s="412">
        <f>MIN(CS289+CS290,40000)</f>
        <v>0</v>
      </c>
      <c r="CT291" s="412"/>
      <c r="CU291" s="412"/>
      <c r="CV291" s="412"/>
      <c r="CW291" s="412"/>
      <c r="CX291" s="412"/>
      <c r="CY291" s="412"/>
      <c r="CZ291" s="412">
        <f>MIN(CZ289+CZ290,40000)</f>
        <v>0</v>
      </c>
      <c r="DA291" s="412"/>
      <c r="DB291" s="412"/>
      <c r="DC291" s="412"/>
      <c r="DD291" s="412"/>
      <c r="DE291" s="412"/>
      <c r="DF291" s="412"/>
      <c r="DG291" s="412">
        <f>MIN(DG289+DG290,40000)</f>
        <v>0</v>
      </c>
      <c r="DH291" s="412"/>
      <c r="DI291" s="412"/>
      <c r="DJ291" s="412"/>
      <c r="DK291" s="412"/>
      <c r="DL291" s="412"/>
      <c r="DM291" s="412"/>
      <c r="DN291" s="412">
        <f>MIN(DN289+DN290,40000)</f>
        <v>0</v>
      </c>
      <c r="DO291" s="412"/>
      <c r="DP291" s="412"/>
      <c r="DQ291" s="412"/>
      <c r="DR291" s="412"/>
      <c r="DS291" s="412"/>
      <c r="DT291" s="412"/>
      <c r="DU291" s="412">
        <f>MIN(DU289+DU290,40000)</f>
        <v>0</v>
      </c>
      <c r="DV291" s="412"/>
      <c r="DW291" s="412"/>
      <c r="DX291" s="412"/>
      <c r="DY291" s="412"/>
      <c r="DZ291" s="412"/>
      <c r="EA291" s="412"/>
      <c r="EB291" s="412">
        <f>MIN(EB289+EB290,40000)</f>
        <v>0</v>
      </c>
      <c r="EC291" s="412"/>
      <c r="ED291" s="412"/>
      <c r="EE291" s="412"/>
      <c r="EF291" s="412"/>
      <c r="EG291" s="412"/>
      <c r="EH291" s="412"/>
      <c r="EI291" s="412">
        <f>MIN(EI289+EI290,40000)</f>
        <v>0</v>
      </c>
      <c r="EJ291" s="412"/>
      <c r="EK291" s="412"/>
      <c r="EL291" s="412"/>
      <c r="EM291" s="412"/>
      <c r="EN291" s="412"/>
      <c r="EO291" s="412"/>
      <c r="EP291" s="412">
        <f>MIN(EP289+EP290,40000)</f>
        <v>0</v>
      </c>
      <c r="EQ291" s="412"/>
      <c r="ER291" s="412"/>
      <c r="ES291" s="412"/>
      <c r="ET291" s="412"/>
      <c r="EU291" s="412"/>
      <c r="EV291" s="412"/>
      <c r="EW291" s="412">
        <f>MIN(EW289+EW290,40000)</f>
        <v>0</v>
      </c>
      <c r="EX291" s="412"/>
      <c r="EY291" s="412"/>
      <c r="EZ291" s="412"/>
      <c r="FA291" s="412"/>
      <c r="FB291" s="412"/>
      <c r="FC291" s="412"/>
      <c r="FD291" s="412">
        <f>MIN(FD289+FD290,40000)</f>
        <v>0</v>
      </c>
      <c r="FE291" s="412"/>
      <c r="FF291" s="412"/>
      <c r="FG291" s="412"/>
      <c r="FH291" s="412"/>
      <c r="FI291" s="412"/>
      <c r="FJ291" s="412"/>
      <c r="FK291" s="412">
        <f>MIN(FK289+FK290,40000)</f>
        <v>0</v>
      </c>
      <c r="FL291" s="412"/>
      <c r="FM291" s="412"/>
      <c r="FN291" s="412"/>
      <c r="FO291" s="412"/>
      <c r="FP291" s="412"/>
      <c r="FQ291" s="412"/>
      <c r="FR291" s="412">
        <f>MIN(FR289+FR290,40000)</f>
        <v>0</v>
      </c>
      <c r="FS291" s="412"/>
      <c r="FT291" s="412"/>
      <c r="FU291" s="412"/>
      <c r="FV291" s="412"/>
      <c r="FW291" s="412"/>
      <c r="FX291" s="412"/>
      <c r="FY291" s="412">
        <f>MIN(FY289+FY290,40000)</f>
        <v>0</v>
      </c>
      <c r="FZ291" s="412"/>
      <c r="GA291" s="412"/>
      <c r="GB291" s="412"/>
      <c r="GC291" s="412"/>
      <c r="GD291" s="412"/>
      <c r="GE291" s="412"/>
      <c r="GF291" s="412">
        <f>MIN(GF289+GF290,40000)</f>
        <v>0</v>
      </c>
      <c r="GG291" s="412"/>
      <c r="GH291" s="412"/>
      <c r="GI291" s="412"/>
      <c r="GJ291" s="412"/>
      <c r="GK291" s="412"/>
      <c r="GL291" s="412"/>
      <c r="GM291" s="412">
        <f>MIN(GM289+GM290,40000)</f>
        <v>0</v>
      </c>
      <c r="GN291" s="412"/>
      <c r="GO291" s="412"/>
      <c r="GP291" s="412"/>
      <c r="GQ291" s="412"/>
      <c r="GR291" s="412"/>
      <c r="GS291" s="412"/>
      <c r="GT291" s="412">
        <f>MIN(GT289+GT290,40000)</f>
        <v>0</v>
      </c>
      <c r="GU291" s="412"/>
      <c r="GV291" s="412"/>
      <c r="GW291" s="412"/>
      <c r="GX291" s="412"/>
      <c r="GY291" s="412"/>
      <c r="GZ291" s="412"/>
      <c r="HA291" s="412">
        <f>MIN(HA289+HA290,40000)</f>
        <v>0</v>
      </c>
      <c r="HB291" s="412"/>
      <c r="HC291" s="412"/>
      <c r="HD291" s="412"/>
      <c r="HE291" s="412"/>
      <c r="HF291" s="412"/>
      <c r="HG291" s="412"/>
    </row>
    <row r="292" spans="2:215" ht="13.5" hidden="1">
      <c r="B292" s="451"/>
      <c r="C292" s="451" t="s">
        <v>97</v>
      </c>
      <c r="D292" s="451"/>
      <c r="E292" s="451"/>
      <c r="F292" s="412">
        <f>MAX(F289:L291)</f>
        <v>0</v>
      </c>
      <c r="G292" s="412"/>
      <c r="H292" s="412"/>
      <c r="I292" s="412"/>
      <c r="J292" s="412"/>
      <c r="K292" s="412"/>
      <c r="L292" s="412"/>
      <c r="M292" s="412">
        <f>MAX(M289:S291)</f>
        <v>0</v>
      </c>
      <c r="N292" s="412"/>
      <c r="O292" s="412"/>
      <c r="P292" s="412"/>
      <c r="Q292" s="412"/>
      <c r="R292" s="412"/>
      <c r="S292" s="412"/>
      <c r="T292" s="412">
        <f>MAX(T289:Z291)</f>
        <v>0</v>
      </c>
      <c r="U292" s="412"/>
      <c r="V292" s="412"/>
      <c r="W292" s="412"/>
      <c r="X292" s="412"/>
      <c r="Y292" s="412"/>
      <c r="Z292" s="412"/>
      <c r="AA292" s="412">
        <f>MAX(AA289:AG291)</f>
        <v>0</v>
      </c>
      <c r="AB292" s="412"/>
      <c r="AC292" s="412"/>
      <c r="AD292" s="412"/>
      <c r="AE292" s="412"/>
      <c r="AF292" s="412"/>
      <c r="AG292" s="412"/>
      <c r="AH292" s="412">
        <f>MAX(AH289:AN291)</f>
        <v>0</v>
      </c>
      <c r="AI292" s="412"/>
      <c r="AJ292" s="412"/>
      <c r="AK292" s="412"/>
      <c r="AL292" s="412"/>
      <c r="AM292" s="412"/>
      <c r="AN292" s="412"/>
      <c r="AO292" s="412">
        <f>MAX(AO289:AU291)</f>
        <v>0</v>
      </c>
      <c r="AP292" s="412"/>
      <c r="AQ292" s="412"/>
      <c r="AR292" s="412"/>
      <c r="AS292" s="412"/>
      <c r="AT292" s="412"/>
      <c r="AU292" s="412"/>
      <c r="AV292" s="412">
        <f>MAX(AV289:BB291)</f>
        <v>0</v>
      </c>
      <c r="AW292" s="412"/>
      <c r="AX292" s="412"/>
      <c r="AY292" s="412"/>
      <c r="AZ292" s="412"/>
      <c r="BA292" s="412"/>
      <c r="BB292" s="412"/>
      <c r="BC292" s="412">
        <f>MAX(BC289:BI291)</f>
        <v>0</v>
      </c>
      <c r="BD292" s="412"/>
      <c r="BE292" s="412"/>
      <c r="BF292" s="412"/>
      <c r="BG292" s="412"/>
      <c r="BH292" s="412"/>
      <c r="BI292" s="412"/>
      <c r="BJ292" s="412">
        <f>MAX(BJ289:BP291)</f>
        <v>0</v>
      </c>
      <c r="BK292" s="412"/>
      <c r="BL292" s="412"/>
      <c r="BM292" s="412"/>
      <c r="BN292" s="412"/>
      <c r="BO292" s="412"/>
      <c r="BP292" s="412"/>
      <c r="BQ292" s="412">
        <f>MAX(BQ289:BW291)</f>
        <v>0</v>
      </c>
      <c r="BR292" s="412"/>
      <c r="BS292" s="412"/>
      <c r="BT292" s="412"/>
      <c r="BU292" s="412"/>
      <c r="BV292" s="412"/>
      <c r="BW292" s="412"/>
      <c r="BX292" s="412">
        <f>MAX(BX289:CD291)</f>
        <v>0</v>
      </c>
      <c r="BY292" s="412"/>
      <c r="BZ292" s="412"/>
      <c r="CA292" s="412"/>
      <c r="CB292" s="412"/>
      <c r="CC292" s="412"/>
      <c r="CD292" s="412"/>
      <c r="CE292" s="412">
        <f>MAX(CE289:CK291)</f>
        <v>0</v>
      </c>
      <c r="CF292" s="412"/>
      <c r="CG292" s="412"/>
      <c r="CH292" s="412"/>
      <c r="CI292" s="412"/>
      <c r="CJ292" s="412"/>
      <c r="CK292" s="412"/>
      <c r="CL292" s="412">
        <f>MAX(CL289:CR291)</f>
        <v>0</v>
      </c>
      <c r="CM292" s="412"/>
      <c r="CN292" s="412"/>
      <c r="CO292" s="412"/>
      <c r="CP292" s="412"/>
      <c r="CQ292" s="412"/>
      <c r="CR292" s="412"/>
      <c r="CS292" s="412">
        <f>MAX(CS289:CY291)</f>
        <v>0</v>
      </c>
      <c r="CT292" s="412"/>
      <c r="CU292" s="412"/>
      <c r="CV292" s="412"/>
      <c r="CW292" s="412"/>
      <c r="CX292" s="412"/>
      <c r="CY292" s="412"/>
      <c r="CZ292" s="412">
        <f>MAX(CZ289:DF291)</f>
        <v>0</v>
      </c>
      <c r="DA292" s="412"/>
      <c r="DB292" s="412"/>
      <c r="DC292" s="412"/>
      <c r="DD292" s="412"/>
      <c r="DE292" s="412"/>
      <c r="DF292" s="412"/>
      <c r="DG292" s="412">
        <f>MAX(DG289:DM291)</f>
        <v>0</v>
      </c>
      <c r="DH292" s="412"/>
      <c r="DI292" s="412"/>
      <c r="DJ292" s="412"/>
      <c r="DK292" s="412"/>
      <c r="DL292" s="412"/>
      <c r="DM292" s="412"/>
      <c r="DN292" s="412">
        <f>MAX(DN289:DT291)</f>
        <v>0</v>
      </c>
      <c r="DO292" s="412"/>
      <c r="DP292" s="412"/>
      <c r="DQ292" s="412"/>
      <c r="DR292" s="412"/>
      <c r="DS292" s="412"/>
      <c r="DT292" s="412"/>
      <c r="DU292" s="412">
        <f>MAX(DU289:EA291)</f>
        <v>0</v>
      </c>
      <c r="DV292" s="412"/>
      <c r="DW292" s="412"/>
      <c r="DX292" s="412"/>
      <c r="DY292" s="412"/>
      <c r="DZ292" s="412"/>
      <c r="EA292" s="412"/>
      <c r="EB292" s="412">
        <f>MAX(EB289:EH291)</f>
        <v>0</v>
      </c>
      <c r="EC292" s="412"/>
      <c r="ED292" s="412"/>
      <c r="EE292" s="412"/>
      <c r="EF292" s="412"/>
      <c r="EG292" s="412"/>
      <c r="EH292" s="412"/>
      <c r="EI292" s="412">
        <f>MAX(EI289:EO291)</f>
        <v>0</v>
      </c>
      <c r="EJ292" s="412"/>
      <c r="EK292" s="412"/>
      <c r="EL292" s="412"/>
      <c r="EM292" s="412"/>
      <c r="EN292" s="412"/>
      <c r="EO292" s="412"/>
      <c r="EP292" s="412">
        <f>MAX(EP289:EV291)</f>
        <v>0</v>
      </c>
      <c r="EQ292" s="412"/>
      <c r="ER292" s="412"/>
      <c r="ES292" s="412"/>
      <c r="ET292" s="412"/>
      <c r="EU292" s="412"/>
      <c r="EV292" s="412"/>
      <c r="EW292" s="412">
        <f>MAX(EW289:FC291)</f>
        <v>0</v>
      </c>
      <c r="EX292" s="412"/>
      <c r="EY292" s="412"/>
      <c r="EZ292" s="412"/>
      <c r="FA292" s="412"/>
      <c r="FB292" s="412"/>
      <c r="FC292" s="412"/>
      <c r="FD292" s="412">
        <f>MAX(FD289:FJ291)</f>
        <v>0</v>
      </c>
      <c r="FE292" s="412"/>
      <c r="FF292" s="412"/>
      <c r="FG292" s="412"/>
      <c r="FH292" s="412"/>
      <c r="FI292" s="412"/>
      <c r="FJ292" s="412"/>
      <c r="FK292" s="412">
        <f>MAX(FK289:FQ291)</f>
        <v>0</v>
      </c>
      <c r="FL292" s="412"/>
      <c r="FM292" s="412"/>
      <c r="FN292" s="412"/>
      <c r="FO292" s="412"/>
      <c r="FP292" s="412"/>
      <c r="FQ292" s="412"/>
      <c r="FR292" s="412">
        <f>MAX(FR289:FX291)</f>
        <v>0</v>
      </c>
      <c r="FS292" s="412"/>
      <c r="FT292" s="412"/>
      <c r="FU292" s="412"/>
      <c r="FV292" s="412"/>
      <c r="FW292" s="412"/>
      <c r="FX292" s="412"/>
      <c r="FY292" s="412">
        <f>MAX(FY289:GE291)</f>
        <v>0</v>
      </c>
      <c r="FZ292" s="412"/>
      <c r="GA292" s="412"/>
      <c r="GB292" s="412"/>
      <c r="GC292" s="412"/>
      <c r="GD292" s="412"/>
      <c r="GE292" s="412"/>
      <c r="GF292" s="412">
        <f>MAX(GF289:GL291)</f>
        <v>0</v>
      </c>
      <c r="GG292" s="412"/>
      <c r="GH292" s="412"/>
      <c r="GI292" s="412"/>
      <c r="GJ292" s="412"/>
      <c r="GK292" s="412"/>
      <c r="GL292" s="412"/>
      <c r="GM292" s="412">
        <f>MAX(GM289:GS291)</f>
        <v>0</v>
      </c>
      <c r="GN292" s="412"/>
      <c r="GO292" s="412"/>
      <c r="GP292" s="412"/>
      <c r="GQ292" s="412"/>
      <c r="GR292" s="412"/>
      <c r="GS292" s="412"/>
      <c r="GT292" s="412">
        <f>MAX(GT289:GZ291)</f>
        <v>0</v>
      </c>
      <c r="GU292" s="412"/>
      <c r="GV292" s="412"/>
      <c r="GW292" s="412"/>
      <c r="GX292" s="412"/>
      <c r="GY292" s="412"/>
      <c r="GZ292" s="412"/>
      <c r="HA292" s="412">
        <f>MAX(HA289:HG291)</f>
        <v>0</v>
      </c>
      <c r="HB292" s="412"/>
      <c r="HC292" s="412"/>
      <c r="HD292" s="412"/>
      <c r="HE292" s="412"/>
      <c r="HF292" s="412"/>
      <c r="HG292" s="412"/>
    </row>
    <row r="293" spans="2:215" ht="13.5" hidden="1">
      <c r="B293" s="451" t="s">
        <v>98</v>
      </c>
      <c r="C293" s="761" t="s">
        <v>99</v>
      </c>
      <c r="D293" s="762"/>
      <c r="E293" s="763"/>
      <c r="F293" s="412">
        <f>ROUNDUP(F94*VLOOKUP(F94,$B$278:$E$281,2),0)+VLOOKUP(F94,$B$278:$E$281,3)</f>
        <v>0</v>
      </c>
      <c r="G293" s="412"/>
      <c r="H293" s="412"/>
      <c r="I293" s="412"/>
      <c r="J293" s="412"/>
      <c r="K293" s="412"/>
      <c r="L293" s="412"/>
      <c r="M293" s="412">
        <f>ROUNDUP(M94*VLOOKUP(M94,$B$278:$E$281,2),0)+VLOOKUP(M94,$B$278:$E$281,3)</f>
        <v>0</v>
      </c>
      <c r="N293" s="412"/>
      <c r="O293" s="412"/>
      <c r="P293" s="412"/>
      <c r="Q293" s="412"/>
      <c r="R293" s="412"/>
      <c r="S293" s="412"/>
      <c r="T293" s="412">
        <f>ROUNDUP(T94*VLOOKUP(T94,$B$278:$E$281,2),0)+VLOOKUP(T94,$B$278:$E$281,3)</f>
        <v>0</v>
      </c>
      <c r="U293" s="412"/>
      <c r="V293" s="412"/>
      <c r="W293" s="412"/>
      <c r="X293" s="412"/>
      <c r="Y293" s="412"/>
      <c r="Z293" s="412"/>
      <c r="AA293" s="412">
        <f>ROUNDUP(AA94*VLOOKUP(AA94,$B$278:$E$281,2),0)+VLOOKUP(AA94,$B$278:$E$281,3)</f>
        <v>0</v>
      </c>
      <c r="AB293" s="412"/>
      <c r="AC293" s="412"/>
      <c r="AD293" s="412"/>
      <c r="AE293" s="412"/>
      <c r="AF293" s="412"/>
      <c r="AG293" s="412"/>
      <c r="AH293" s="412">
        <f>ROUNDUP(AH94*VLOOKUP(AH94,$B$278:$E$281,2),0)+VLOOKUP(AH94,$B$278:$E$281,3)</f>
        <v>0</v>
      </c>
      <c r="AI293" s="412"/>
      <c r="AJ293" s="412"/>
      <c r="AK293" s="412"/>
      <c r="AL293" s="412"/>
      <c r="AM293" s="412"/>
      <c r="AN293" s="412"/>
      <c r="AO293" s="412">
        <f>ROUNDUP(AO94*VLOOKUP(AO94,$B$278:$E$281,2),0)+VLOOKUP(AO94,$B$278:$E$281,3)</f>
        <v>0</v>
      </c>
      <c r="AP293" s="412"/>
      <c r="AQ293" s="412"/>
      <c r="AR293" s="412"/>
      <c r="AS293" s="412"/>
      <c r="AT293" s="412"/>
      <c r="AU293" s="412"/>
      <c r="AV293" s="412">
        <f>ROUNDUP(AV94*VLOOKUP(AV94,$B$278:$E$281,2),0)+VLOOKUP(AV94,$B$278:$E$281,3)</f>
        <v>0</v>
      </c>
      <c r="AW293" s="412"/>
      <c r="AX293" s="412"/>
      <c r="AY293" s="412"/>
      <c r="AZ293" s="412"/>
      <c r="BA293" s="412"/>
      <c r="BB293" s="412"/>
      <c r="BC293" s="412">
        <f>ROUNDUP(BC94*VLOOKUP(BC94,$B$278:$E$281,2),0)+VLOOKUP(BC94,$B$278:$E$281,3)</f>
        <v>0</v>
      </c>
      <c r="BD293" s="412"/>
      <c r="BE293" s="412"/>
      <c r="BF293" s="412"/>
      <c r="BG293" s="412"/>
      <c r="BH293" s="412"/>
      <c r="BI293" s="412"/>
      <c r="BJ293" s="412">
        <f>ROUNDUP(BJ94*VLOOKUP(BJ94,$B$278:$E$281,2),0)+VLOOKUP(BJ94,$B$278:$E$281,3)</f>
        <v>0</v>
      </c>
      <c r="BK293" s="412"/>
      <c r="BL293" s="412"/>
      <c r="BM293" s="412"/>
      <c r="BN293" s="412"/>
      <c r="BO293" s="412"/>
      <c r="BP293" s="412"/>
      <c r="BQ293" s="412">
        <f>ROUNDUP(BQ94*VLOOKUP(BQ94,$B$278:$E$281,2),0)+VLOOKUP(BQ94,$B$278:$E$281,3)</f>
        <v>0</v>
      </c>
      <c r="BR293" s="412"/>
      <c r="BS293" s="412"/>
      <c r="BT293" s="412"/>
      <c r="BU293" s="412"/>
      <c r="BV293" s="412"/>
      <c r="BW293" s="412"/>
      <c r="BX293" s="412">
        <f>ROUNDUP(BX94*VLOOKUP(BX94,$B$278:$E$281,2),0)+VLOOKUP(BX94,$B$278:$E$281,3)</f>
        <v>0</v>
      </c>
      <c r="BY293" s="412"/>
      <c r="BZ293" s="412"/>
      <c r="CA293" s="412"/>
      <c r="CB293" s="412"/>
      <c r="CC293" s="412"/>
      <c r="CD293" s="412"/>
      <c r="CE293" s="412">
        <f>ROUNDUP(CE94*VLOOKUP(CE94,$B$278:$E$281,2),0)+VLOOKUP(CE94,$B$278:$E$281,3)</f>
        <v>0</v>
      </c>
      <c r="CF293" s="412"/>
      <c r="CG293" s="412"/>
      <c r="CH293" s="412"/>
      <c r="CI293" s="412"/>
      <c r="CJ293" s="412"/>
      <c r="CK293" s="412"/>
      <c r="CL293" s="412">
        <f>ROUNDUP(CL94*VLOOKUP(CL94,$B$278:$E$281,2),0)+VLOOKUP(CL94,$B$278:$E$281,3)</f>
        <v>0</v>
      </c>
      <c r="CM293" s="412"/>
      <c r="CN293" s="412"/>
      <c r="CO293" s="412"/>
      <c r="CP293" s="412"/>
      <c r="CQ293" s="412"/>
      <c r="CR293" s="412"/>
      <c r="CS293" s="412">
        <f>ROUNDUP(CS94*VLOOKUP(CS94,$B$278:$E$281,2),0)+VLOOKUP(CS94,$B$278:$E$281,3)</f>
        <v>0</v>
      </c>
      <c r="CT293" s="412"/>
      <c r="CU293" s="412"/>
      <c r="CV293" s="412"/>
      <c r="CW293" s="412"/>
      <c r="CX293" s="412"/>
      <c r="CY293" s="412"/>
      <c r="CZ293" s="412">
        <f>ROUNDUP(CZ94*VLOOKUP(CZ94,$B$278:$E$281,2),0)+VLOOKUP(CZ94,$B$278:$E$281,3)</f>
        <v>0</v>
      </c>
      <c r="DA293" s="412"/>
      <c r="DB293" s="412"/>
      <c r="DC293" s="412"/>
      <c r="DD293" s="412"/>
      <c r="DE293" s="412"/>
      <c r="DF293" s="412"/>
      <c r="DG293" s="412">
        <f>ROUNDUP(DG94*VLOOKUP(DG94,$B$278:$E$281,2),0)+VLOOKUP(DG94,$B$278:$E$281,3)</f>
        <v>0</v>
      </c>
      <c r="DH293" s="412"/>
      <c r="DI293" s="412"/>
      <c r="DJ293" s="412"/>
      <c r="DK293" s="412"/>
      <c r="DL293" s="412"/>
      <c r="DM293" s="412"/>
      <c r="DN293" s="412">
        <f>ROUNDUP(DN94*VLOOKUP(DN94,$B$278:$E$281,2),0)+VLOOKUP(DN94,$B$278:$E$281,3)</f>
        <v>0</v>
      </c>
      <c r="DO293" s="412"/>
      <c r="DP293" s="412"/>
      <c r="DQ293" s="412"/>
      <c r="DR293" s="412"/>
      <c r="DS293" s="412"/>
      <c r="DT293" s="412"/>
      <c r="DU293" s="412">
        <f>ROUNDUP(DU94*VLOOKUP(DU94,$B$278:$E$281,2),0)+VLOOKUP(DU94,$B$278:$E$281,3)</f>
        <v>0</v>
      </c>
      <c r="DV293" s="412"/>
      <c r="DW293" s="412"/>
      <c r="DX293" s="412"/>
      <c r="DY293" s="412"/>
      <c r="DZ293" s="412"/>
      <c r="EA293" s="412"/>
      <c r="EB293" s="412">
        <f>ROUNDUP(EB94*VLOOKUP(EB94,$B$278:$E$281,2),0)+VLOOKUP(EB94,$B$278:$E$281,3)</f>
        <v>0</v>
      </c>
      <c r="EC293" s="412"/>
      <c r="ED293" s="412"/>
      <c r="EE293" s="412"/>
      <c r="EF293" s="412"/>
      <c r="EG293" s="412"/>
      <c r="EH293" s="412"/>
      <c r="EI293" s="412">
        <f>ROUNDUP(EI94*VLOOKUP(EI94,$B$278:$E$281,2),0)+VLOOKUP(EI94,$B$278:$E$281,3)</f>
        <v>0</v>
      </c>
      <c r="EJ293" s="412"/>
      <c r="EK293" s="412"/>
      <c r="EL293" s="412"/>
      <c r="EM293" s="412"/>
      <c r="EN293" s="412"/>
      <c r="EO293" s="412"/>
      <c r="EP293" s="412">
        <f>ROUNDUP(EP94*VLOOKUP(EP94,$B$278:$E$281,2),0)+VLOOKUP(EP94,$B$278:$E$281,3)</f>
        <v>0</v>
      </c>
      <c r="EQ293" s="412"/>
      <c r="ER293" s="412"/>
      <c r="ES293" s="412"/>
      <c r="ET293" s="412"/>
      <c r="EU293" s="412"/>
      <c r="EV293" s="412"/>
      <c r="EW293" s="412">
        <f>ROUNDUP(EW94*VLOOKUP(EW94,$B$278:$E$281,2),0)+VLOOKUP(EW94,$B$278:$E$281,3)</f>
        <v>0</v>
      </c>
      <c r="EX293" s="412"/>
      <c r="EY293" s="412"/>
      <c r="EZ293" s="412"/>
      <c r="FA293" s="412"/>
      <c r="FB293" s="412"/>
      <c r="FC293" s="412"/>
      <c r="FD293" s="412">
        <f>ROUNDUP(FD94*VLOOKUP(FD94,$B$278:$E$281,2),0)+VLOOKUP(FD94,$B$278:$E$281,3)</f>
        <v>0</v>
      </c>
      <c r="FE293" s="412"/>
      <c r="FF293" s="412"/>
      <c r="FG293" s="412"/>
      <c r="FH293" s="412"/>
      <c r="FI293" s="412"/>
      <c r="FJ293" s="412"/>
      <c r="FK293" s="412">
        <f>ROUNDUP(FK94*VLOOKUP(FK94,$B$278:$E$281,2),0)+VLOOKUP(FK94,$B$278:$E$281,3)</f>
        <v>0</v>
      </c>
      <c r="FL293" s="412"/>
      <c r="FM293" s="412"/>
      <c r="FN293" s="412"/>
      <c r="FO293" s="412"/>
      <c r="FP293" s="412"/>
      <c r="FQ293" s="412"/>
      <c r="FR293" s="412">
        <f>ROUNDUP(FR94*VLOOKUP(FR94,$B$278:$E$281,2),0)+VLOOKUP(FR94,$B$278:$E$281,3)</f>
        <v>0</v>
      </c>
      <c r="FS293" s="412"/>
      <c r="FT293" s="412"/>
      <c r="FU293" s="412"/>
      <c r="FV293" s="412"/>
      <c r="FW293" s="412"/>
      <c r="FX293" s="412"/>
      <c r="FY293" s="412">
        <f>ROUNDUP(FY94*VLOOKUP(FY94,$B$278:$E$281,2),0)+VLOOKUP(FY94,$B$278:$E$281,3)</f>
        <v>0</v>
      </c>
      <c r="FZ293" s="412"/>
      <c r="GA293" s="412"/>
      <c r="GB293" s="412"/>
      <c r="GC293" s="412"/>
      <c r="GD293" s="412"/>
      <c r="GE293" s="412"/>
      <c r="GF293" s="412">
        <f>ROUNDUP(GF94*VLOOKUP(GF94,$B$278:$E$281,2),0)+VLOOKUP(GF94,$B$278:$E$281,3)</f>
        <v>0</v>
      </c>
      <c r="GG293" s="412"/>
      <c r="GH293" s="412"/>
      <c r="GI293" s="412"/>
      <c r="GJ293" s="412"/>
      <c r="GK293" s="412"/>
      <c r="GL293" s="412"/>
      <c r="GM293" s="412">
        <f>ROUNDUP(GM94*VLOOKUP(GM94,$B$278:$E$281,2),0)+VLOOKUP(GM94,$B$278:$E$281,3)</f>
        <v>0</v>
      </c>
      <c r="GN293" s="412"/>
      <c r="GO293" s="412"/>
      <c r="GP293" s="412"/>
      <c r="GQ293" s="412"/>
      <c r="GR293" s="412"/>
      <c r="GS293" s="412"/>
      <c r="GT293" s="412">
        <f>ROUNDUP(GT94*VLOOKUP(GT94,$B$278:$E$281,2),0)+VLOOKUP(GT94,$B$278:$E$281,3)</f>
        <v>0</v>
      </c>
      <c r="GU293" s="412"/>
      <c r="GV293" s="412"/>
      <c r="GW293" s="412"/>
      <c r="GX293" s="412"/>
      <c r="GY293" s="412"/>
      <c r="GZ293" s="412"/>
      <c r="HA293" s="412">
        <f>ROUNDUP(HA94*VLOOKUP(HA94,$B$278:$E$281,2),0)+VLOOKUP(HA94,$B$278:$E$281,3)</f>
        <v>0</v>
      </c>
      <c r="HB293" s="412"/>
      <c r="HC293" s="412"/>
      <c r="HD293" s="412"/>
      <c r="HE293" s="412"/>
      <c r="HF293" s="412"/>
      <c r="HG293" s="412"/>
    </row>
    <row r="294" spans="2:215" ht="13.5" hidden="1">
      <c r="B294" s="451"/>
      <c r="C294" s="451" t="s">
        <v>96</v>
      </c>
      <c r="D294" s="451"/>
      <c r="E294" s="451"/>
      <c r="F294" s="412">
        <f>ROUNDUP(F95*VLOOKUP(F95,$B$284:$E$287,2),0)+VLOOKUP(F95,$B$284:$E$287,3)</f>
        <v>0</v>
      </c>
      <c r="G294" s="412"/>
      <c r="H294" s="412"/>
      <c r="I294" s="412"/>
      <c r="J294" s="412"/>
      <c r="K294" s="412"/>
      <c r="L294" s="412"/>
      <c r="M294" s="412">
        <f>ROUNDUP(M95*VLOOKUP(M95,$B$284:$E$287,2),0)+VLOOKUP(M95,$B$284:$E$287,3)</f>
        <v>0</v>
      </c>
      <c r="N294" s="412"/>
      <c r="O294" s="412"/>
      <c r="P294" s="412"/>
      <c r="Q294" s="412"/>
      <c r="R294" s="412"/>
      <c r="S294" s="412"/>
      <c r="T294" s="412">
        <f>ROUNDUP(T95*VLOOKUP(T95,$B$284:$E$287,2),0)+VLOOKUP(T95,$B$284:$E$287,3)</f>
        <v>0</v>
      </c>
      <c r="U294" s="412"/>
      <c r="V294" s="412"/>
      <c r="W294" s="412"/>
      <c r="X294" s="412"/>
      <c r="Y294" s="412"/>
      <c r="Z294" s="412"/>
      <c r="AA294" s="412">
        <f>ROUNDUP(AA95*VLOOKUP(AA95,$B$284:$E$287,2),0)+VLOOKUP(AA95,$B$284:$E$287,3)</f>
        <v>0</v>
      </c>
      <c r="AB294" s="412"/>
      <c r="AC294" s="412"/>
      <c r="AD294" s="412"/>
      <c r="AE294" s="412"/>
      <c r="AF294" s="412"/>
      <c r="AG294" s="412"/>
      <c r="AH294" s="412">
        <f>ROUNDUP(AH95*VLOOKUP(AH95,$B$284:$E$287,2),0)+VLOOKUP(AH95,$B$284:$E$287,3)</f>
        <v>0</v>
      </c>
      <c r="AI294" s="412"/>
      <c r="AJ294" s="412"/>
      <c r="AK294" s="412"/>
      <c r="AL294" s="412"/>
      <c r="AM294" s="412"/>
      <c r="AN294" s="412"/>
      <c r="AO294" s="412">
        <f>ROUNDUP(AO95*VLOOKUP(AO95,$B$284:$E$287,2),0)+VLOOKUP(AO95,$B$284:$E$287,3)</f>
        <v>0</v>
      </c>
      <c r="AP294" s="412"/>
      <c r="AQ294" s="412"/>
      <c r="AR294" s="412"/>
      <c r="AS294" s="412"/>
      <c r="AT294" s="412"/>
      <c r="AU294" s="412"/>
      <c r="AV294" s="412">
        <f>ROUNDUP(AV95*VLOOKUP(AV95,$B$284:$E$287,2),0)+VLOOKUP(AV95,$B$284:$E$287,3)</f>
        <v>0</v>
      </c>
      <c r="AW294" s="412"/>
      <c r="AX294" s="412"/>
      <c r="AY294" s="412"/>
      <c r="AZ294" s="412"/>
      <c r="BA294" s="412"/>
      <c r="BB294" s="412"/>
      <c r="BC294" s="412">
        <f>ROUNDUP(BC95*VLOOKUP(BC95,$B$284:$E$287,2),0)+VLOOKUP(BC95,$B$284:$E$287,3)</f>
        <v>0</v>
      </c>
      <c r="BD294" s="412"/>
      <c r="BE294" s="412"/>
      <c r="BF294" s="412"/>
      <c r="BG294" s="412"/>
      <c r="BH294" s="412"/>
      <c r="BI294" s="412"/>
      <c r="BJ294" s="412">
        <f>ROUNDUP(BJ95*VLOOKUP(BJ95,$B$284:$E$287,2),0)+VLOOKUP(BJ95,$B$284:$E$287,3)</f>
        <v>0</v>
      </c>
      <c r="BK294" s="412"/>
      <c r="BL294" s="412"/>
      <c r="BM294" s="412"/>
      <c r="BN294" s="412"/>
      <c r="BO294" s="412"/>
      <c r="BP294" s="412"/>
      <c r="BQ294" s="412">
        <f>ROUNDUP(BQ95*VLOOKUP(BQ95,$B$284:$E$287,2),0)+VLOOKUP(BQ95,$B$284:$E$287,3)</f>
        <v>0</v>
      </c>
      <c r="BR294" s="412"/>
      <c r="BS294" s="412"/>
      <c r="BT294" s="412"/>
      <c r="BU294" s="412"/>
      <c r="BV294" s="412"/>
      <c r="BW294" s="412"/>
      <c r="BX294" s="412">
        <f>ROUNDUP(BX95*VLOOKUP(BX95,$B$284:$E$287,2),0)+VLOOKUP(BX95,$B$284:$E$287,3)</f>
        <v>0</v>
      </c>
      <c r="BY294" s="412"/>
      <c r="BZ294" s="412"/>
      <c r="CA294" s="412"/>
      <c r="CB294" s="412"/>
      <c r="CC294" s="412"/>
      <c r="CD294" s="412"/>
      <c r="CE294" s="412">
        <f>ROUNDUP(CE95*VLOOKUP(CE95,$B$284:$E$287,2),0)+VLOOKUP(CE95,$B$284:$E$287,3)</f>
        <v>0</v>
      </c>
      <c r="CF294" s="412"/>
      <c r="CG294" s="412"/>
      <c r="CH294" s="412"/>
      <c r="CI294" s="412"/>
      <c r="CJ294" s="412"/>
      <c r="CK294" s="412"/>
      <c r="CL294" s="412">
        <f>ROUNDUP(CL95*VLOOKUP(CL95,$B$284:$E$287,2),0)+VLOOKUP(CL95,$B$284:$E$287,3)</f>
        <v>0</v>
      </c>
      <c r="CM294" s="412"/>
      <c r="CN294" s="412"/>
      <c r="CO294" s="412"/>
      <c r="CP294" s="412"/>
      <c r="CQ294" s="412"/>
      <c r="CR294" s="412"/>
      <c r="CS294" s="412">
        <f>ROUNDUP(CS95*VLOOKUP(CS95,$B$284:$E$287,2),0)+VLOOKUP(CS95,$B$284:$E$287,3)</f>
        <v>0</v>
      </c>
      <c r="CT294" s="412"/>
      <c r="CU294" s="412"/>
      <c r="CV294" s="412"/>
      <c r="CW294" s="412"/>
      <c r="CX294" s="412"/>
      <c r="CY294" s="412"/>
      <c r="CZ294" s="412">
        <f>ROUNDUP(CZ95*VLOOKUP(CZ95,$B$284:$E$287,2),0)+VLOOKUP(CZ95,$B$284:$E$287,3)</f>
        <v>0</v>
      </c>
      <c r="DA294" s="412"/>
      <c r="DB294" s="412"/>
      <c r="DC294" s="412"/>
      <c r="DD294" s="412"/>
      <c r="DE294" s="412"/>
      <c r="DF294" s="412"/>
      <c r="DG294" s="412">
        <f>ROUNDUP(DG95*VLOOKUP(DG95,$B$284:$E$287,2),0)+VLOOKUP(DG95,$B$284:$E$287,3)</f>
        <v>0</v>
      </c>
      <c r="DH294" s="412"/>
      <c r="DI294" s="412"/>
      <c r="DJ294" s="412"/>
      <c r="DK294" s="412"/>
      <c r="DL294" s="412"/>
      <c r="DM294" s="412"/>
      <c r="DN294" s="412">
        <f>ROUNDUP(DN95*VLOOKUP(DN95,$B$284:$E$287,2),0)+VLOOKUP(DN95,$B$284:$E$287,3)</f>
        <v>0</v>
      </c>
      <c r="DO294" s="412"/>
      <c r="DP294" s="412"/>
      <c r="DQ294" s="412"/>
      <c r="DR294" s="412"/>
      <c r="DS294" s="412"/>
      <c r="DT294" s="412"/>
      <c r="DU294" s="412">
        <f>ROUNDUP(DU95*VLOOKUP(DU95,$B$284:$E$287,2),0)+VLOOKUP(DU95,$B$284:$E$287,3)</f>
        <v>0</v>
      </c>
      <c r="DV294" s="412"/>
      <c r="DW294" s="412"/>
      <c r="DX294" s="412"/>
      <c r="DY294" s="412"/>
      <c r="DZ294" s="412"/>
      <c r="EA294" s="412"/>
      <c r="EB294" s="412">
        <f>ROUNDUP(EB95*VLOOKUP(EB95,$B$284:$E$287,2),0)+VLOOKUP(EB95,$B$284:$E$287,3)</f>
        <v>0</v>
      </c>
      <c r="EC294" s="412"/>
      <c r="ED294" s="412"/>
      <c r="EE294" s="412"/>
      <c r="EF294" s="412"/>
      <c r="EG294" s="412"/>
      <c r="EH294" s="412"/>
      <c r="EI294" s="412">
        <f>ROUNDUP(EI95*VLOOKUP(EI95,$B$284:$E$287,2),0)+VLOOKUP(EI95,$B$284:$E$287,3)</f>
        <v>0</v>
      </c>
      <c r="EJ294" s="412"/>
      <c r="EK294" s="412"/>
      <c r="EL294" s="412"/>
      <c r="EM294" s="412"/>
      <c r="EN294" s="412"/>
      <c r="EO294" s="412"/>
      <c r="EP294" s="412">
        <f>ROUNDUP(EP95*VLOOKUP(EP95,$B$284:$E$287,2),0)+VLOOKUP(EP95,$B$284:$E$287,3)</f>
        <v>0</v>
      </c>
      <c r="EQ294" s="412"/>
      <c r="ER294" s="412"/>
      <c r="ES294" s="412"/>
      <c r="ET294" s="412"/>
      <c r="EU294" s="412"/>
      <c r="EV294" s="412"/>
      <c r="EW294" s="412">
        <f>ROUNDUP(EW95*VLOOKUP(EW95,$B$284:$E$287,2),0)+VLOOKUP(EW95,$B$284:$E$287,3)</f>
        <v>0</v>
      </c>
      <c r="EX294" s="412"/>
      <c r="EY294" s="412"/>
      <c r="EZ294" s="412"/>
      <c r="FA294" s="412"/>
      <c r="FB294" s="412"/>
      <c r="FC294" s="412"/>
      <c r="FD294" s="412">
        <f>ROUNDUP(FD95*VLOOKUP(FD95,$B$284:$E$287,2),0)+VLOOKUP(FD95,$B$284:$E$287,3)</f>
        <v>0</v>
      </c>
      <c r="FE294" s="412"/>
      <c r="FF294" s="412"/>
      <c r="FG294" s="412"/>
      <c r="FH294" s="412"/>
      <c r="FI294" s="412"/>
      <c r="FJ294" s="412"/>
      <c r="FK294" s="412">
        <f>ROUNDUP(FK95*VLOOKUP(FK95,$B$284:$E$287,2),0)+VLOOKUP(FK95,$B$284:$E$287,3)</f>
        <v>0</v>
      </c>
      <c r="FL294" s="412"/>
      <c r="FM294" s="412"/>
      <c r="FN294" s="412"/>
      <c r="FO294" s="412"/>
      <c r="FP294" s="412"/>
      <c r="FQ294" s="412"/>
      <c r="FR294" s="412">
        <f>ROUNDUP(FR95*VLOOKUP(FR95,$B$284:$E$287,2),0)+VLOOKUP(FR95,$B$284:$E$287,3)</f>
        <v>0</v>
      </c>
      <c r="FS294" s="412"/>
      <c r="FT294" s="412"/>
      <c r="FU294" s="412"/>
      <c r="FV294" s="412"/>
      <c r="FW294" s="412"/>
      <c r="FX294" s="412"/>
      <c r="FY294" s="412">
        <f>ROUNDUP(FY95*VLOOKUP(FY95,$B$284:$E$287,2),0)+VLOOKUP(FY95,$B$284:$E$287,3)</f>
        <v>0</v>
      </c>
      <c r="FZ294" s="412"/>
      <c r="GA294" s="412"/>
      <c r="GB294" s="412"/>
      <c r="GC294" s="412"/>
      <c r="GD294" s="412"/>
      <c r="GE294" s="412"/>
      <c r="GF294" s="412">
        <f>ROUNDUP(GF95*VLOOKUP(GF95,$B$284:$E$287,2),0)+VLOOKUP(GF95,$B$284:$E$287,3)</f>
        <v>0</v>
      </c>
      <c r="GG294" s="412"/>
      <c r="GH294" s="412"/>
      <c r="GI294" s="412"/>
      <c r="GJ294" s="412"/>
      <c r="GK294" s="412"/>
      <c r="GL294" s="412"/>
      <c r="GM294" s="412">
        <f>ROUNDUP(GM95*VLOOKUP(GM95,$B$284:$E$287,2),0)+VLOOKUP(GM95,$B$284:$E$287,3)</f>
        <v>0</v>
      </c>
      <c r="GN294" s="412"/>
      <c r="GO294" s="412"/>
      <c r="GP294" s="412"/>
      <c r="GQ294" s="412"/>
      <c r="GR294" s="412"/>
      <c r="GS294" s="412"/>
      <c r="GT294" s="412">
        <f>ROUNDUP(GT95*VLOOKUP(GT95,$B$284:$E$287,2),0)+VLOOKUP(GT95,$B$284:$E$287,3)</f>
        <v>0</v>
      </c>
      <c r="GU294" s="412"/>
      <c r="GV294" s="412"/>
      <c r="GW294" s="412"/>
      <c r="GX294" s="412"/>
      <c r="GY294" s="412"/>
      <c r="GZ294" s="412"/>
      <c r="HA294" s="412">
        <f>ROUNDUP(HA95*VLOOKUP(HA95,$B$284:$E$287,2),0)+VLOOKUP(HA95,$B$284:$E$287,3)</f>
        <v>0</v>
      </c>
      <c r="HB294" s="412"/>
      <c r="HC294" s="412"/>
      <c r="HD294" s="412"/>
      <c r="HE294" s="412"/>
      <c r="HF294" s="412"/>
      <c r="HG294" s="412"/>
    </row>
    <row r="295" spans="2:215" ht="13.5" hidden="1">
      <c r="B295" s="451"/>
      <c r="C295" s="451" t="s">
        <v>95</v>
      </c>
      <c r="D295" s="451"/>
      <c r="E295" s="451"/>
      <c r="F295" s="412">
        <f>MIN(F293+F294,40000)</f>
        <v>0</v>
      </c>
      <c r="G295" s="412"/>
      <c r="H295" s="412"/>
      <c r="I295" s="412"/>
      <c r="J295" s="412"/>
      <c r="K295" s="412"/>
      <c r="L295" s="412"/>
      <c r="M295" s="412">
        <f>MIN(M293+M294,40000)</f>
        <v>0</v>
      </c>
      <c r="N295" s="412"/>
      <c r="O295" s="412"/>
      <c r="P295" s="412"/>
      <c r="Q295" s="412"/>
      <c r="R295" s="412"/>
      <c r="S295" s="412"/>
      <c r="T295" s="412">
        <f>MIN(T293+T294,40000)</f>
        <v>0</v>
      </c>
      <c r="U295" s="412"/>
      <c r="V295" s="412"/>
      <c r="W295" s="412"/>
      <c r="X295" s="412"/>
      <c r="Y295" s="412"/>
      <c r="Z295" s="412"/>
      <c r="AA295" s="412">
        <f>MIN(AA293+AA294,40000)</f>
        <v>0</v>
      </c>
      <c r="AB295" s="412"/>
      <c r="AC295" s="412"/>
      <c r="AD295" s="412"/>
      <c r="AE295" s="412"/>
      <c r="AF295" s="412"/>
      <c r="AG295" s="412"/>
      <c r="AH295" s="412">
        <f>MIN(AH293+AH294,40000)</f>
        <v>0</v>
      </c>
      <c r="AI295" s="412"/>
      <c r="AJ295" s="412"/>
      <c r="AK295" s="412"/>
      <c r="AL295" s="412"/>
      <c r="AM295" s="412"/>
      <c r="AN295" s="412"/>
      <c r="AO295" s="412">
        <f>MIN(AO293+AO294,40000)</f>
        <v>0</v>
      </c>
      <c r="AP295" s="412"/>
      <c r="AQ295" s="412"/>
      <c r="AR295" s="412"/>
      <c r="AS295" s="412"/>
      <c r="AT295" s="412"/>
      <c r="AU295" s="412"/>
      <c r="AV295" s="412">
        <f>MIN(AV293+AV294,40000)</f>
        <v>0</v>
      </c>
      <c r="AW295" s="412"/>
      <c r="AX295" s="412"/>
      <c r="AY295" s="412"/>
      <c r="AZ295" s="412"/>
      <c r="BA295" s="412"/>
      <c r="BB295" s="412"/>
      <c r="BC295" s="412">
        <f>MIN(BC293+BC294,40000)</f>
        <v>0</v>
      </c>
      <c r="BD295" s="412"/>
      <c r="BE295" s="412"/>
      <c r="BF295" s="412"/>
      <c r="BG295" s="412"/>
      <c r="BH295" s="412"/>
      <c r="BI295" s="412"/>
      <c r="BJ295" s="412">
        <f>MIN(BJ293+BJ294,40000)</f>
        <v>0</v>
      </c>
      <c r="BK295" s="412"/>
      <c r="BL295" s="412"/>
      <c r="BM295" s="412"/>
      <c r="BN295" s="412"/>
      <c r="BO295" s="412"/>
      <c r="BP295" s="412"/>
      <c r="BQ295" s="412">
        <f>MIN(BQ293+BQ294,40000)</f>
        <v>0</v>
      </c>
      <c r="BR295" s="412"/>
      <c r="BS295" s="412"/>
      <c r="BT295" s="412"/>
      <c r="BU295" s="412"/>
      <c r="BV295" s="412"/>
      <c r="BW295" s="412"/>
      <c r="BX295" s="412">
        <f>MIN(BX293+BX294,40000)</f>
        <v>0</v>
      </c>
      <c r="BY295" s="412"/>
      <c r="BZ295" s="412"/>
      <c r="CA295" s="412"/>
      <c r="CB295" s="412"/>
      <c r="CC295" s="412"/>
      <c r="CD295" s="412"/>
      <c r="CE295" s="412">
        <f>MIN(CE293+CE294,40000)</f>
        <v>0</v>
      </c>
      <c r="CF295" s="412"/>
      <c r="CG295" s="412"/>
      <c r="CH295" s="412"/>
      <c r="CI295" s="412"/>
      <c r="CJ295" s="412"/>
      <c r="CK295" s="412"/>
      <c r="CL295" s="412">
        <f>MIN(CL293+CL294,40000)</f>
        <v>0</v>
      </c>
      <c r="CM295" s="412"/>
      <c r="CN295" s="412"/>
      <c r="CO295" s="412"/>
      <c r="CP295" s="412"/>
      <c r="CQ295" s="412"/>
      <c r="CR295" s="412"/>
      <c r="CS295" s="412">
        <f>MIN(CS293+CS294,40000)</f>
        <v>0</v>
      </c>
      <c r="CT295" s="412"/>
      <c r="CU295" s="412"/>
      <c r="CV295" s="412"/>
      <c r="CW295" s="412"/>
      <c r="CX295" s="412"/>
      <c r="CY295" s="412"/>
      <c r="CZ295" s="412">
        <f>MIN(CZ293+CZ294,40000)</f>
        <v>0</v>
      </c>
      <c r="DA295" s="412"/>
      <c r="DB295" s="412"/>
      <c r="DC295" s="412"/>
      <c r="DD295" s="412"/>
      <c r="DE295" s="412"/>
      <c r="DF295" s="412"/>
      <c r="DG295" s="412">
        <f>MIN(DG293+DG294,40000)</f>
        <v>0</v>
      </c>
      <c r="DH295" s="412"/>
      <c r="DI295" s="412"/>
      <c r="DJ295" s="412"/>
      <c r="DK295" s="412"/>
      <c r="DL295" s="412"/>
      <c r="DM295" s="412"/>
      <c r="DN295" s="412">
        <f>MIN(DN293+DN294,40000)</f>
        <v>0</v>
      </c>
      <c r="DO295" s="412"/>
      <c r="DP295" s="412"/>
      <c r="DQ295" s="412"/>
      <c r="DR295" s="412"/>
      <c r="DS295" s="412"/>
      <c r="DT295" s="412"/>
      <c r="DU295" s="412">
        <f>MIN(DU293+DU294,40000)</f>
        <v>0</v>
      </c>
      <c r="DV295" s="412"/>
      <c r="DW295" s="412"/>
      <c r="DX295" s="412"/>
      <c r="DY295" s="412"/>
      <c r="DZ295" s="412"/>
      <c r="EA295" s="412"/>
      <c r="EB295" s="412">
        <f>MIN(EB293+EB294,40000)</f>
        <v>0</v>
      </c>
      <c r="EC295" s="412"/>
      <c r="ED295" s="412"/>
      <c r="EE295" s="412"/>
      <c r="EF295" s="412"/>
      <c r="EG295" s="412"/>
      <c r="EH295" s="412"/>
      <c r="EI295" s="412">
        <f>MIN(EI293+EI294,40000)</f>
        <v>0</v>
      </c>
      <c r="EJ295" s="412"/>
      <c r="EK295" s="412"/>
      <c r="EL295" s="412"/>
      <c r="EM295" s="412"/>
      <c r="EN295" s="412"/>
      <c r="EO295" s="412"/>
      <c r="EP295" s="412">
        <f>MIN(EP293+EP294,40000)</f>
        <v>0</v>
      </c>
      <c r="EQ295" s="412"/>
      <c r="ER295" s="412"/>
      <c r="ES295" s="412"/>
      <c r="ET295" s="412"/>
      <c r="EU295" s="412"/>
      <c r="EV295" s="412"/>
      <c r="EW295" s="412">
        <f>MIN(EW293+EW294,40000)</f>
        <v>0</v>
      </c>
      <c r="EX295" s="412"/>
      <c r="EY295" s="412"/>
      <c r="EZ295" s="412"/>
      <c r="FA295" s="412"/>
      <c r="FB295" s="412"/>
      <c r="FC295" s="412"/>
      <c r="FD295" s="412">
        <f>MIN(FD293+FD294,40000)</f>
        <v>0</v>
      </c>
      <c r="FE295" s="412"/>
      <c r="FF295" s="412"/>
      <c r="FG295" s="412"/>
      <c r="FH295" s="412"/>
      <c r="FI295" s="412"/>
      <c r="FJ295" s="412"/>
      <c r="FK295" s="412">
        <f>MIN(FK293+FK294,40000)</f>
        <v>0</v>
      </c>
      <c r="FL295" s="412"/>
      <c r="FM295" s="412"/>
      <c r="FN295" s="412"/>
      <c r="FO295" s="412"/>
      <c r="FP295" s="412"/>
      <c r="FQ295" s="412"/>
      <c r="FR295" s="412">
        <f>MIN(FR293+FR294,40000)</f>
        <v>0</v>
      </c>
      <c r="FS295" s="412"/>
      <c r="FT295" s="412"/>
      <c r="FU295" s="412"/>
      <c r="FV295" s="412"/>
      <c r="FW295" s="412"/>
      <c r="FX295" s="412"/>
      <c r="FY295" s="412">
        <f>MIN(FY293+FY294,40000)</f>
        <v>0</v>
      </c>
      <c r="FZ295" s="412"/>
      <c r="GA295" s="412"/>
      <c r="GB295" s="412"/>
      <c r="GC295" s="412"/>
      <c r="GD295" s="412"/>
      <c r="GE295" s="412"/>
      <c r="GF295" s="412">
        <f>MIN(GF293+GF294,40000)</f>
        <v>0</v>
      </c>
      <c r="GG295" s="412"/>
      <c r="GH295" s="412"/>
      <c r="GI295" s="412"/>
      <c r="GJ295" s="412"/>
      <c r="GK295" s="412"/>
      <c r="GL295" s="412"/>
      <c r="GM295" s="412">
        <f>MIN(GM293+GM294,40000)</f>
        <v>0</v>
      </c>
      <c r="GN295" s="412"/>
      <c r="GO295" s="412"/>
      <c r="GP295" s="412"/>
      <c r="GQ295" s="412"/>
      <c r="GR295" s="412"/>
      <c r="GS295" s="412"/>
      <c r="GT295" s="412">
        <f>MIN(GT293+GT294,40000)</f>
        <v>0</v>
      </c>
      <c r="GU295" s="412"/>
      <c r="GV295" s="412"/>
      <c r="GW295" s="412"/>
      <c r="GX295" s="412"/>
      <c r="GY295" s="412"/>
      <c r="GZ295" s="412"/>
      <c r="HA295" s="412">
        <f>MIN(HA293+HA294,40000)</f>
        <v>0</v>
      </c>
      <c r="HB295" s="412"/>
      <c r="HC295" s="412"/>
      <c r="HD295" s="412"/>
      <c r="HE295" s="412"/>
      <c r="HF295" s="412"/>
      <c r="HG295" s="412"/>
    </row>
    <row r="296" spans="2:215" ht="13.5" hidden="1">
      <c r="B296" s="451"/>
      <c r="C296" s="780" t="s">
        <v>97</v>
      </c>
      <c r="D296" s="780"/>
      <c r="E296" s="780"/>
      <c r="F296" s="412">
        <f>MAX(F293:L295)</f>
        <v>0</v>
      </c>
      <c r="G296" s="412"/>
      <c r="H296" s="412"/>
      <c r="I296" s="412"/>
      <c r="J296" s="412"/>
      <c r="K296" s="412"/>
      <c r="L296" s="412"/>
      <c r="M296" s="412">
        <f>MAX(M293:S295)</f>
        <v>0</v>
      </c>
      <c r="N296" s="412"/>
      <c r="O296" s="412"/>
      <c r="P296" s="412"/>
      <c r="Q296" s="412"/>
      <c r="R296" s="412"/>
      <c r="S296" s="412"/>
      <c r="T296" s="412">
        <f>MAX(T293:Z295)</f>
        <v>0</v>
      </c>
      <c r="U296" s="412"/>
      <c r="V296" s="412"/>
      <c r="W296" s="412"/>
      <c r="X296" s="412"/>
      <c r="Y296" s="412"/>
      <c r="Z296" s="412"/>
      <c r="AA296" s="412">
        <f>MAX(AA293:AG295)</f>
        <v>0</v>
      </c>
      <c r="AB296" s="412"/>
      <c r="AC296" s="412"/>
      <c r="AD296" s="412"/>
      <c r="AE296" s="412"/>
      <c r="AF296" s="412"/>
      <c r="AG296" s="412"/>
      <c r="AH296" s="412">
        <f>MAX(AH293:AN295)</f>
        <v>0</v>
      </c>
      <c r="AI296" s="412"/>
      <c r="AJ296" s="412"/>
      <c r="AK296" s="412"/>
      <c r="AL296" s="412"/>
      <c r="AM296" s="412"/>
      <c r="AN296" s="412"/>
      <c r="AO296" s="412">
        <f>MAX(AO293:AU295)</f>
        <v>0</v>
      </c>
      <c r="AP296" s="412"/>
      <c r="AQ296" s="412"/>
      <c r="AR296" s="412"/>
      <c r="AS296" s="412"/>
      <c r="AT296" s="412"/>
      <c r="AU296" s="412"/>
      <c r="AV296" s="412">
        <f>MAX(AV293:BB295)</f>
        <v>0</v>
      </c>
      <c r="AW296" s="412"/>
      <c r="AX296" s="412"/>
      <c r="AY296" s="412"/>
      <c r="AZ296" s="412"/>
      <c r="BA296" s="412"/>
      <c r="BB296" s="412"/>
      <c r="BC296" s="412">
        <f>MAX(BC293:BI295)</f>
        <v>0</v>
      </c>
      <c r="BD296" s="412"/>
      <c r="BE296" s="412"/>
      <c r="BF296" s="412"/>
      <c r="BG296" s="412"/>
      <c r="BH296" s="412"/>
      <c r="BI296" s="412"/>
      <c r="BJ296" s="412">
        <f>MAX(BJ293:BP295)</f>
        <v>0</v>
      </c>
      <c r="BK296" s="412"/>
      <c r="BL296" s="412"/>
      <c r="BM296" s="412"/>
      <c r="BN296" s="412"/>
      <c r="BO296" s="412"/>
      <c r="BP296" s="412"/>
      <c r="BQ296" s="412">
        <f>MAX(BQ293:BW295)</f>
        <v>0</v>
      </c>
      <c r="BR296" s="412"/>
      <c r="BS296" s="412"/>
      <c r="BT296" s="412"/>
      <c r="BU296" s="412"/>
      <c r="BV296" s="412"/>
      <c r="BW296" s="412"/>
      <c r="BX296" s="412">
        <f>MAX(BX293:CD295)</f>
        <v>0</v>
      </c>
      <c r="BY296" s="412"/>
      <c r="BZ296" s="412"/>
      <c r="CA296" s="412"/>
      <c r="CB296" s="412"/>
      <c r="CC296" s="412"/>
      <c r="CD296" s="412"/>
      <c r="CE296" s="412">
        <f>MAX(CE293:CK295)</f>
        <v>0</v>
      </c>
      <c r="CF296" s="412"/>
      <c r="CG296" s="412"/>
      <c r="CH296" s="412"/>
      <c r="CI296" s="412"/>
      <c r="CJ296" s="412"/>
      <c r="CK296" s="412"/>
      <c r="CL296" s="412">
        <f>MAX(CL293:CR295)</f>
        <v>0</v>
      </c>
      <c r="CM296" s="412"/>
      <c r="CN296" s="412"/>
      <c r="CO296" s="412"/>
      <c r="CP296" s="412"/>
      <c r="CQ296" s="412"/>
      <c r="CR296" s="412"/>
      <c r="CS296" s="412">
        <f>MAX(CS293:CY295)</f>
        <v>0</v>
      </c>
      <c r="CT296" s="412"/>
      <c r="CU296" s="412"/>
      <c r="CV296" s="412"/>
      <c r="CW296" s="412"/>
      <c r="CX296" s="412"/>
      <c r="CY296" s="412"/>
      <c r="CZ296" s="412">
        <f>MAX(CZ293:DF295)</f>
        <v>0</v>
      </c>
      <c r="DA296" s="412"/>
      <c r="DB296" s="412"/>
      <c r="DC296" s="412"/>
      <c r="DD296" s="412"/>
      <c r="DE296" s="412"/>
      <c r="DF296" s="412"/>
      <c r="DG296" s="412">
        <f>MAX(DG293:DM295)</f>
        <v>0</v>
      </c>
      <c r="DH296" s="412"/>
      <c r="DI296" s="412"/>
      <c r="DJ296" s="412"/>
      <c r="DK296" s="412"/>
      <c r="DL296" s="412"/>
      <c r="DM296" s="412"/>
      <c r="DN296" s="412">
        <f>MAX(DN293:DT295)</f>
        <v>0</v>
      </c>
      <c r="DO296" s="412"/>
      <c r="DP296" s="412"/>
      <c r="DQ296" s="412"/>
      <c r="DR296" s="412"/>
      <c r="DS296" s="412"/>
      <c r="DT296" s="412"/>
      <c r="DU296" s="412">
        <f>MAX(DU293:EA295)</f>
        <v>0</v>
      </c>
      <c r="DV296" s="412"/>
      <c r="DW296" s="412"/>
      <c r="DX296" s="412"/>
      <c r="DY296" s="412"/>
      <c r="DZ296" s="412"/>
      <c r="EA296" s="412"/>
      <c r="EB296" s="412">
        <f>MAX(EB293:EH295)</f>
        <v>0</v>
      </c>
      <c r="EC296" s="412"/>
      <c r="ED296" s="412"/>
      <c r="EE296" s="412"/>
      <c r="EF296" s="412"/>
      <c r="EG296" s="412"/>
      <c r="EH296" s="412"/>
      <c r="EI296" s="412">
        <f>MAX(EI293:EO295)</f>
        <v>0</v>
      </c>
      <c r="EJ296" s="412"/>
      <c r="EK296" s="412"/>
      <c r="EL296" s="412"/>
      <c r="EM296" s="412"/>
      <c r="EN296" s="412"/>
      <c r="EO296" s="412"/>
      <c r="EP296" s="412">
        <f>MAX(EP293:EV295)</f>
        <v>0</v>
      </c>
      <c r="EQ296" s="412"/>
      <c r="ER296" s="412"/>
      <c r="ES296" s="412"/>
      <c r="ET296" s="412"/>
      <c r="EU296" s="412"/>
      <c r="EV296" s="412"/>
      <c r="EW296" s="412">
        <f>MAX(EW293:FC295)</f>
        <v>0</v>
      </c>
      <c r="EX296" s="412"/>
      <c r="EY296" s="412"/>
      <c r="EZ296" s="412"/>
      <c r="FA296" s="412"/>
      <c r="FB296" s="412"/>
      <c r="FC296" s="412"/>
      <c r="FD296" s="412">
        <f>MAX(FD293:FJ295)</f>
        <v>0</v>
      </c>
      <c r="FE296" s="412"/>
      <c r="FF296" s="412"/>
      <c r="FG296" s="412"/>
      <c r="FH296" s="412"/>
      <c r="FI296" s="412"/>
      <c r="FJ296" s="412"/>
      <c r="FK296" s="412">
        <f>MAX(FK293:FQ295)</f>
        <v>0</v>
      </c>
      <c r="FL296" s="412"/>
      <c r="FM296" s="412"/>
      <c r="FN296" s="412"/>
      <c r="FO296" s="412"/>
      <c r="FP296" s="412"/>
      <c r="FQ296" s="412"/>
      <c r="FR296" s="412">
        <f>MAX(FR293:FX295)</f>
        <v>0</v>
      </c>
      <c r="FS296" s="412"/>
      <c r="FT296" s="412"/>
      <c r="FU296" s="412"/>
      <c r="FV296" s="412"/>
      <c r="FW296" s="412"/>
      <c r="FX296" s="412"/>
      <c r="FY296" s="412">
        <f>MAX(FY293:GE295)</f>
        <v>0</v>
      </c>
      <c r="FZ296" s="412"/>
      <c r="GA296" s="412"/>
      <c r="GB296" s="412"/>
      <c r="GC296" s="412"/>
      <c r="GD296" s="412"/>
      <c r="GE296" s="412"/>
      <c r="GF296" s="412">
        <f>MAX(GF293:GL295)</f>
        <v>0</v>
      </c>
      <c r="GG296" s="412"/>
      <c r="GH296" s="412"/>
      <c r="GI296" s="412"/>
      <c r="GJ296" s="412"/>
      <c r="GK296" s="412"/>
      <c r="GL296" s="412"/>
      <c r="GM296" s="412">
        <f>MAX(GM293:GS295)</f>
        <v>0</v>
      </c>
      <c r="GN296" s="412"/>
      <c r="GO296" s="412"/>
      <c r="GP296" s="412"/>
      <c r="GQ296" s="412"/>
      <c r="GR296" s="412"/>
      <c r="GS296" s="412"/>
      <c r="GT296" s="412">
        <f>MAX(GT293:GZ295)</f>
        <v>0</v>
      </c>
      <c r="GU296" s="412"/>
      <c r="GV296" s="412"/>
      <c r="GW296" s="412"/>
      <c r="GX296" s="412"/>
      <c r="GY296" s="412"/>
      <c r="GZ296" s="412"/>
      <c r="HA296" s="412">
        <f>MAX(HA293:HG295)</f>
        <v>0</v>
      </c>
      <c r="HB296" s="412"/>
      <c r="HC296" s="412"/>
      <c r="HD296" s="412"/>
      <c r="HE296" s="412"/>
      <c r="HF296" s="412"/>
      <c r="HG296" s="412"/>
    </row>
    <row r="297" spans="2:215" ht="13.5" hidden="1">
      <c r="B297" s="779" t="s">
        <v>94</v>
      </c>
      <c r="C297" s="451"/>
      <c r="D297" s="451"/>
      <c r="E297" s="451"/>
      <c r="F297" s="412">
        <f>ROUNDUP(F93*VLOOKUP(F93,$B$278:$E$281,2),0)+VLOOKUP(F93,$B$278:$E$281,3)</f>
        <v>0</v>
      </c>
      <c r="G297" s="412"/>
      <c r="H297" s="412"/>
      <c r="I297" s="412"/>
      <c r="J297" s="412"/>
      <c r="K297" s="412"/>
      <c r="L297" s="412"/>
      <c r="M297" s="412">
        <f>ROUNDUP(M93*VLOOKUP(M93,$B$278:$E$281,2),0)+VLOOKUP(M93,$B$278:$E$281,3)</f>
        <v>0</v>
      </c>
      <c r="N297" s="412"/>
      <c r="O297" s="412"/>
      <c r="P297" s="412"/>
      <c r="Q297" s="412"/>
      <c r="R297" s="412"/>
      <c r="S297" s="412"/>
      <c r="T297" s="412">
        <f>ROUNDUP(T93*VLOOKUP(T93,$B$278:$E$281,2),0)+VLOOKUP(T93,$B$278:$E$281,3)</f>
        <v>0</v>
      </c>
      <c r="U297" s="412"/>
      <c r="V297" s="412"/>
      <c r="W297" s="412"/>
      <c r="X297" s="412"/>
      <c r="Y297" s="412"/>
      <c r="Z297" s="412"/>
      <c r="AA297" s="412">
        <f>ROUNDUP(AA93*VLOOKUP(AA93,$B$278:$E$281,2),0)+VLOOKUP(AA93,$B$278:$E$281,3)</f>
        <v>0</v>
      </c>
      <c r="AB297" s="412"/>
      <c r="AC297" s="412"/>
      <c r="AD297" s="412"/>
      <c r="AE297" s="412"/>
      <c r="AF297" s="412"/>
      <c r="AG297" s="412"/>
      <c r="AH297" s="412">
        <f>ROUNDUP(AH93*VLOOKUP(AH93,$B$278:$E$281,2),0)+VLOOKUP(AH93,$B$278:$E$281,3)</f>
        <v>0</v>
      </c>
      <c r="AI297" s="412"/>
      <c r="AJ297" s="412"/>
      <c r="AK297" s="412"/>
      <c r="AL297" s="412"/>
      <c r="AM297" s="412"/>
      <c r="AN297" s="412"/>
      <c r="AO297" s="412">
        <f>ROUNDUP(AO93*VLOOKUP(AO93,$B$278:$E$281,2),0)+VLOOKUP(AO93,$B$278:$E$281,3)</f>
        <v>0</v>
      </c>
      <c r="AP297" s="412"/>
      <c r="AQ297" s="412"/>
      <c r="AR297" s="412"/>
      <c r="AS297" s="412"/>
      <c r="AT297" s="412"/>
      <c r="AU297" s="412"/>
      <c r="AV297" s="412">
        <f>ROUNDUP(AV93*VLOOKUP(AV93,$B$278:$E$281,2),0)+VLOOKUP(AV93,$B$278:$E$281,3)</f>
        <v>0</v>
      </c>
      <c r="AW297" s="412"/>
      <c r="AX297" s="412"/>
      <c r="AY297" s="412"/>
      <c r="AZ297" s="412"/>
      <c r="BA297" s="412"/>
      <c r="BB297" s="412"/>
      <c r="BC297" s="412">
        <f>ROUNDUP(BC93*VLOOKUP(BC93,$B$278:$E$281,2),0)+VLOOKUP(BC93,$B$278:$E$281,3)</f>
        <v>0</v>
      </c>
      <c r="BD297" s="412"/>
      <c r="BE297" s="412"/>
      <c r="BF297" s="412"/>
      <c r="BG297" s="412"/>
      <c r="BH297" s="412"/>
      <c r="BI297" s="412"/>
      <c r="BJ297" s="412">
        <f>ROUNDUP(BJ93*VLOOKUP(BJ93,$B$278:$E$281,2),0)+VLOOKUP(BJ93,$B$278:$E$281,3)</f>
        <v>0</v>
      </c>
      <c r="BK297" s="412"/>
      <c r="BL297" s="412"/>
      <c r="BM297" s="412"/>
      <c r="BN297" s="412"/>
      <c r="BO297" s="412"/>
      <c r="BP297" s="412"/>
      <c r="BQ297" s="412">
        <f>ROUNDUP(BQ93*VLOOKUP(BQ93,$B$278:$E$281,2),0)+VLOOKUP(BQ93,$B$278:$E$281,3)</f>
        <v>0</v>
      </c>
      <c r="BR297" s="412"/>
      <c r="BS297" s="412"/>
      <c r="BT297" s="412"/>
      <c r="BU297" s="412"/>
      <c r="BV297" s="412"/>
      <c r="BW297" s="412"/>
      <c r="BX297" s="412">
        <f>ROUNDUP(BX93*VLOOKUP(BX93,$B$278:$E$281,2),0)+VLOOKUP(BX93,$B$278:$E$281,3)</f>
        <v>0</v>
      </c>
      <c r="BY297" s="412"/>
      <c r="BZ297" s="412"/>
      <c r="CA297" s="412"/>
      <c r="CB297" s="412"/>
      <c r="CC297" s="412"/>
      <c r="CD297" s="412"/>
      <c r="CE297" s="412">
        <f>ROUNDUP(CE93*VLOOKUP(CE93,$B$278:$E$281,2),0)+VLOOKUP(CE93,$B$278:$E$281,3)</f>
        <v>0</v>
      </c>
      <c r="CF297" s="412"/>
      <c r="CG297" s="412"/>
      <c r="CH297" s="412"/>
      <c r="CI297" s="412"/>
      <c r="CJ297" s="412"/>
      <c r="CK297" s="412"/>
      <c r="CL297" s="412">
        <f>ROUNDUP(CL93*VLOOKUP(CL93,$B$278:$E$281,2),0)+VLOOKUP(CL93,$B$278:$E$281,3)</f>
        <v>0</v>
      </c>
      <c r="CM297" s="412"/>
      <c r="CN297" s="412"/>
      <c r="CO297" s="412"/>
      <c r="CP297" s="412"/>
      <c r="CQ297" s="412"/>
      <c r="CR297" s="412"/>
      <c r="CS297" s="412">
        <f>ROUNDUP(CS93*VLOOKUP(CS93,$B$278:$E$281,2),0)+VLOOKUP(CS93,$B$278:$E$281,3)</f>
        <v>0</v>
      </c>
      <c r="CT297" s="412"/>
      <c r="CU297" s="412"/>
      <c r="CV297" s="412"/>
      <c r="CW297" s="412"/>
      <c r="CX297" s="412"/>
      <c r="CY297" s="412"/>
      <c r="CZ297" s="412">
        <f>ROUNDUP(CZ93*VLOOKUP(CZ93,$B$278:$E$281,2),0)+VLOOKUP(CZ93,$B$278:$E$281,3)</f>
        <v>0</v>
      </c>
      <c r="DA297" s="412"/>
      <c r="DB297" s="412"/>
      <c r="DC297" s="412"/>
      <c r="DD297" s="412"/>
      <c r="DE297" s="412"/>
      <c r="DF297" s="412"/>
      <c r="DG297" s="412">
        <f>ROUNDUP(DG93*VLOOKUP(DG93,$B$278:$E$281,2),0)+VLOOKUP(DG93,$B$278:$E$281,3)</f>
        <v>0</v>
      </c>
      <c r="DH297" s="412"/>
      <c r="DI297" s="412"/>
      <c r="DJ297" s="412"/>
      <c r="DK297" s="412"/>
      <c r="DL297" s="412"/>
      <c r="DM297" s="412"/>
      <c r="DN297" s="412">
        <f>ROUNDUP(DN93*VLOOKUP(DN93,$B$278:$E$281,2),0)+VLOOKUP(DN93,$B$278:$E$281,3)</f>
        <v>0</v>
      </c>
      <c r="DO297" s="412"/>
      <c r="DP297" s="412"/>
      <c r="DQ297" s="412"/>
      <c r="DR297" s="412"/>
      <c r="DS297" s="412"/>
      <c r="DT297" s="412"/>
      <c r="DU297" s="412">
        <f>ROUNDUP(DU93*VLOOKUP(DU93,$B$278:$E$281,2),0)+VLOOKUP(DU93,$B$278:$E$281,3)</f>
        <v>0</v>
      </c>
      <c r="DV297" s="412"/>
      <c r="DW297" s="412"/>
      <c r="DX297" s="412"/>
      <c r="DY297" s="412"/>
      <c r="DZ297" s="412"/>
      <c r="EA297" s="412"/>
      <c r="EB297" s="412">
        <f>ROUNDUP(EB93*VLOOKUP(EB93,$B$278:$E$281,2),0)+VLOOKUP(EB93,$B$278:$E$281,3)</f>
        <v>0</v>
      </c>
      <c r="EC297" s="412"/>
      <c r="ED297" s="412"/>
      <c r="EE297" s="412"/>
      <c r="EF297" s="412"/>
      <c r="EG297" s="412"/>
      <c r="EH297" s="412"/>
      <c r="EI297" s="412">
        <f>ROUNDUP(EI93*VLOOKUP(EI93,$B$278:$E$281,2),0)+VLOOKUP(EI93,$B$278:$E$281,3)</f>
        <v>0</v>
      </c>
      <c r="EJ297" s="412"/>
      <c r="EK297" s="412"/>
      <c r="EL297" s="412"/>
      <c r="EM297" s="412"/>
      <c r="EN297" s="412"/>
      <c r="EO297" s="412"/>
      <c r="EP297" s="412">
        <f>ROUNDUP(EP93*VLOOKUP(EP93,$B$278:$E$281,2),0)+VLOOKUP(EP93,$B$278:$E$281,3)</f>
        <v>0</v>
      </c>
      <c r="EQ297" s="412"/>
      <c r="ER297" s="412"/>
      <c r="ES297" s="412"/>
      <c r="ET297" s="412"/>
      <c r="EU297" s="412"/>
      <c r="EV297" s="412"/>
      <c r="EW297" s="412">
        <f>ROUNDUP(EW93*VLOOKUP(EW93,$B$278:$E$281,2),0)+VLOOKUP(EW93,$B$278:$E$281,3)</f>
        <v>0</v>
      </c>
      <c r="EX297" s="412"/>
      <c r="EY297" s="412"/>
      <c r="EZ297" s="412"/>
      <c r="FA297" s="412"/>
      <c r="FB297" s="412"/>
      <c r="FC297" s="412"/>
      <c r="FD297" s="412">
        <f>ROUNDUP(FD93*VLOOKUP(FD93,$B$278:$E$281,2),0)+VLOOKUP(FD93,$B$278:$E$281,3)</f>
        <v>0</v>
      </c>
      <c r="FE297" s="412"/>
      <c r="FF297" s="412"/>
      <c r="FG297" s="412"/>
      <c r="FH297" s="412"/>
      <c r="FI297" s="412"/>
      <c r="FJ297" s="412"/>
      <c r="FK297" s="412">
        <f>ROUNDUP(FK93*VLOOKUP(FK93,$B$278:$E$281,2),0)+VLOOKUP(FK93,$B$278:$E$281,3)</f>
        <v>0</v>
      </c>
      <c r="FL297" s="412"/>
      <c r="FM297" s="412"/>
      <c r="FN297" s="412"/>
      <c r="FO297" s="412"/>
      <c r="FP297" s="412"/>
      <c r="FQ297" s="412"/>
      <c r="FR297" s="412">
        <f>ROUNDUP(FR93*VLOOKUP(FR93,$B$278:$E$281,2),0)+VLOOKUP(FR93,$B$278:$E$281,3)</f>
        <v>0</v>
      </c>
      <c r="FS297" s="412"/>
      <c r="FT297" s="412"/>
      <c r="FU297" s="412"/>
      <c r="FV297" s="412"/>
      <c r="FW297" s="412"/>
      <c r="FX297" s="412"/>
      <c r="FY297" s="412">
        <f>ROUNDUP(FY93*VLOOKUP(FY93,$B$278:$E$281,2),0)+VLOOKUP(FY93,$B$278:$E$281,3)</f>
        <v>0</v>
      </c>
      <c r="FZ297" s="412"/>
      <c r="GA297" s="412"/>
      <c r="GB297" s="412"/>
      <c r="GC297" s="412"/>
      <c r="GD297" s="412"/>
      <c r="GE297" s="412"/>
      <c r="GF297" s="412">
        <f>ROUNDUP(GF93*VLOOKUP(GF93,$B$278:$E$281,2),0)+VLOOKUP(GF93,$B$278:$E$281,3)</f>
        <v>0</v>
      </c>
      <c r="GG297" s="412"/>
      <c r="GH297" s="412"/>
      <c r="GI297" s="412"/>
      <c r="GJ297" s="412"/>
      <c r="GK297" s="412"/>
      <c r="GL297" s="412"/>
      <c r="GM297" s="412">
        <f>ROUNDUP(GM93*VLOOKUP(GM93,$B$278:$E$281,2),0)+VLOOKUP(GM93,$B$278:$E$281,3)</f>
        <v>0</v>
      </c>
      <c r="GN297" s="412"/>
      <c r="GO297" s="412"/>
      <c r="GP297" s="412"/>
      <c r="GQ297" s="412"/>
      <c r="GR297" s="412"/>
      <c r="GS297" s="412"/>
      <c r="GT297" s="412">
        <f>ROUNDUP(GT93*VLOOKUP(GT93,$B$278:$E$281,2),0)+VLOOKUP(GT93,$B$278:$E$281,3)</f>
        <v>0</v>
      </c>
      <c r="GU297" s="412"/>
      <c r="GV297" s="412"/>
      <c r="GW297" s="412"/>
      <c r="GX297" s="412"/>
      <c r="GY297" s="412"/>
      <c r="GZ297" s="412"/>
      <c r="HA297" s="412">
        <f>ROUNDUP(HA93*VLOOKUP(HA93,$B$278:$E$281,2),0)+VLOOKUP(HA93,$B$278:$E$281,3)</f>
        <v>0</v>
      </c>
      <c r="HB297" s="412"/>
      <c r="HC297" s="412"/>
      <c r="HD297" s="412"/>
      <c r="HE297" s="412"/>
      <c r="HF297" s="412"/>
      <c r="HG297" s="412"/>
    </row>
    <row r="298" spans="2:215" ht="13.5" hidden="1"/>
    <row r="299" spans="2:215" ht="13.5" hidden="1">
      <c r="B299" s="451" t="s">
        <v>259</v>
      </c>
      <c r="C299" s="451"/>
      <c r="D299" s="451"/>
      <c r="E299" s="451"/>
      <c r="F299" s="412">
        <f>IF(F33="",0,VLOOKUP(F33,$B$300:$F$302,HLOOKUP(F324,$C$300:$F$303,4,TRUE),TRUE))</f>
        <v>0</v>
      </c>
      <c r="G299" s="412"/>
      <c r="H299" s="412"/>
      <c r="I299" s="412"/>
      <c r="J299" s="412"/>
      <c r="K299" s="412"/>
      <c r="L299" s="412"/>
      <c r="M299" s="412">
        <f>IF(M33="",0,VLOOKUP(M33,$B$300:$F$302,HLOOKUP(M324,$C$300:$F$303,4,TRUE),TRUE))</f>
        <v>0</v>
      </c>
      <c r="N299" s="412"/>
      <c r="O299" s="412"/>
      <c r="P299" s="412"/>
      <c r="Q299" s="412"/>
      <c r="R299" s="412"/>
      <c r="S299" s="412"/>
      <c r="T299" s="412">
        <f>IF(T33="",0,VLOOKUP(T33,$B$300:$F$302,HLOOKUP(T324,$C$300:$F$303,4,TRUE),TRUE))</f>
        <v>0</v>
      </c>
      <c r="U299" s="412"/>
      <c r="V299" s="412"/>
      <c r="W299" s="412"/>
      <c r="X299" s="412"/>
      <c r="Y299" s="412"/>
      <c r="Z299" s="412"/>
      <c r="AA299" s="412">
        <f>IF(AA33="",0,VLOOKUP(AA33,$B$300:$F$302,HLOOKUP(AA324,$C$300:$F$303,4,TRUE),TRUE))</f>
        <v>0</v>
      </c>
      <c r="AB299" s="412"/>
      <c r="AC299" s="412"/>
      <c r="AD299" s="412"/>
      <c r="AE299" s="412"/>
      <c r="AF299" s="412"/>
      <c r="AG299" s="412"/>
      <c r="AH299" s="412">
        <f>IF(AH33="",0,VLOOKUP(AH33,$B$300:$F$302,HLOOKUP(AH324,$C$300:$F$303,4,TRUE),TRUE))</f>
        <v>0</v>
      </c>
      <c r="AI299" s="412"/>
      <c r="AJ299" s="412"/>
      <c r="AK299" s="412"/>
      <c r="AL299" s="412"/>
      <c r="AM299" s="412"/>
      <c r="AN299" s="412"/>
      <c r="AO299" s="412">
        <f>IF(AO33="",0,VLOOKUP(AO33,$B$300:$F$302,HLOOKUP(AO324,$C$300:$F$303,4,TRUE),TRUE))</f>
        <v>0</v>
      </c>
      <c r="AP299" s="412"/>
      <c r="AQ299" s="412"/>
      <c r="AR299" s="412"/>
      <c r="AS299" s="412"/>
      <c r="AT299" s="412"/>
      <c r="AU299" s="412"/>
      <c r="AV299" s="412">
        <f>IF(AV33="",0,VLOOKUP(AV33,$B$300:$F$302,HLOOKUP(AV324,$C$300:$F$303,4,TRUE),TRUE))</f>
        <v>0</v>
      </c>
      <c r="AW299" s="412"/>
      <c r="AX299" s="412"/>
      <c r="AY299" s="412"/>
      <c r="AZ299" s="412"/>
      <c r="BA299" s="412"/>
      <c r="BB299" s="412"/>
      <c r="BC299" s="412">
        <f>IF(BC33="",0,VLOOKUP(BC33,$B$300:$F$302,HLOOKUP(BC324,$C$300:$F$303,4,TRUE),TRUE))</f>
        <v>0</v>
      </c>
      <c r="BD299" s="412"/>
      <c r="BE299" s="412"/>
      <c r="BF299" s="412"/>
      <c r="BG299" s="412"/>
      <c r="BH299" s="412"/>
      <c r="BI299" s="412"/>
      <c r="BJ299" s="412">
        <f>IF(BJ33="",0,VLOOKUP(BJ33,$B$300:$F$302,HLOOKUP(BJ324,$C$300:$F$303,4,TRUE),TRUE))</f>
        <v>0</v>
      </c>
      <c r="BK299" s="412"/>
      <c r="BL299" s="412"/>
      <c r="BM299" s="412"/>
      <c r="BN299" s="412"/>
      <c r="BO299" s="412"/>
      <c r="BP299" s="412"/>
      <c r="BQ299" s="412">
        <f>IF(BQ33="",0,VLOOKUP(BQ33,$B$300:$F$302,HLOOKUP(BQ324,$C$300:$F$303,4,TRUE),TRUE))</f>
        <v>0</v>
      </c>
      <c r="BR299" s="412"/>
      <c r="BS299" s="412"/>
      <c r="BT299" s="412"/>
      <c r="BU299" s="412"/>
      <c r="BV299" s="412"/>
      <c r="BW299" s="412"/>
      <c r="BX299" s="412">
        <f>IF(BX33="",0,VLOOKUP(BX33,$B$300:$F$302,HLOOKUP(BX324,$C$300:$F$303,4,TRUE),TRUE))</f>
        <v>0</v>
      </c>
      <c r="BY299" s="412"/>
      <c r="BZ299" s="412"/>
      <c r="CA299" s="412"/>
      <c r="CB299" s="412"/>
      <c r="CC299" s="412"/>
      <c r="CD299" s="412"/>
      <c r="CE299" s="412">
        <f>IF(CE33="",0,VLOOKUP(CE33,$B$300:$F$302,HLOOKUP(CE324,$C$300:$F$303,4,TRUE),TRUE))</f>
        <v>0</v>
      </c>
      <c r="CF299" s="412"/>
      <c r="CG299" s="412"/>
      <c r="CH299" s="412"/>
      <c r="CI299" s="412"/>
      <c r="CJ299" s="412"/>
      <c r="CK299" s="412"/>
      <c r="CL299" s="412">
        <f>IF(CL33="",0,VLOOKUP(CL33,$B$300:$F$302,HLOOKUP(CL324,$C$300:$F$303,4,TRUE),TRUE))</f>
        <v>0</v>
      </c>
      <c r="CM299" s="412"/>
      <c r="CN299" s="412"/>
      <c r="CO299" s="412"/>
      <c r="CP299" s="412"/>
      <c r="CQ299" s="412"/>
      <c r="CR299" s="412"/>
      <c r="CS299" s="412">
        <f>IF(CS33="",0,VLOOKUP(CS33,$B$300:$F$302,HLOOKUP(CS324,$C$300:$F$303,4,TRUE),TRUE))</f>
        <v>0</v>
      </c>
      <c r="CT299" s="412"/>
      <c r="CU299" s="412"/>
      <c r="CV299" s="412"/>
      <c r="CW299" s="412"/>
      <c r="CX299" s="412"/>
      <c r="CY299" s="412"/>
      <c r="CZ299" s="412">
        <f>IF(CZ33="",0,VLOOKUP(CZ33,$B$300:$F$302,HLOOKUP(CZ324,$C$300:$F$303,4,TRUE),TRUE))</f>
        <v>0</v>
      </c>
      <c r="DA299" s="412"/>
      <c r="DB299" s="412"/>
      <c r="DC299" s="412"/>
      <c r="DD299" s="412"/>
      <c r="DE299" s="412"/>
      <c r="DF299" s="412"/>
      <c r="DG299" s="412">
        <f>IF(DG33="",0,VLOOKUP(DG33,$B$300:$F$302,HLOOKUP(DG324,$C$300:$F$303,4,TRUE),TRUE))</f>
        <v>0</v>
      </c>
      <c r="DH299" s="412"/>
      <c r="DI299" s="412"/>
      <c r="DJ299" s="412"/>
      <c r="DK299" s="412"/>
      <c r="DL299" s="412"/>
      <c r="DM299" s="412"/>
      <c r="DN299" s="412">
        <f>IF(DN33="",0,VLOOKUP(DN33,$B$300:$F$302,HLOOKUP(DN324,$C$300:$F$303,4,TRUE),TRUE))</f>
        <v>0</v>
      </c>
      <c r="DO299" s="412"/>
      <c r="DP299" s="412"/>
      <c r="DQ299" s="412"/>
      <c r="DR299" s="412"/>
      <c r="DS299" s="412"/>
      <c r="DT299" s="412"/>
      <c r="DU299" s="412">
        <f>IF(DU33="",0,VLOOKUP(DU33,$B$300:$F$302,HLOOKUP(DU324,$C$300:$F$303,4,TRUE),TRUE))</f>
        <v>0</v>
      </c>
      <c r="DV299" s="412"/>
      <c r="DW299" s="412"/>
      <c r="DX299" s="412"/>
      <c r="DY299" s="412"/>
      <c r="DZ299" s="412"/>
      <c r="EA299" s="412"/>
      <c r="EB299" s="412">
        <f>IF(EB33="",0,VLOOKUP(EB33,$B$300:$F$302,HLOOKUP(EB324,$C$300:$F$303,4,TRUE),TRUE))</f>
        <v>0</v>
      </c>
      <c r="EC299" s="412"/>
      <c r="ED299" s="412"/>
      <c r="EE299" s="412"/>
      <c r="EF299" s="412"/>
      <c r="EG299" s="412"/>
      <c r="EH299" s="412"/>
      <c r="EI299" s="412">
        <f>IF(EI33="",0,VLOOKUP(EI33,$B$300:$F$302,HLOOKUP(EI324,$C$300:$F$303,4,TRUE),TRUE))</f>
        <v>0</v>
      </c>
      <c r="EJ299" s="412"/>
      <c r="EK299" s="412"/>
      <c r="EL299" s="412"/>
      <c r="EM299" s="412"/>
      <c r="EN299" s="412"/>
      <c r="EO299" s="412"/>
      <c r="EP299" s="412">
        <f>IF(EP33="",0,VLOOKUP(EP33,$B$300:$F$302,HLOOKUP(EP324,$C$300:$F$303,4,TRUE),TRUE))</f>
        <v>0</v>
      </c>
      <c r="EQ299" s="412"/>
      <c r="ER299" s="412"/>
      <c r="ES299" s="412"/>
      <c r="ET299" s="412"/>
      <c r="EU299" s="412"/>
      <c r="EV299" s="412"/>
      <c r="EW299" s="412">
        <f>IF(EW33="",0,VLOOKUP(EW33,$B$300:$F$302,HLOOKUP(EW324,$C$300:$F$303,4,TRUE),TRUE))</f>
        <v>0</v>
      </c>
      <c r="EX299" s="412"/>
      <c r="EY299" s="412"/>
      <c r="EZ299" s="412"/>
      <c r="FA299" s="412"/>
      <c r="FB299" s="412"/>
      <c r="FC299" s="412"/>
      <c r="FD299" s="412">
        <f>IF(FD33="",0,VLOOKUP(FD33,$B$300:$F$302,HLOOKUP(FD324,$C$300:$F$303,4,TRUE),TRUE))</f>
        <v>0</v>
      </c>
      <c r="FE299" s="412"/>
      <c r="FF299" s="412"/>
      <c r="FG299" s="412"/>
      <c r="FH299" s="412"/>
      <c r="FI299" s="412"/>
      <c r="FJ299" s="412"/>
      <c r="FK299" s="412">
        <f>IF(FK33="",0,VLOOKUP(FK33,$B$300:$F$302,HLOOKUP(FK324,$C$300:$F$303,4,TRUE),TRUE))</f>
        <v>0</v>
      </c>
      <c r="FL299" s="412"/>
      <c r="FM299" s="412"/>
      <c r="FN299" s="412"/>
      <c r="FO299" s="412"/>
      <c r="FP299" s="412"/>
      <c r="FQ299" s="412"/>
      <c r="FR299" s="412">
        <f>IF(FR33="",0,VLOOKUP(FR33,$B$300:$F$302,HLOOKUP(FR324,$C$300:$F$303,4,TRUE),TRUE))</f>
        <v>0</v>
      </c>
      <c r="FS299" s="412"/>
      <c r="FT299" s="412"/>
      <c r="FU299" s="412"/>
      <c r="FV299" s="412"/>
      <c r="FW299" s="412"/>
      <c r="FX299" s="412"/>
      <c r="FY299" s="412">
        <f>IF(FY33="",0,VLOOKUP(FY33,$B$300:$F$302,HLOOKUP(FY324,$C$300:$F$303,4,TRUE),TRUE))</f>
        <v>0</v>
      </c>
      <c r="FZ299" s="412"/>
      <c r="GA299" s="412"/>
      <c r="GB299" s="412"/>
      <c r="GC299" s="412"/>
      <c r="GD299" s="412"/>
      <c r="GE299" s="412"/>
      <c r="GF299" s="412">
        <f>IF(GF33="",0,VLOOKUP(GF33,$B$300:$F$302,HLOOKUP(GF324,$C$300:$F$303,4,TRUE),TRUE))</f>
        <v>0</v>
      </c>
      <c r="GG299" s="412"/>
      <c r="GH299" s="412"/>
      <c r="GI299" s="412"/>
      <c r="GJ299" s="412"/>
      <c r="GK299" s="412"/>
      <c r="GL299" s="412"/>
      <c r="GM299" s="412">
        <f>IF(GM33="",0,VLOOKUP(GM33,$B$300:$F$302,HLOOKUP(GM324,$C$300:$F$303,4,TRUE),TRUE))</f>
        <v>0</v>
      </c>
      <c r="GN299" s="412"/>
      <c r="GO299" s="412"/>
      <c r="GP299" s="412"/>
      <c r="GQ299" s="412"/>
      <c r="GR299" s="412"/>
      <c r="GS299" s="412"/>
      <c r="GT299" s="412">
        <f>IF(GT33="",0,VLOOKUP(GT33,$B$300:$F$302,HLOOKUP(GT324,$C$300:$F$303,4,TRUE),TRUE))</f>
        <v>0</v>
      </c>
      <c r="GU299" s="412"/>
      <c r="GV299" s="412"/>
      <c r="GW299" s="412"/>
      <c r="GX299" s="412"/>
      <c r="GY299" s="412"/>
      <c r="GZ299" s="412"/>
      <c r="HA299" s="412">
        <f>IF(HA33="",0,VLOOKUP(HA33,$B$300:$F$302,HLOOKUP(HA324,$C$300:$F$303,4,TRUE),TRUE))</f>
        <v>0</v>
      </c>
      <c r="HB299" s="412"/>
      <c r="HC299" s="412"/>
      <c r="HD299" s="412"/>
      <c r="HE299" s="412"/>
      <c r="HF299" s="412"/>
      <c r="HG299" s="412"/>
    </row>
    <row r="300" spans="2:215" ht="13.5" hidden="1">
      <c r="B300" s="174" t="s">
        <v>258</v>
      </c>
      <c r="C300" s="25">
        <v>0</v>
      </c>
      <c r="D300" s="25">
        <v>9000001</v>
      </c>
      <c r="E300" s="25">
        <v>9500001</v>
      </c>
      <c r="F300" s="312">
        <v>10000001</v>
      </c>
    </row>
    <row r="301" spans="2:215" ht="13.5" hidden="1">
      <c r="B301" s="166" t="s">
        <v>261</v>
      </c>
      <c r="C301" s="167">
        <v>380000</v>
      </c>
      <c r="D301" s="173">
        <v>260000</v>
      </c>
      <c r="E301" s="173">
        <v>130000</v>
      </c>
      <c r="F301" s="173">
        <v>0</v>
      </c>
    </row>
    <row r="302" spans="2:215" ht="13.5" hidden="1">
      <c r="B302" s="166" t="s">
        <v>262</v>
      </c>
      <c r="C302" s="167">
        <v>480000</v>
      </c>
      <c r="D302" s="173">
        <v>320000</v>
      </c>
      <c r="E302" s="173">
        <v>160000</v>
      </c>
      <c r="F302" s="173">
        <v>0</v>
      </c>
    </row>
    <row r="303" spans="2:215" ht="13.5" hidden="1">
      <c r="B303" s="166" t="s">
        <v>260</v>
      </c>
      <c r="C303" s="167">
        <v>2</v>
      </c>
      <c r="D303" s="173">
        <v>3</v>
      </c>
      <c r="E303" s="173">
        <v>4</v>
      </c>
      <c r="F303" s="173">
        <v>5</v>
      </c>
    </row>
    <row r="304" spans="2:215" ht="13.5" hidden="1"/>
    <row r="305" spans="1:215" ht="13.5" hidden="1">
      <c r="B305" s="820" t="s">
        <v>281</v>
      </c>
      <c r="C305" s="821"/>
      <c r="D305" s="822"/>
    </row>
    <row r="306" spans="1:215" ht="13.5" hidden="1">
      <c r="B306" s="173" t="s">
        <v>282</v>
      </c>
      <c r="C306" s="167"/>
      <c r="D306" s="167"/>
    </row>
    <row r="307" spans="1:215" ht="13.5" hidden="1">
      <c r="B307" s="167">
        <v>0</v>
      </c>
      <c r="C307" s="167">
        <v>24000000</v>
      </c>
      <c r="D307" s="167">
        <v>480000</v>
      </c>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row>
    <row r="308" spans="1:215" ht="13.5" hidden="1">
      <c r="B308" s="167">
        <v>24000001</v>
      </c>
      <c r="C308" s="167">
        <v>24500000</v>
      </c>
      <c r="D308" s="167">
        <v>320000</v>
      </c>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row>
    <row r="309" spans="1:215" ht="13.5" hidden="1">
      <c r="B309" s="167">
        <v>24500001</v>
      </c>
      <c r="C309" s="167">
        <v>25000000</v>
      </c>
      <c r="D309" s="167">
        <v>160000</v>
      </c>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row>
    <row r="310" spans="1:215" ht="16.5" hidden="1" customHeight="1">
      <c r="B310" s="167">
        <v>25000001</v>
      </c>
      <c r="C310" s="167">
        <v>0</v>
      </c>
      <c r="D310" s="167">
        <v>0</v>
      </c>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row>
    <row r="311" spans="1:215" ht="13.5" customHeight="1"/>
    <row r="312" spans="1:215" s="7" customFormat="1" ht="14.25">
      <c r="B312" s="65" t="s">
        <v>303</v>
      </c>
      <c r="E312" s="8"/>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c r="AI312" s="292"/>
      <c r="AJ312" s="292"/>
      <c r="AK312" s="292"/>
      <c r="AL312" s="292"/>
      <c r="AM312" s="292"/>
      <c r="AN312" s="292"/>
      <c r="AO312" s="292"/>
      <c r="AP312" s="292"/>
      <c r="AQ312" s="292"/>
      <c r="AR312" s="292"/>
      <c r="AS312" s="292"/>
      <c r="AT312" s="292"/>
      <c r="AU312" s="292"/>
      <c r="AV312" s="292"/>
      <c r="AW312" s="292"/>
      <c r="AX312" s="292"/>
      <c r="AY312" s="292"/>
      <c r="AZ312" s="292"/>
      <c r="BA312" s="292"/>
      <c r="BB312" s="292"/>
      <c r="BC312" s="292"/>
      <c r="BD312" s="292"/>
      <c r="BE312" s="292"/>
      <c r="BF312" s="292"/>
      <c r="BG312" s="292"/>
      <c r="BH312" s="292"/>
      <c r="BI312" s="292"/>
      <c r="BJ312" s="292"/>
      <c r="BK312" s="292"/>
      <c r="BL312" s="292"/>
      <c r="BM312" s="292"/>
      <c r="BN312" s="292"/>
      <c r="BO312" s="292"/>
      <c r="BP312" s="292"/>
      <c r="BQ312" s="292"/>
      <c r="BR312" s="292"/>
      <c r="BS312" s="292"/>
      <c r="BT312" s="292"/>
      <c r="BU312" s="292"/>
      <c r="BV312" s="292"/>
      <c r="BW312" s="292"/>
      <c r="BX312" s="292"/>
      <c r="BY312" s="292"/>
      <c r="BZ312" s="292"/>
      <c r="CA312" s="292"/>
      <c r="CB312" s="292"/>
      <c r="CC312" s="292"/>
      <c r="CD312" s="292"/>
      <c r="CE312" s="292"/>
      <c r="CF312" s="292"/>
      <c r="CG312" s="292"/>
      <c r="CH312" s="292"/>
      <c r="CI312" s="292"/>
      <c r="CJ312" s="292"/>
      <c r="CK312" s="292"/>
      <c r="CL312" s="292"/>
      <c r="CM312" s="292"/>
      <c r="CN312" s="292"/>
      <c r="CO312" s="292"/>
      <c r="CP312" s="292"/>
      <c r="CQ312" s="292"/>
      <c r="CR312" s="292"/>
      <c r="CS312" s="292"/>
      <c r="CT312" s="292"/>
      <c r="CU312" s="292"/>
      <c r="CV312" s="292"/>
      <c r="CW312" s="292"/>
      <c r="CX312" s="292"/>
      <c r="CY312" s="292"/>
      <c r="CZ312" s="292"/>
      <c r="DA312" s="292"/>
      <c r="DB312" s="292"/>
      <c r="DC312" s="292"/>
      <c r="DD312" s="292"/>
      <c r="DE312" s="292"/>
      <c r="DF312" s="292"/>
      <c r="DG312" s="292"/>
      <c r="DH312" s="292"/>
      <c r="DI312" s="292"/>
      <c r="DJ312" s="292"/>
      <c r="DK312" s="292"/>
      <c r="DL312" s="292"/>
      <c r="DM312" s="292"/>
      <c r="DN312" s="292"/>
      <c r="DO312" s="292"/>
      <c r="DP312" s="292"/>
      <c r="DQ312" s="292"/>
      <c r="DR312" s="292"/>
      <c r="DS312" s="292"/>
      <c r="DT312" s="292"/>
      <c r="DU312" s="292"/>
      <c r="DV312" s="292"/>
      <c r="DW312" s="292"/>
      <c r="DX312" s="292"/>
      <c r="DY312" s="292"/>
      <c r="DZ312" s="292"/>
      <c r="EA312" s="292"/>
      <c r="EB312" s="292"/>
      <c r="EC312" s="292"/>
      <c r="ED312" s="292"/>
      <c r="EE312" s="292"/>
      <c r="EF312" s="292"/>
      <c r="EG312" s="292"/>
      <c r="EH312" s="292"/>
      <c r="EI312" s="292"/>
      <c r="EJ312" s="292"/>
      <c r="EK312" s="292"/>
      <c r="EL312" s="292"/>
      <c r="EM312" s="292"/>
      <c r="EN312" s="292"/>
      <c r="EO312" s="292"/>
      <c r="EP312" s="292"/>
      <c r="EQ312" s="292"/>
      <c r="ER312" s="292"/>
      <c r="ES312" s="292"/>
      <c r="ET312" s="292"/>
      <c r="EU312" s="292"/>
      <c r="EV312" s="292"/>
      <c r="EW312" s="292"/>
      <c r="EX312" s="292"/>
      <c r="EY312" s="292"/>
      <c r="EZ312" s="292"/>
      <c r="FA312" s="292"/>
      <c r="FB312" s="292"/>
      <c r="FC312" s="292"/>
      <c r="FD312" s="292"/>
      <c r="FE312" s="292"/>
      <c r="FF312" s="292"/>
      <c r="FG312" s="292"/>
      <c r="FH312" s="292"/>
      <c r="FI312" s="292"/>
      <c r="FJ312" s="292"/>
      <c r="FK312" s="292"/>
      <c r="FL312" s="292"/>
      <c r="FM312" s="292"/>
      <c r="FN312" s="292"/>
      <c r="FO312" s="292"/>
      <c r="FP312" s="292"/>
      <c r="FQ312" s="292"/>
      <c r="FR312" s="292"/>
      <c r="FS312" s="292"/>
      <c r="FT312" s="292"/>
      <c r="FU312" s="292"/>
      <c r="FV312" s="292"/>
      <c r="FW312" s="292"/>
      <c r="FX312" s="292"/>
      <c r="FY312" s="292"/>
      <c r="FZ312" s="292"/>
      <c r="GA312" s="292"/>
      <c r="GB312" s="292"/>
      <c r="GC312" s="292"/>
      <c r="GD312" s="292"/>
      <c r="GE312" s="292"/>
      <c r="GF312" s="292"/>
      <c r="GG312" s="292"/>
      <c r="GH312" s="292"/>
      <c r="GI312" s="292"/>
      <c r="GJ312" s="292"/>
      <c r="GK312" s="292"/>
      <c r="GL312" s="292"/>
      <c r="GM312" s="292"/>
      <c r="GN312" s="292"/>
      <c r="GO312" s="292"/>
      <c r="GP312" s="292"/>
      <c r="GQ312" s="292"/>
      <c r="GR312" s="292"/>
      <c r="GS312" s="292"/>
      <c r="GT312" s="292"/>
      <c r="GU312" s="292"/>
      <c r="GV312" s="292"/>
      <c r="GW312" s="292"/>
      <c r="GX312" s="292"/>
      <c r="GY312" s="292"/>
      <c r="GZ312" s="292"/>
      <c r="HA312" s="292"/>
      <c r="HB312" s="292"/>
      <c r="HC312" s="292"/>
      <c r="HD312" s="292"/>
      <c r="HE312" s="292"/>
      <c r="HF312" s="292"/>
      <c r="HG312" s="292"/>
    </row>
    <row r="313" spans="1:215" s="7" customFormat="1" ht="22.9" customHeight="1">
      <c r="B313" s="402" t="s">
        <v>304</v>
      </c>
      <c r="C313" s="403"/>
      <c r="D313" s="403"/>
      <c r="E313" s="403"/>
      <c r="F313" s="381"/>
      <c r="G313" s="381"/>
      <c r="H313" s="381"/>
      <c r="I313" s="381"/>
      <c r="J313" s="381"/>
      <c r="K313" s="381"/>
      <c r="L313" s="381"/>
      <c r="M313" s="381"/>
      <c r="N313" s="381"/>
      <c r="O313" s="381"/>
      <c r="P313" s="381"/>
      <c r="Q313" s="381"/>
      <c r="R313" s="381"/>
      <c r="S313" s="381"/>
      <c r="T313" s="381"/>
      <c r="U313" s="381"/>
      <c r="V313" s="381"/>
      <c r="W313" s="381"/>
      <c r="X313" s="381"/>
      <c r="Y313" s="381"/>
      <c r="Z313" s="381"/>
      <c r="AA313" s="381"/>
      <c r="AB313" s="381"/>
      <c r="AC313" s="381"/>
      <c r="AD313" s="381"/>
      <c r="AE313" s="381"/>
      <c r="AF313" s="381"/>
      <c r="AG313" s="381"/>
      <c r="AH313" s="381"/>
      <c r="AI313" s="381"/>
      <c r="AJ313" s="381"/>
      <c r="AK313" s="381"/>
      <c r="AL313" s="381"/>
      <c r="AM313" s="381"/>
      <c r="AN313" s="381"/>
      <c r="AO313" s="381"/>
      <c r="AP313" s="381"/>
      <c r="AQ313" s="381"/>
      <c r="AR313" s="381"/>
      <c r="AS313" s="381"/>
      <c r="AT313" s="381"/>
      <c r="AU313" s="381"/>
      <c r="AV313" s="381"/>
      <c r="AW313" s="381"/>
      <c r="AX313" s="381"/>
      <c r="AY313" s="381"/>
      <c r="AZ313" s="381"/>
      <c r="BA313" s="381"/>
      <c r="BB313" s="381"/>
      <c r="BC313" s="381"/>
      <c r="BD313" s="381"/>
      <c r="BE313" s="381"/>
      <c r="BF313" s="381"/>
      <c r="BG313" s="381"/>
      <c r="BH313" s="381"/>
      <c r="BI313" s="381"/>
      <c r="BJ313" s="381"/>
      <c r="BK313" s="381"/>
      <c r="BL313" s="381"/>
      <c r="BM313" s="381"/>
      <c r="BN313" s="381"/>
      <c r="BO313" s="381"/>
      <c r="BP313" s="381"/>
      <c r="BQ313" s="381"/>
      <c r="BR313" s="381"/>
      <c r="BS313" s="381"/>
      <c r="BT313" s="381"/>
      <c r="BU313" s="381"/>
      <c r="BV313" s="381"/>
      <c r="BW313" s="381"/>
      <c r="BX313" s="381"/>
      <c r="BY313" s="381"/>
      <c r="BZ313" s="381"/>
      <c r="CA313" s="381"/>
      <c r="CB313" s="381"/>
      <c r="CC313" s="381"/>
      <c r="CD313" s="381"/>
      <c r="CE313" s="381"/>
      <c r="CF313" s="381"/>
      <c r="CG313" s="381"/>
      <c r="CH313" s="381"/>
      <c r="CI313" s="381"/>
      <c r="CJ313" s="381"/>
      <c r="CK313" s="381"/>
      <c r="CL313" s="381"/>
      <c r="CM313" s="381"/>
      <c r="CN313" s="381"/>
      <c r="CO313" s="381"/>
      <c r="CP313" s="381"/>
      <c r="CQ313" s="381"/>
      <c r="CR313" s="381"/>
      <c r="CS313" s="381"/>
      <c r="CT313" s="381"/>
      <c r="CU313" s="381"/>
      <c r="CV313" s="381"/>
      <c r="CW313" s="381"/>
      <c r="CX313" s="381"/>
      <c r="CY313" s="381"/>
      <c r="CZ313" s="381"/>
      <c r="DA313" s="381"/>
      <c r="DB313" s="381"/>
      <c r="DC313" s="381"/>
      <c r="DD313" s="381"/>
      <c r="DE313" s="381"/>
      <c r="DF313" s="381"/>
      <c r="DG313" s="381"/>
      <c r="DH313" s="381"/>
      <c r="DI313" s="381"/>
      <c r="DJ313" s="381"/>
      <c r="DK313" s="381"/>
      <c r="DL313" s="381"/>
      <c r="DM313" s="381"/>
      <c r="DN313" s="381"/>
      <c r="DO313" s="381"/>
      <c r="DP313" s="381"/>
      <c r="DQ313" s="381"/>
      <c r="DR313" s="381"/>
      <c r="DS313" s="381"/>
      <c r="DT313" s="381"/>
      <c r="DU313" s="381"/>
      <c r="DV313" s="381"/>
      <c r="DW313" s="381"/>
      <c r="DX313" s="381"/>
      <c r="DY313" s="381"/>
      <c r="DZ313" s="381"/>
      <c r="EA313" s="381"/>
      <c r="EB313" s="381"/>
      <c r="EC313" s="381"/>
      <c r="ED313" s="381"/>
      <c r="EE313" s="381"/>
      <c r="EF313" s="381"/>
      <c r="EG313" s="381"/>
      <c r="EH313" s="381"/>
      <c r="EI313" s="381"/>
      <c r="EJ313" s="381"/>
      <c r="EK313" s="381"/>
      <c r="EL313" s="381"/>
      <c r="EM313" s="381"/>
      <c r="EN313" s="381"/>
      <c r="EO313" s="381"/>
      <c r="EP313" s="381"/>
      <c r="EQ313" s="381"/>
      <c r="ER313" s="381"/>
      <c r="ES313" s="381"/>
      <c r="ET313" s="381"/>
      <c r="EU313" s="381"/>
      <c r="EV313" s="381"/>
      <c r="EW313" s="381"/>
      <c r="EX313" s="381"/>
      <c r="EY313" s="381"/>
      <c r="EZ313" s="381"/>
      <c r="FA313" s="381"/>
      <c r="FB313" s="381"/>
      <c r="FC313" s="381"/>
      <c r="FD313" s="381"/>
      <c r="FE313" s="381"/>
      <c r="FF313" s="381"/>
      <c r="FG313" s="381"/>
      <c r="FH313" s="381"/>
      <c r="FI313" s="381"/>
      <c r="FJ313" s="381"/>
      <c r="FK313" s="381"/>
      <c r="FL313" s="381"/>
      <c r="FM313" s="381"/>
      <c r="FN313" s="381"/>
      <c r="FO313" s="381"/>
      <c r="FP313" s="381"/>
      <c r="FQ313" s="381"/>
      <c r="FR313" s="381"/>
      <c r="FS313" s="381"/>
      <c r="FT313" s="381"/>
      <c r="FU313" s="381"/>
      <c r="FV313" s="381"/>
      <c r="FW313" s="381"/>
      <c r="FX313" s="381"/>
      <c r="FY313" s="381"/>
      <c r="FZ313" s="381"/>
      <c r="GA313" s="381"/>
      <c r="GB313" s="381"/>
      <c r="GC313" s="381"/>
      <c r="GD313" s="381"/>
      <c r="GE313" s="381"/>
      <c r="GF313" s="381"/>
      <c r="GG313" s="381"/>
      <c r="GH313" s="381"/>
      <c r="GI313" s="381"/>
      <c r="GJ313" s="381"/>
      <c r="GK313" s="381"/>
      <c r="GL313" s="381"/>
      <c r="GM313" s="381"/>
      <c r="GN313" s="381"/>
      <c r="GO313" s="381"/>
      <c r="GP313" s="381"/>
      <c r="GQ313" s="381"/>
      <c r="GR313" s="381"/>
      <c r="GS313" s="381"/>
      <c r="GT313" s="381"/>
      <c r="GU313" s="381"/>
      <c r="GV313" s="381"/>
      <c r="GW313" s="381"/>
      <c r="GX313" s="381"/>
      <c r="GY313" s="381"/>
      <c r="GZ313" s="381"/>
      <c r="HA313" s="381"/>
      <c r="HB313" s="381"/>
      <c r="HC313" s="381"/>
      <c r="HD313" s="381"/>
      <c r="HE313" s="381"/>
      <c r="HF313" s="381"/>
      <c r="HG313" s="385"/>
    </row>
    <row r="314" spans="1:215" s="7" customFormat="1" ht="16.899999999999999" customHeight="1">
      <c r="A314" s="188"/>
      <c r="B314" s="187"/>
      <c r="C314" s="826" t="s">
        <v>407</v>
      </c>
      <c r="D314" s="827"/>
      <c r="E314" s="49" t="s">
        <v>113</v>
      </c>
      <c r="F314" s="809"/>
      <c r="G314" s="500"/>
      <c r="H314" s="500"/>
      <c r="I314" s="500"/>
      <c r="J314" s="500"/>
      <c r="K314" s="500"/>
      <c r="L314" s="501"/>
      <c r="M314" s="499"/>
      <c r="N314" s="500"/>
      <c r="O314" s="500"/>
      <c r="P314" s="500"/>
      <c r="Q314" s="500"/>
      <c r="R314" s="500"/>
      <c r="S314" s="501"/>
      <c r="T314" s="499"/>
      <c r="U314" s="500"/>
      <c r="V314" s="500"/>
      <c r="W314" s="500"/>
      <c r="X314" s="500"/>
      <c r="Y314" s="500"/>
      <c r="Z314" s="501"/>
      <c r="AA314" s="499"/>
      <c r="AB314" s="500"/>
      <c r="AC314" s="500"/>
      <c r="AD314" s="500"/>
      <c r="AE314" s="500"/>
      <c r="AF314" s="500"/>
      <c r="AG314" s="501"/>
      <c r="AH314" s="499"/>
      <c r="AI314" s="500"/>
      <c r="AJ314" s="500"/>
      <c r="AK314" s="500"/>
      <c r="AL314" s="500"/>
      <c r="AM314" s="500"/>
      <c r="AN314" s="501"/>
      <c r="AO314" s="499"/>
      <c r="AP314" s="500"/>
      <c r="AQ314" s="500"/>
      <c r="AR314" s="500"/>
      <c r="AS314" s="500"/>
      <c r="AT314" s="500"/>
      <c r="AU314" s="501"/>
      <c r="AV314" s="499"/>
      <c r="AW314" s="500"/>
      <c r="AX314" s="500"/>
      <c r="AY314" s="500"/>
      <c r="AZ314" s="500"/>
      <c r="BA314" s="500"/>
      <c r="BB314" s="501"/>
      <c r="BC314" s="499"/>
      <c r="BD314" s="500"/>
      <c r="BE314" s="500"/>
      <c r="BF314" s="500"/>
      <c r="BG314" s="500"/>
      <c r="BH314" s="500"/>
      <c r="BI314" s="501"/>
      <c r="BJ314" s="499"/>
      <c r="BK314" s="500"/>
      <c r="BL314" s="500"/>
      <c r="BM314" s="500"/>
      <c r="BN314" s="500"/>
      <c r="BO314" s="500"/>
      <c r="BP314" s="501"/>
      <c r="BQ314" s="499"/>
      <c r="BR314" s="500"/>
      <c r="BS314" s="500"/>
      <c r="BT314" s="500"/>
      <c r="BU314" s="500"/>
      <c r="BV314" s="500"/>
      <c r="BW314" s="501"/>
      <c r="BX314" s="499"/>
      <c r="BY314" s="500"/>
      <c r="BZ314" s="500"/>
      <c r="CA314" s="500"/>
      <c r="CB314" s="500"/>
      <c r="CC314" s="500"/>
      <c r="CD314" s="501"/>
      <c r="CE314" s="499"/>
      <c r="CF314" s="500"/>
      <c r="CG314" s="500"/>
      <c r="CH314" s="500"/>
      <c r="CI314" s="500"/>
      <c r="CJ314" s="500"/>
      <c r="CK314" s="501"/>
      <c r="CL314" s="499"/>
      <c r="CM314" s="500"/>
      <c r="CN314" s="500"/>
      <c r="CO314" s="500"/>
      <c r="CP314" s="500"/>
      <c r="CQ314" s="500"/>
      <c r="CR314" s="501"/>
      <c r="CS314" s="499"/>
      <c r="CT314" s="500"/>
      <c r="CU314" s="500"/>
      <c r="CV314" s="500"/>
      <c r="CW314" s="500"/>
      <c r="CX314" s="500"/>
      <c r="CY314" s="501"/>
      <c r="CZ314" s="499"/>
      <c r="DA314" s="500"/>
      <c r="DB314" s="500"/>
      <c r="DC314" s="500"/>
      <c r="DD314" s="500"/>
      <c r="DE314" s="500"/>
      <c r="DF314" s="501"/>
      <c r="DG314" s="499"/>
      <c r="DH314" s="500"/>
      <c r="DI314" s="500"/>
      <c r="DJ314" s="500"/>
      <c r="DK314" s="500"/>
      <c r="DL314" s="500"/>
      <c r="DM314" s="501"/>
      <c r="DN314" s="499"/>
      <c r="DO314" s="500"/>
      <c r="DP314" s="500"/>
      <c r="DQ314" s="500"/>
      <c r="DR314" s="500"/>
      <c r="DS314" s="500"/>
      <c r="DT314" s="501"/>
      <c r="DU314" s="499"/>
      <c r="DV314" s="500"/>
      <c r="DW314" s="500"/>
      <c r="DX314" s="500"/>
      <c r="DY314" s="500"/>
      <c r="DZ314" s="500"/>
      <c r="EA314" s="501"/>
      <c r="EB314" s="499"/>
      <c r="EC314" s="500"/>
      <c r="ED314" s="500"/>
      <c r="EE314" s="500"/>
      <c r="EF314" s="500"/>
      <c r="EG314" s="500"/>
      <c r="EH314" s="501"/>
      <c r="EI314" s="499"/>
      <c r="EJ314" s="500"/>
      <c r="EK314" s="500"/>
      <c r="EL314" s="500"/>
      <c r="EM314" s="500"/>
      <c r="EN314" s="500"/>
      <c r="EO314" s="501"/>
      <c r="EP314" s="499"/>
      <c r="EQ314" s="500"/>
      <c r="ER314" s="500"/>
      <c r="ES314" s="500"/>
      <c r="ET314" s="500"/>
      <c r="EU314" s="500"/>
      <c r="EV314" s="501"/>
      <c r="EW314" s="499"/>
      <c r="EX314" s="500"/>
      <c r="EY314" s="500"/>
      <c r="EZ314" s="500"/>
      <c r="FA314" s="500"/>
      <c r="FB314" s="500"/>
      <c r="FC314" s="501"/>
      <c r="FD314" s="499"/>
      <c r="FE314" s="500"/>
      <c r="FF314" s="500"/>
      <c r="FG314" s="500"/>
      <c r="FH314" s="500"/>
      <c r="FI314" s="500"/>
      <c r="FJ314" s="501"/>
      <c r="FK314" s="499"/>
      <c r="FL314" s="500"/>
      <c r="FM314" s="500"/>
      <c r="FN314" s="500"/>
      <c r="FO314" s="500"/>
      <c r="FP314" s="500"/>
      <c r="FQ314" s="501"/>
      <c r="FR314" s="499"/>
      <c r="FS314" s="500"/>
      <c r="FT314" s="500"/>
      <c r="FU314" s="500"/>
      <c r="FV314" s="500"/>
      <c r="FW314" s="500"/>
      <c r="FX314" s="501"/>
      <c r="FY314" s="499"/>
      <c r="FZ314" s="500"/>
      <c r="GA314" s="500"/>
      <c r="GB314" s="500"/>
      <c r="GC314" s="500"/>
      <c r="GD314" s="500"/>
      <c r="GE314" s="501"/>
      <c r="GF314" s="499"/>
      <c r="GG314" s="500"/>
      <c r="GH314" s="500"/>
      <c r="GI314" s="500"/>
      <c r="GJ314" s="500"/>
      <c r="GK314" s="500"/>
      <c r="GL314" s="501"/>
      <c r="GM314" s="499"/>
      <c r="GN314" s="500"/>
      <c r="GO314" s="500"/>
      <c r="GP314" s="500"/>
      <c r="GQ314" s="500"/>
      <c r="GR314" s="500"/>
      <c r="GS314" s="501"/>
      <c r="GT314" s="499"/>
      <c r="GU314" s="500"/>
      <c r="GV314" s="500"/>
      <c r="GW314" s="500"/>
      <c r="GX314" s="500"/>
      <c r="GY314" s="500"/>
      <c r="GZ314" s="501"/>
      <c r="HA314" s="499"/>
      <c r="HB314" s="500"/>
      <c r="HC314" s="500"/>
      <c r="HD314" s="500"/>
      <c r="HE314" s="500"/>
      <c r="HF314" s="500"/>
      <c r="HG314" s="501"/>
    </row>
    <row r="315" spans="1:215" s="7" customFormat="1" ht="16.899999999999999" customHeight="1">
      <c r="A315" s="188"/>
      <c r="B315" s="187"/>
      <c r="C315" s="828"/>
      <c r="D315" s="829"/>
      <c r="E315" s="191" t="s">
        <v>21</v>
      </c>
      <c r="F315" s="424"/>
      <c r="G315" s="425"/>
      <c r="H315" s="425"/>
      <c r="I315" s="425"/>
      <c r="J315" s="425"/>
      <c r="K315" s="425"/>
      <c r="L315" s="426"/>
      <c r="M315" s="723"/>
      <c r="N315" s="425"/>
      <c r="O315" s="425"/>
      <c r="P315" s="425"/>
      <c r="Q315" s="425"/>
      <c r="R315" s="425"/>
      <c r="S315" s="426"/>
      <c r="T315" s="723"/>
      <c r="U315" s="425"/>
      <c r="V315" s="425"/>
      <c r="W315" s="425"/>
      <c r="X315" s="425"/>
      <c r="Y315" s="425"/>
      <c r="Z315" s="426"/>
      <c r="AA315" s="723"/>
      <c r="AB315" s="425"/>
      <c r="AC315" s="425"/>
      <c r="AD315" s="425"/>
      <c r="AE315" s="425"/>
      <c r="AF315" s="425"/>
      <c r="AG315" s="426"/>
      <c r="AH315" s="723"/>
      <c r="AI315" s="425"/>
      <c r="AJ315" s="425"/>
      <c r="AK315" s="425"/>
      <c r="AL315" s="425"/>
      <c r="AM315" s="425"/>
      <c r="AN315" s="426"/>
      <c r="AO315" s="723"/>
      <c r="AP315" s="425"/>
      <c r="AQ315" s="425"/>
      <c r="AR315" s="425"/>
      <c r="AS315" s="425"/>
      <c r="AT315" s="425"/>
      <c r="AU315" s="426"/>
      <c r="AV315" s="723"/>
      <c r="AW315" s="425"/>
      <c r="AX315" s="425"/>
      <c r="AY315" s="425"/>
      <c r="AZ315" s="425"/>
      <c r="BA315" s="425"/>
      <c r="BB315" s="426"/>
      <c r="BC315" s="723"/>
      <c r="BD315" s="425"/>
      <c r="BE315" s="425"/>
      <c r="BF315" s="425"/>
      <c r="BG315" s="425"/>
      <c r="BH315" s="425"/>
      <c r="BI315" s="426"/>
      <c r="BJ315" s="723"/>
      <c r="BK315" s="425"/>
      <c r="BL315" s="425"/>
      <c r="BM315" s="425"/>
      <c r="BN315" s="425"/>
      <c r="BO315" s="425"/>
      <c r="BP315" s="426"/>
      <c r="BQ315" s="723"/>
      <c r="BR315" s="425"/>
      <c r="BS315" s="425"/>
      <c r="BT315" s="425"/>
      <c r="BU315" s="425"/>
      <c r="BV315" s="425"/>
      <c r="BW315" s="426"/>
      <c r="BX315" s="723"/>
      <c r="BY315" s="425"/>
      <c r="BZ315" s="425"/>
      <c r="CA315" s="425"/>
      <c r="CB315" s="425"/>
      <c r="CC315" s="425"/>
      <c r="CD315" s="426"/>
      <c r="CE315" s="723"/>
      <c r="CF315" s="425"/>
      <c r="CG315" s="425"/>
      <c r="CH315" s="425"/>
      <c r="CI315" s="425"/>
      <c r="CJ315" s="425"/>
      <c r="CK315" s="426"/>
      <c r="CL315" s="723"/>
      <c r="CM315" s="425"/>
      <c r="CN315" s="425"/>
      <c r="CO315" s="425"/>
      <c r="CP315" s="425"/>
      <c r="CQ315" s="425"/>
      <c r="CR315" s="426"/>
      <c r="CS315" s="723"/>
      <c r="CT315" s="425"/>
      <c r="CU315" s="425"/>
      <c r="CV315" s="425"/>
      <c r="CW315" s="425"/>
      <c r="CX315" s="425"/>
      <c r="CY315" s="426"/>
      <c r="CZ315" s="723"/>
      <c r="DA315" s="425"/>
      <c r="DB315" s="425"/>
      <c r="DC315" s="425"/>
      <c r="DD315" s="425"/>
      <c r="DE315" s="425"/>
      <c r="DF315" s="426"/>
      <c r="DG315" s="723"/>
      <c r="DH315" s="425"/>
      <c r="DI315" s="425"/>
      <c r="DJ315" s="425"/>
      <c r="DK315" s="425"/>
      <c r="DL315" s="425"/>
      <c r="DM315" s="426"/>
      <c r="DN315" s="723"/>
      <c r="DO315" s="425"/>
      <c r="DP315" s="425"/>
      <c r="DQ315" s="425"/>
      <c r="DR315" s="425"/>
      <c r="DS315" s="425"/>
      <c r="DT315" s="426"/>
      <c r="DU315" s="723"/>
      <c r="DV315" s="425"/>
      <c r="DW315" s="425"/>
      <c r="DX315" s="425"/>
      <c r="DY315" s="425"/>
      <c r="DZ315" s="425"/>
      <c r="EA315" s="426"/>
      <c r="EB315" s="723"/>
      <c r="EC315" s="425"/>
      <c r="ED315" s="425"/>
      <c r="EE315" s="425"/>
      <c r="EF315" s="425"/>
      <c r="EG315" s="425"/>
      <c r="EH315" s="426"/>
      <c r="EI315" s="723"/>
      <c r="EJ315" s="425"/>
      <c r="EK315" s="425"/>
      <c r="EL315" s="425"/>
      <c r="EM315" s="425"/>
      <c r="EN315" s="425"/>
      <c r="EO315" s="426"/>
      <c r="EP315" s="723"/>
      <c r="EQ315" s="425"/>
      <c r="ER315" s="425"/>
      <c r="ES315" s="425"/>
      <c r="ET315" s="425"/>
      <c r="EU315" s="425"/>
      <c r="EV315" s="426"/>
      <c r="EW315" s="723"/>
      <c r="EX315" s="425"/>
      <c r="EY315" s="425"/>
      <c r="EZ315" s="425"/>
      <c r="FA315" s="425"/>
      <c r="FB315" s="425"/>
      <c r="FC315" s="426"/>
      <c r="FD315" s="723"/>
      <c r="FE315" s="425"/>
      <c r="FF315" s="425"/>
      <c r="FG315" s="425"/>
      <c r="FH315" s="425"/>
      <c r="FI315" s="425"/>
      <c r="FJ315" s="426"/>
      <c r="FK315" s="723"/>
      <c r="FL315" s="425"/>
      <c r="FM315" s="425"/>
      <c r="FN315" s="425"/>
      <c r="FO315" s="425"/>
      <c r="FP315" s="425"/>
      <c r="FQ315" s="426"/>
      <c r="FR315" s="723"/>
      <c r="FS315" s="425"/>
      <c r="FT315" s="425"/>
      <c r="FU315" s="425"/>
      <c r="FV315" s="425"/>
      <c r="FW315" s="425"/>
      <c r="FX315" s="426"/>
      <c r="FY315" s="723"/>
      <c r="FZ315" s="425"/>
      <c r="GA315" s="425"/>
      <c r="GB315" s="425"/>
      <c r="GC315" s="425"/>
      <c r="GD315" s="425"/>
      <c r="GE315" s="426"/>
      <c r="GF315" s="723"/>
      <c r="GG315" s="425"/>
      <c r="GH315" s="425"/>
      <c r="GI315" s="425"/>
      <c r="GJ315" s="425"/>
      <c r="GK315" s="425"/>
      <c r="GL315" s="426"/>
      <c r="GM315" s="723"/>
      <c r="GN315" s="425"/>
      <c r="GO315" s="425"/>
      <c r="GP315" s="425"/>
      <c r="GQ315" s="425"/>
      <c r="GR315" s="425"/>
      <c r="GS315" s="426"/>
      <c r="GT315" s="723"/>
      <c r="GU315" s="425"/>
      <c r="GV315" s="425"/>
      <c r="GW315" s="425"/>
      <c r="GX315" s="425"/>
      <c r="GY315" s="425"/>
      <c r="GZ315" s="426"/>
      <c r="HA315" s="723"/>
      <c r="HB315" s="425"/>
      <c r="HC315" s="425"/>
      <c r="HD315" s="425"/>
      <c r="HE315" s="425"/>
      <c r="HF315" s="425"/>
      <c r="HG315" s="426"/>
    </row>
    <row r="316" spans="1:215" ht="13.5" customHeight="1">
      <c r="B316" s="189"/>
      <c r="C316" s="190"/>
    </row>
    <row r="317" spans="1:215" ht="13.5" hidden="1">
      <c r="B317" s="451" t="s">
        <v>308</v>
      </c>
      <c r="C317" s="451"/>
      <c r="D317" s="451"/>
      <c r="E317" s="451"/>
      <c r="F317" s="412">
        <f>IF(F34&lt;&gt;0,F34,F299)</f>
        <v>0</v>
      </c>
      <c r="G317" s="412"/>
      <c r="H317" s="412"/>
      <c r="I317" s="412"/>
      <c r="J317" s="412"/>
      <c r="K317" s="412"/>
      <c r="L317" s="412"/>
      <c r="M317" s="412">
        <f>IF(M34&lt;&gt;0,M34,M299)</f>
        <v>0</v>
      </c>
      <c r="N317" s="412"/>
      <c r="O317" s="412"/>
      <c r="P317" s="412"/>
      <c r="Q317" s="412"/>
      <c r="R317" s="412"/>
      <c r="S317" s="412"/>
      <c r="T317" s="412">
        <f>IF(T34&lt;&gt;0,T34,T299)</f>
        <v>0</v>
      </c>
      <c r="U317" s="412"/>
      <c r="V317" s="412"/>
      <c r="W317" s="412"/>
      <c r="X317" s="412"/>
      <c r="Y317" s="412"/>
      <c r="Z317" s="412"/>
      <c r="AA317" s="412">
        <f>IF(AA34&lt;&gt;0,AA34,AA299)</f>
        <v>0</v>
      </c>
      <c r="AB317" s="412"/>
      <c r="AC317" s="412"/>
      <c r="AD317" s="412"/>
      <c r="AE317" s="412"/>
      <c r="AF317" s="412"/>
      <c r="AG317" s="412"/>
      <c r="AH317" s="412">
        <f>IF(AH34&lt;&gt;0,AH34,AH299)</f>
        <v>0</v>
      </c>
      <c r="AI317" s="412"/>
      <c r="AJ317" s="412"/>
      <c r="AK317" s="412"/>
      <c r="AL317" s="412"/>
      <c r="AM317" s="412"/>
      <c r="AN317" s="412"/>
      <c r="AO317" s="412">
        <f>IF(AO34&lt;&gt;0,AO34,AO299)</f>
        <v>0</v>
      </c>
      <c r="AP317" s="412"/>
      <c r="AQ317" s="412"/>
      <c r="AR317" s="412"/>
      <c r="AS317" s="412"/>
      <c r="AT317" s="412"/>
      <c r="AU317" s="412"/>
      <c r="AV317" s="412">
        <f>IF(AV34&lt;&gt;0,AV34,AV299)</f>
        <v>0</v>
      </c>
      <c r="AW317" s="412"/>
      <c r="AX317" s="412"/>
      <c r="AY317" s="412"/>
      <c r="AZ317" s="412"/>
      <c r="BA317" s="412"/>
      <c r="BB317" s="412"/>
      <c r="BC317" s="412">
        <f>IF(BC34&lt;&gt;0,BC34,BC299)</f>
        <v>0</v>
      </c>
      <c r="BD317" s="412"/>
      <c r="BE317" s="412"/>
      <c r="BF317" s="412"/>
      <c r="BG317" s="412"/>
      <c r="BH317" s="412"/>
      <c r="BI317" s="412"/>
      <c r="BJ317" s="412">
        <f>IF(BJ34&lt;&gt;0,BJ34,BJ299)</f>
        <v>0</v>
      </c>
      <c r="BK317" s="412"/>
      <c r="BL317" s="412"/>
      <c r="BM317" s="412"/>
      <c r="BN317" s="412"/>
      <c r="BO317" s="412"/>
      <c r="BP317" s="412"/>
      <c r="BQ317" s="412">
        <f>IF(BQ34&lt;&gt;0,BQ34,BQ299)</f>
        <v>0</v>
      </c>
      <c r="BR317" s="412"/>
      <c r="BS317" s="412"/>
      <c r="BT317" s="412"/>
      <c r="BU317" s="412"/>
      <c r="BV317" s="412"/>
      <c r="BW317" s="412"/>
      <c r="BX317" s="412">
        <f>IF(BX34&lt;&gt;0,BX34,BX299)</f>
        <v>0</v>
      </c>
      <c r="BY317" s="412"/>
      <c r="BZ317" s="412"/>
      <c r="CA317" s="412"/>
      <c r="CB317" s="412"/>
      <c r="CC317" s="412"/>
      <c r="CD317" s="412"/>
      <c r="CE317" s="412">
        <f>IF(CE34&lt;&gt;0,CE34,CE299)</f>
        <v>0</v>
      </c>
      <c r="CF317" s="412"/>
      <c r="CG317" s="412"/>
      <c r="CH317" s="412"/>
      <c r="CI317" s="412"/>
      <c r="CJ317" s="412"/>
      <c r="CK317" s="412"/>
      <c r="CL317" s="412">
        <f>IF(CL34&lt;&gt;0,CL34,CL299)</f>
        <v>0</v>
      </c>
      <c r="CM317" s="412"/>
      <c r="CN317" s="412"/>
      <c r="CO317" s="412"/>
      <c r="CP317" s="412"/>
      <c r="CQ317" s="412"/>
      <c r="CR317" s="412"/>
      <c r="CS317" s="412">
        <f>IF(CS34&lt;&gt;0,CS34,CS299)</f>
        <v>0</v>
      </c>
      <c r="CT317" s="412"/>
      <c r="CU317" s="412"/>
      <c r="CV317" s="412"/>
      <c r="CW317" s="412"/>
      <c r="CX317" s="412"/>
      <c r="CY317" s="412"/>
      <c r="CZ317" s="412">
        <f>IF(CZ34&lt;&gt;0,CZ34,CZ299)</f>
        <v>0</v>
      </c>
      <c r="DA317" s="412"/>
      <c r="DB317" s="412"/>
      <c r="DC317" s="412"/>
      <c r="DD317" s="412"/>
      <c r="DE317" s="412"/>
      <c r="DF317" s="412"/>
      <c r="DG317" s="412">
        <f>IF(DG34&lt;&gt;0,DG34,DG299)</f>
        <v>0</v>
      </c>
      <c r="DH317" s="412"/>
      <c r="DI317" s="412"/>
      <c r="DJ317" s="412"/>
      <c r="DK317" s="412"/>
      <c r="DL317" s="412"/>
      <c r="DM317" s="412"/>
      <c r="DN317" s="412">
        <f>IF(DN34&lt;&gt;0,DN34,DN299)</f>
        <v>0</v>
      </c>
      <c r="DO317" s="412"/>
      <c r="DP317" s="412"/>
      <c r="DQ317" s="412"/>
      <c r="DR317" s="412"/>
      <c r="DS317" s="412"/>
      <c r="DT317" s="412"/>
      <c r="DU317" s="412">
        <f>IF(DU34&lt;&gt;0,DU34,DU299)</f>
        <v>0</v>
      </c>
      <c r="DV317" s="412"/>
      <c r="DW317" s="412"/>
      <c r="DX317" s="412"/>
      <c r="DY317" s="412"/>
      <c r="DZ317" s="412"/>
      <c r="EA317" s="412"/>
      <c r="EB317" s="412">
        <f>IF(EB34&lt;&gt;0,EB34,EB299)</f>
        <v>0</v>
      </c>
      <c r="EC317" s="412"/>
      <c r="ED317" s="412"/>
      <c r="EE317" s="412"/>
      <c r="EF317" s="412"/>
      <c r="EG317" s="412"/>
      <c r="EH317" s="412"/>
      <c r="EI317" s="412">
        <f>IF(EI34&lt;&gt;0,EI34,EI299)</f>
        <v>0</v>
      </c>
      <c r="EJ317" s="412"/>
      <c r="EK317" s="412"/>
      <c r="EL317" s="412"/>
      <c r="EM317" s="412"/>
      <c r="EN317" s="412"/>
      <c r="EO317" s="412"/>
      <c r="EP317" s="412">
        <f>IF(EP34&lt;&gt;0,EP34,EP299)</f>
        <v>0</v>
      </c>
      <c r="EQ317" s="412"/>
      <c r="ER317" s="412"/>
      <c r="ES317" s="412"/>
      <c r="ET317" s="412"/>
      <c r="EU317" s="412"/>
      <c r="EV317" s="412"/>
      <c r="EW317" s="412">
        <f>IF(EW34&lt;&gt;0,EW34,EW299)</f>
        <v>0</v>
      </c>
      <c r="EX317" s="412"/>
      <c r="EY317" s="412"/>
      <c r="EZ317" s="412"/>
      <c r="FA317" s="412"/>
      <c r="FB317" s="412"/>
      <c r="FC317" s="412"/>
      <c r="FD317" s="412">
        <f>IF(FD34&lt;&gt;0,FD34,FD299)</f>
        <v>0</v>
      </c>
      <c r="FE317" s="412"/>
      <c r="FF317" s="412"/>
      <c r="FG317" s="412"/>
      <c r="FH317" s="412"/>
      <c r="FI317" s="412"/>
      <c r="FJ317" s="412"/>
      <c r="FK317" s="412">
        <f>IF(FK34&lt;&gt;0,FK34,FK299)</f>
        <v>0</v>
      </c>
      <c r="FL317" s="412"/>
      <c r="FM317" s="412"/>
      <c r="FN317" s="412"/>
      <c r="FO317" s="412"/>
      <c r="FP317" s="412"/>
      <c r="FQ317" s="412"/>
      <c r="FR317" s="412">
        <f>IF(FR34&lt;&gt;0,FR34,FR299)</f>
        <v>0</v>
      </c>
      <c r="FS317" s="412"/>
      <c r="FT317" s="412"/>
      <c r="FU317" s="412"/>
      <c r="FV317" s="412"/>
      <c r="FW317" s="412"/>
      <c r="FX317" s="412"/>
      <c r="FY317" s="412">
        <f>IF(FY34&lt;&gt;0,FY34,FY299)</f>
        <v>0</v>
      </c>
      <c r="FZ317" s="412"/>
      <c r="GA317" s="412"/>
      <c r="GB317" s="412"/>
      <c r="GC317" s="412"/>
      <c r="GD317" s="412"/>
      <c r="GE317" s="412"/>
      <c r="GF317" s="412">
        <f>IF(GF34&lt;&gt;0,GF34,GF299)</f>
        <v>0</v>
      </c>
      <c r="GG317" s="412"/>
      <c r="GH317" s="412"/>
      <c r="GI317" s="412"/>
      <c r="GJ317" s="412"/>
      <c r="GK317" s="412"/>
      <c r="GL317" s="412"/>
      <c r="GM317" s="412">
        <f>IF(GM34&lt;&gt;0,GM34,GM299)</f>
        <v>0</v>
      </c>
      <c r="GN317" s="412"/>
      <c r="GO317" s="412"/>
      <c r="GP317" s="412"/>
      <c r="GQ317" s="412"/>
      <c r="GR317" s="412"/>
      <c r="GS317" s="412"/>
      <c r="GT317" s="412">
        <f>IF(GT34&lt;&gt;0,GT34,GT299)</f>
        <v>0</v>
      </c>
      <c r="GU317" s="412"/>
      <c r="GV317" s="412"/>
      <c r="GW317" s="412"/>
      <c r="GX317" s="412"/>
      <c r="GY317" s="412"/>
      <c r="GZ317" s="412"/>
      <c r="HA317" s="412">
        <f>IF(HA34&lt;&gt;0,HA34,HA299)</f>
        <v>0</v>
      </c>
      <c r="HB317" s="412"/>
      <c r="HC317" s="412"/>
      <c r="HD317" s="412"/>
      <c r="HE317" s="412"/>
      <c r="HF317" s="412"/>
      <c r="HG317" s="412"/>
    </row>
    <row r="318" spans="1:215" ht="13.5" hidden="1">
      <c r="B318" s="451" t="s">
        <v>307</v>
      </c>
      <c r="C318" s="451"/>
      <c r="D318" s="451"/>
      <c r="E318" s="451"/>
      <c r="F318" s="412" t="str">
        <f>IF(F317=0,"",F317)</f>
        <v/>
      </c>
      <c r="G318" s="412"/>
      <c r="H318" s="412"/>
      <c r="I318" s="412"/>
      <c r="J318" s="412"/>
      <c r="K318" s="412"/>
      <c r="L318" s="412"/>
      <c r="M318" s="412" t="str">
        <f>IF(M317=0,"",M317)</f>
        <v/>
      </c>
      <c r="N318" s="412"/>
      <c r="O318" s="412"/>
      <c r="P318" s="412"/>
      <c r="Q318" s="412"/>
      <c r="R318" s="412"/>
      <c r="S318" s="412"/>
      <c r="T318" s="412" t="str">
        <f>IF(T317=0,"",T317)</f>
        <v/>
      </c>
      <c r="U318" s="412"/>
      <c r="V318" s="412"/>
      <c r="W318" s="412"/>
      <c r="X318" s="412"/>
      <c r="Y318" s="412"/>
      <c r="Z318" s="412"/>
      <c r="AA318" s="412" t="str">
        <f>IF(AA317=0,"",AA317)</f>
        <v/>
      </c>
      <c r="AB318" s="412"/>
      <c r="AC318" s="412"/>
      <c r="AD318" s="412"/>
      <c r="AE318" s="412"/>
      <c r="AF318" s="412"/>
      <c r="AG318" s="412"/>
      <c r="AH318" s="412" t="str">
        <f>IF(AH317=0,"",AH317)</f>
        <v/>
      </c>
      <c r="AI318" s="412"/>
      <c r="AJ318" s="412"/>
      <c r="AK318" s="412"/>
      <c r="AL318" s="412"/>
      <c r="AM318" s="412"/>
      <c r="AN318" s="412"/>
      <c r="AO318" s="412" t="str">
        <f>IF(AO317=0,"",AO317)</f>
        <v/>
      </c>
      <c r="AP318" s="412"/>
      <c r="AQ318" s="412"/>
      <c r="AR318" s="412"/>
      <c r="AS318" s="412"/>
      <c r="AT318" s="412"/>
      <c r="AU318" s="412"/>
      <c r="AV318" s="412" t="str">
        <f>IF(AV317=0,"",AV317)</f>
        <v/>
      </c>
      <c r="AW318" s="412"/>
      <c r="AX318" s="412"/>
      <c r="AY318" s="412"/>
      <c r="AZ318" s="412"/>
      <c r="BA318" s="412"/>
      <c r="BB318" s="412"/>
      <c r="BC318" s="412" t="str">
        <f>IF(BC317=0,"",BC317)</f>
        <v/>
      </c>
      <c r="BD318" s="412"/>
      <c r="BE318" s="412"/>
      <c r="BF318" s="412"/>
      <c r="BG318" s="412"/>
      <c r="BH318" s="412"/>
      <c r="BI318" s="412"/>
      <c r="BJ318" s="412" t="str">
        <f>IF(BJ317=0,"",BJ317)</f>
        <v/>
      </c>
      <c r="BK318" s="412"/>
      <c r="BL318" s="412"/>
      <c r="BM318" s="412"/>
      <c r="BN318" s="412"/>
      <c r="BO318" s="412"/>
      <c r="BP318" s="412"/>
      <c r="BQ318" s="412" t="str">
        <f>IF(BQ317=0,"",BQ317)</f>
        <v/>
      </c>
      <c r="BR318" s="412"/>
      <c r="BS318" s="412"/>
      <c r="BT318" s="412"/>
      <c r="BU318" s="412"/>
      <c r="BV318" s="412"/>
      <c r="BW318" s="412"/>
      <c r="BX318" s="412" t="str">
        <f>IF(BX317=0,"",BX317)</f>
        <v/>
      </c>
      <c r="BY318" s="412"/>
      <c r="BZ318" s="412"/>
      <c r="CA318" s="412"/>
      <c r="CB318" s="412"/>
      <c r="CC318" s="412"/>
      <c r="CD318" s="412"/>
      <c r="CE318" s="412" t="str">
        <f>IF(CE317=0,"",CE317)</f>
        <v/>
      </c>
      <c r="CF318" s="412"/>
      <c r="CG318" s="412"/>
      <c r="CH318" s="412"/>
      <c r="CI318" s="412"/>
      <c r="CJ318" s="412"/>
      <c r="CK318" s="412"/>
      <c r="CL318" s="412" t="str">
        <f>IF(CL317=0,"",CL317)</f>
        <v/>
      </c>
      <c r="CM318" s="412"/>
      <c r="CN318" s="412"/>
      <c r="CO318" s="412"/>
      <c r="CP318" s="412"/>
      <c r="CQ318" s="412"/>
      <c r="CR318" s="412"/>
      <c r="CS318" s="412" t="str">
        <f>IF(CS317=0,"",CS317)</f>
        <v/>
      </c>
      <c r="CT318" s="412"/>
      <c r="CU318" s="412"/>
      <c r="CV318" s="412"/>
      <c r="CW318" s="412"/>
      <c r="CX318" s="412"/>
      <c r="CY318" s="412"/>
      <c r="CZ318" s="412" t="str">
        <f>IF(CZ317=0,"",CZ317)</f>
        <v/>
      </c>
      <c r="DA318" s="412"/>
      <c r="DB318" s="412"/>
      <c r="DC318" s="412"/>
      <c r="DD318" s="412"/>
      <c r="DE318" s="412"/>
      <c r="DF318" s="412"/>
      <c r="DG318" s="412" t="str">
        <f>IF(DG317=0,"",DG317)</f>
        <v/>
      </c>
      <c r="DH318" s="412"/>
      <c r="DI318" s="412"/>
      <c r="DJ318" s="412"/>
      <c r="DK318" s="412"/>
      <c r="DL318" s="412"/>
      <c r="DM318" s="412"/>
      <c r="DN318" s="412" t="str">
        <f>IF(DN317=0,"",DN317)</f>
        <v/>
      </c>
      <c r="DO318" s="412"/>
      <c r="DP318" s="412"/>
      <c r="DQ318" s="412"/>
      <c r="DR318" s="412"/>
      <c r="DS318" s="412"/>
      <c r="DT318" s="412"/>
      <c r="DU318" s="412" t="str">
        <f>IF(DU317=0,"",DU317)</f>
        <v/>
      </c>
      <c r="DV318" s="412"/>
      <c r="DW318" s="412"/>
      <c r="DX318" s="412"/>
      <c r="DY318" s="412"/>
      <c r="DZ318" s="412"/>
      <c r="EA318" s="412"/>
      <c r="EB318" s="412" t="str">
        <f>IF(EB317=0,"",EB317)</f>
        <v/>
      </c>
      <c r="EC318" s="412"/>
      <c r="ED318" s="412"/>
      <c r="EE318" s="412"/>
      <c r="EF318" s="412"/>
      <c r="EG318" s="412"/>
      <c r="EH318" s="412"/>
      <c r="EI318" s="412" t="str">
        <f>IF(EI317=0,"",EI317)</f>
        <v/>
      </c>
      <c r="EJ318" s="412"/>
      <c r="EK318" s="412"/>
      <c r="EL318" s="412"/>
      <c r="EM318" s="412"/>
      <c r="EN318" s="412"/>
      <c r="EO318" s="412"/>
      <c r="EP318" s="412" t="str">
        <f>IF(EP317=0,"",EP317)</f>
        <v/>
      </c>
      <c r="EQ318" s="412"/>
      <c r="ER318" s="412"/>
      <c r="ES318" s="412"/>
      <c r="ET318" s="412"/>
      <c r="EU318" s="412"/>
      <c r="EV318" s="412"/>
      <c r="EW318" s="412" t="str">
        <f>IF(EW317=0,"",EW317)</f>
        <v/>
      </c>
      <c r="EX318" s="412"/>
      <c r="EY318" s="412"/>
      <c r="EZ318" s="412"/>
      <c r="FA318" s="412"/>
      <c r="FB318" s="412"/>
      <c r="FC318" s="412"/>
      <c r="FD318" s="412" t="str">
        <f>IF(FD317=0,"",FD317)</f>
        <v/>
      </c>
      <c r="FE318" s="412"/>
      <c r="FF318" s="412"/>
      <c r="FG318" s="412"/>
      <c r="FH318" s="412"/>
      <c r="FI318" s="412"/>
      <c r="FJ318" s="412"/>
      <c r="FK318" s="412" t="str">
        <f>IF(FK317=0,"",FK317)</f>
        <v/>
      </c>
      <c r="FL318" s="412"/>
      <c r="FM318" s="412"/>
      <c r="FN318" s="412"/>
      <c r="FO318" s="412"/>
      <c r="FP318" s="412"/>
      <c r="FQ318" s="412"/>
      <c r="FR318" s="412" t="str">
        <f>IF(FR317=0,"",FR317)</f>
        <v/>
      </c>
      <c r="FS318" s="412"/>
      <c r="FT318" s="412"/>
      <c r="FU318" s="412"/>
      <c r="FV318" s="412"/>
      <c r="FW318" s="412"/>
      <c r="FX318" s="412"/>
      <c r="FY318" s="412" t="str">
        <f>IF(FY317=0,"",FY317)</f>
        <v/>
      </c>
      <c r="FZ318" s="412"/>
      <c r="GA318" s="412"/>
      <c r="GB318" s="412"/>
      <c r="GC318" s="412"/>
      <c r="GD318" s="412"/>
      <c r="GE318" s="412"/>
      <c r="GF318" s="412" t="str">
        <f>IF(GF317=0,"",GF317)</f>
        <v/>
      </c>
      <c r="GG318" s="412"/>
      <c r="GH318" s="412"/>
      <c r="GI318" s="412"/>
      <c r="GJ318" s="412"/>
      <c r="GK318" s="412"/>
      <c r="GL318" s="412"/>
      <c r="GM318" s="412" t="str">
        <f>IF(GM317=0,"",GM317)</f>
        <v/>
      </c>
      <c r="GN318" s="412"/>
      <c r="GO318" s="412"/>
      <c r="GP318" s="412"/>
      <c r="GQ318" s="412"/>
      <c r="GR318" s="412"/>
      <c r="GS318" s="412"/>
      <c r="GT318" s="412" t="str">
        <f>IF(GT317=0,"",GT317)</f>
        <v/>
      </c>
      <c r="GU318" s="412"/>
      <c r="GV318" s="412"/>
      <c r="GW318" s="412"/>
      <c r="GX318" s="412"/>
      <c r="GY318" s="412"/>
      <c r="GZ318" s="412"/>
      <c r="HA318" s="412" t="str">
        <f>IF(HA317=0,"",HA317)</f>
        <v/>
      </c>
      <c r="HB318" s="412"/>
      <c r="HC318" s="412"/>
      <c r="HD318" s="412"/>
      <c r="HE318" s="412"/>
      <c r="HF318" s="412"/>
      <c r="HG318" s="412"/>
    </row>
    <row r="319" spans="1:215" ht="12" hidden="1" customHeight="1">
      <c r="B319" s="413" t="s">
        <v>322</v>
      </c>
      <c r="C319" s="413"/>
      <c r="D319" s="413"/>
      <c r="E319" s="414"/>
      <c r="F319" s="412">
        <f>IF(F33&lt;&gt;"有（老人）",F299,VLOOKUP("有（一般）",$B$300:$F$302,HLOOKUP(F324,$C$300:$F$303,4,TRUE)))</f>
        <v>0</v>
      </c>
      <c r="G319" s="412"/>
      <c r="H319" s="412"/>
      <c r="I319" s="412"/>
      <c r="J319" s="412"/>
      <c r="K319" s="412"/>
      <c r="L319" s="412"/>
      <c r="M319" s="412">
        <f>IF(M33&lt;&gt;"有（老人）",M299,VLOOKUP("有（一般）",$B$300:$F$302,HLOOKUP(M324,$C$300:$F$303,4,TRUE)))</f>
        <v>0</v>
      </c>
      <c r="N319" s="412"/>
      <c r="O319" s="412"/>
      <c r="P319" s="412"/>
      <c r="Q319" s="412"/>
      <c r="R319" s="412"/>
      <c r="S319" s="412"/>
      <c r="T319" s="412">
        <f>IF(T33&lt;&gt;"有（老人）",T299,VLOOKUP("有（一般）",$B$300:$F$302,HLOOKUP(T324,$C$300:$F$303,4,TRUE)))</f>
        <v>0</v>
      </c>
      <c r="U319" s="412"/>
      <c r="V319" s="412"/>
      <c r="W319" s="412"/>
      <c r="X319" s="412"/>
      <c r="Y319" s="412"/>
      <c r="Z319" s="412"/>
      <c r="AA319" s="412">
        <f>IF(AA33&lt;&gt;"有（老人）",AA299,VLOOKUP("有（一般）",$B$300:$F$302,HLOOKUP(AA324,$C$300:$F$303,4,TRUE)))</f>
        <v>0</v>
      </c>
      <c r="AB319" s="412"/>
      <c r="AC319" s="412"/>
      <c r="AD319" s="412"/>
      <c r="AE319" s="412"/>
      <c r="AF319" s="412"/>
      <c r="AG319" s="412"/>
      <c r="AH319" s="412">
        <f>IF(AH33&lt;&gt;"有（老人）",AH299,VLOOKUP("有（一般）",$B$300:$F$302,HLOOKUP(AH324,$C$300:$F$303,4,TRUE)))</f>
        <v>0</v>
      </c>
      <c r="AI319" s="412"/>
      <c r="AJ319" s="412"/>
      <c r="AK319" s="412"/>
      <c r="AL319" s="412"/>
      <c r="AM319" s="412"/>
      <c r="AN319" s="412"/>
      <c r="AO319" s="412">
        <f>IF(AO33&lt;&gt;"有（老人）",AO299,VLOOKUP("有（一般）",$B$300:$F$302,HLOOKUP(AO324,$C$300:$F$303,4,TRUE)))</f>
        <v>0</v>
      </c>
      <c r="AP319" s="412"/>
      <c r="AQ319" s="412"/>
      <c r="AR319" s="412"/>
      <c r="AS319" s="412"/>
      <c r="AT319" s="412"/>
      <c r="AU319" s="412"/>
      <c r="AV319" s="412">
        <f>IF(AV33&lt;&gt;"有（老人）",AV299,VLOOKUP("有（一般）",$B$300:$F$302,HLOOKUP(AV324,$C$300:$F$303,4,TRUE)))</f>
        <v>0</v>
      </c>
      <c r="AW319" s="412"/>
      <c r="AX319" s="412"/>
      <c r="AY319" s="412"/>
      <c r="AZ319" s="412"/>
      <c r="BA319" s="412"/>
      <c r="BB319" s="412"/>
      <c r="BC319" s="412">
        <f>IF(BC33&lt;&gt;"有（老人）",BC299,VLOOKUP("有（一般）",$B$300:$F$302,HLOOKUP(BC324,$C$300:$F$303,4,TRUE)))</f>
        <v>0</v>
      </c>
      <c r="BD319" s="412"/>
      <c r="BE319" s="412"/>
      <c r="BF319" s="412"/>
      <c r="BG319" s="412"/>
      <c r="BH319" s="412"/>
      <c r="BI319" s="412"/>
      <c r="BJ319" s="412">
        <f>IF(BJ33&lt;&gt;"有（老人）",BJ299,VLOOKUP("有（一般）",$B$300:$F$302,HLOOKUP(BJ324,$C$300:$F$303,4,TRUE)))</f>
        <v>0</v>
      </c>
      <c r="BK319" s="412"/>
      <c r="BL319" s="412"/>
      <c r="BM319" s="412"/>
      <c r="BN319" s="412"/>
      <c r="BO319" s="412"/>
      <c r="BP319" s="412"/>
      <c r="BQ319" s="412">
        <f>IF(BQ33&lt;&gt;"有（老人）",BQ299,VLOOKUP("有（一般）",$B$300:$F$302,HLOOKUP(BQ324,$C$300:$F$303,4,TRUE)))</f>
        <v>0</v>
      </c>
      <c r="BR319" s="412"/>
      <c r="BS319" s="412"/>
      <c r="BT319" s="412"/>
      <c r="BU319" s="412"/>
      <c r="BV319" s="412"/>
      <c r="BW319" s="412"/>
      <c r="BX319" s="412">
        <f>IF(BX33&lt;&gt;"有（老人）",BX299,VLOOKUP("有（一般）",$B$300:$F$302,HLOOKUP(BX324,$C$300:$F$303,4,TRUE)))</f>
        <v>0</v>
      </c>
      <c r="BY319" s="412"/>
      <c r="BZ319" s="412"/>
      <c r="CA319" s="412"/>
      <c r="CB319" s="412"/>
      <c r="CC319" s="412"/>
      <c r="CD319" s="412"/>
      <c r="CE319" s="412">
        <f>IF(CE33&lt;&gt;"有（老人）",CE299,VLOOKUP("有（一般）",$B$300:$F$302,HLOOKUP(CE324,$C$300:$F$303,4,TRUE)))</f>
        <v>0</v>
      </c>
      <c r="CF319" s="412"/>
      <c r="CG319" s="412"/>
      <c r="CH319" s="412"/>
      <c r="CI319" s="412"/>
      <c r="CJ319" s="412"/>
      <c r="CK319" s="412"/>
      <c r="CL319" s="412">
        <f>IF(CL33&lt;&gt;"有（老人）",CL299,VLOOKUP("有（一般）",$B$300:$F$302,HLOOKUP(CL324,$C$300:$F$303,4,TRUE)))</f>
        <v>0</v>
      </c>
      <c r="CM319" s="412"/>
      <c r="CN319" s="412"/>
      <c r="CO319" s="412"/>
      <c r="CP319" s="412"/>
      <c r="CQ319" s="412"/>
      <c r="CR319" s="412"/>
      <c r="CS319" s="412">
        <f>IF(CS33&lt;&gt;"有（老人）",CS299,VLOOKUP("有（一般）",$B$300:$F$302,HLOOKUP(CS324,$C$300:$F$303,4,TRUE)))</f>
        <v>0</v>
      </c>
      <c r="CT319" s="412"/>
      <c r="CU319" s="412"/>
      <c r="CV319" s="412"/>
      <c r="CW319" s="412"/>
      <c r="CX319" s="412"/>
      <c r="CY319" s="412"/>
      <c r="CZ319" s="412">
        <f>IF(CZ33&lt;&gt;"有（老人）",CZ299,VLOOKUP("有（一般）",$B$300:$F$302,HLOOKUP(CZ324,$C$300:$F$303,4,TRUE)))</f>
        <v>0</v>
      </c>
      <c r="DA319" s="412"/>
      <c r="DB319" s="412"/>
      <c r="DC319" s="412"/>
      <c r="DD319" s="412"/>
      <c r="DE319" s="412"/>
      <c r="DF319" s="412"/>
      <c r="DG319" s="412">
        <f>IF(DG33&lt;&gt;"有（老人）",DG299,VLOOKUP("有（一般）",$B$300:$F$302,HLOOKUP(DG324,$C$300:$F$303,4,TRUE)))</f>
        <v>0</v>
      </c>
      <c r="DH319" s="412"/>
      <c r="DI319" s="412"/>
      <c r="DJ319" s="412"/>
      <c r="DK319" s="412"/>
      <c r="DL319" s="412"/>
      <c r="DM319" s="412"/>
      <c r="DN319" s="412">
        <f>IF(DN33&lt;&gt;"有（老人）",DN299,VLOOKUP("有（一般）",$B$300:$F$302,HLOOKUP(DN324,$C$300:$F$303,4,TRUE)))</f>
        <v>0</v>
      </c>
      <c r="DO319" s="412"/>
      <c r="DP319" s="412"/>
      <c r="DQ319" s="412"/>
      <c r="DR319" s="412"/>
      <c r="DS319" s="412"/>
      <c r="DT319" s="412"/>
      <c r="DU319" s="412">
        <f>IF(DU33&lt;&gt;"有（老人）",DU299,VLOOKUP("有（一般）",$B$300:$F$302,HLOOKUP(DU324,$C$300:$F$303,4,TRUE)))</f>
        <v>0</v>
      </c>
      <c r="DV319" s="412"/>
      <c r="DW319" s="412"/>
      <c r="DX319" s="412"/>
      <c r="DY319" s="412"/>
      <c r="DZ319" s="412"/>
      <c r="EA319" s="412"/>
      <c r="EB319" s="412">
        <f>IF(EB33&lt;&gt;"有（老人）",EB299,VLOOKUP("有（一般）",$B$300:$F$302,HLOOKUP(EB324,$C$300:$F$303,4,TRUE)))</f>
        <v>0</v>
      </c>
      <c r="EC319" s="412"/>
      <c r="ED319" s="412"/>
      <c r="EE319" s="412"/>
      <c r="EF319" s="412"/>
      <c r="EG319" s="412"/>
      <c r="EH319" s="412"/>
      <c r="EI319" s="412">
        <f>IF(EI33&lt;&gt;"有（老人）",EI299,VLOOKUP("有（一般）",$B$300:$F$302,HLOOKUP(EI324,$C$300:$F$303,4,TRUE)))</f>
        <v>0</v>
      </c>
      <c r="EJ319" s="412"/>
      <c r="EK319" s="412"/>
      <c r="EL319" s="412"/>
      <c r="EM319" s="412"/>
      <c r="EN319" s="412"/>
      <c r="EO319" s="412"/>
      <c r="EP319" s="412">
        <f>IF(EP33&lt;&gt;"有（老人）",EP299,VLOOKUP("有（一般）",$B$300:$F$302,HLOOKUP(EP324,$C$300:$F$303,4,TRUE)))</f>
        <v>0</v>
      </c>
      <c r="EQ319" s="412"/>
      <c r="ER319" s="412"/>
      <c r="ES319" s="412"/>
      <c r="ET319" s="412"/>
      <c r="EU319" s="412"/>
      <c r="EV319" s="412"/>
      <c r="EW319" s="412">
        <f>IF(EW33&lt;&gt;"有（老人）",EW299,VLOOKUP("有（一般）",$B$300:$F$302,HLOOKUP(EW324,$C$300:$F$303,4,TRUE)))</f>
        <v>0</v>
      </c>
      <c r="EX319" s="412"/>
      <c r="EY319" s="412"/>
      <c r="EZ319" s="412"/>
      <c r="FA319" s="412"/>
      <c r="FB319" s="412"/>
      <c r="FC319" s="412"/>
      <c r="FD319" s="412">
        <f>IF(FD33&lt;&gt;"有（老人）",FD299,VLOOKUP("有（一般）",$B$300:$F$302,HLOOKUP(FD324,$C$300:$F$303,4,TRUE)))</f>
        <v>0</v>
      </c>
      <c r="FE319" s="412"/>
      <c r="FF319" s="412"/>
      <c r="FG319" s="412"/>
      <c r="FH319" s="412"/>
      <c r="FI319" s="412"/>
      <c r="FJ319" s="412"/>
      <c r="FK319" s="412">
        <f>IF(FK33&lt;&gt;"有（老人）",FK299,VLOOKUP("有（一般）",$B$300:$F$302,HLOOKUP(FK324,$C$300:$F$303,4,TRUE)))</f>
        <v>0</v>
      </c>
      <c r="FL319" s="412"/>
      <c r="FM319" s="412"/>
      <c r="FN319" s="412"/>
      <c r="FO319" s="412"/>
      <c r="FP319" s="412"/>
      <c r="FQ319" s="412"/>
      <c r="FR319" s="412">
        <f>IF(FR33&lt;&gt;"有（老人）",FR299,VLOOKUP("有（一般）",$B$300:$F$302,HLOOKUP(FR324,$C$300:$F$303,4,TRUE)))</f>
        <v>0</v>
      </c>
      <c r="FS319" s="412"/>
      <c r="FT319" s="412"/>
      <c r="FU319" s="412"/>
      <c r="FV319" s="412"/>
      <c r="FW319" s="412"/>
      <c r="FX319" s="412"/>
      <c r="FY319" s="412">
        <f>IF(FY33&lt;&gt;"有（老人）",FY299,VLOOKUP("有（一般）",$B$300:$F$302,HLOOKUP(FY324,$C$300:$F$303,4,TRUE)))</f>
        <v>0</v>
      </c>
      <c r="FZ319" s="412"/>
      <c r="GA319" s="412"/>
      <c r="GB319" s="412"/>
      <c r="GC319" s="412"/>
      <c r="GD319" s="412"/>
      <c r="GE319" s="412"/>
      <c r="GF319" s="412">
        <f>IF(GF33&lt;&gt;"有（老人）",GF299,VLOOKUP("有（一般）",$B$300:$F$302,HLOOKUP(GF324,$C$300:$F$303,4,TRUE)))</f>
        <v>0</v>
      </c>
      <c r="GG319" s="412"/>
      <c r="GH319" s="412"/>
      <c r="GI319" s="412"/>
      <c r="GJ319" s="412"/>
      <c r="GK319" s="412"/>
      <c r="GL319" s="412"/>
      <c r="GM319" s="412">
        <f>IF(GM33&lt;&gt;"有（老人）",GM299,VLOOKUP("有（一般）",$B$300:$F$302,HLOOKUP(GM324,$C$300:$F$303,4,TRUE)))</f>
        <v>0</v>
      </c>
      <c r="GN319" s="412"/>
      <c r="GO319" s="412"/>
      <c r="GP319" s="412"/>
      <c r="GQ319" s="412"/>
      <c r="GR319" s="412"/>
      <c r="GS319" s="412"/>
      <c r="GT319" s="412">
        <f>IF(GT33&lt;&gt;"有（老人）",GT299,VLOOKUP("有（一般）",$B$300:$F$302,HLOOKUP(GT324,$C$300:$F$303,4,TRUE)))</f>
        <v>0</v>
      </c>
      <c r="GU319" s="412"/>
      <c r="GV319" s="412"/>
      <c r="GW319" s="412"/>
      <c r="GX319" s="412"/>
      <c r="GY319" s="412"/>
      <c r="GZ319" s="412"/>
      <c r="HA319" s="412">
        <f>IF(HA33&lt;&gt;"有（老人）",HA299,VLOOKUP("有（一般）",$B$300:$F$302,HLOOKUP(HA324,$C$300:$F$303,4,TRUE)))</f>
        <v>0</v>
      </c>
      <c r="HB319" s="412"/>
      <c r="HC319" s="412"/>
      <c r="HD319" s="412"/>
      <c r="HE319" s="412"/>
      <c r="HF319" s="412"/>
      <c r="HG319" s="412"/>
    </row>
    <row r="320" spans="1:215" s="7" customFormat="1" ht="14.25">
      <c r="B320" s="65" t="s">
        <v>309</v>
      </c>
      <c r="E320" s="8"/>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c r="AI320" s="292"/>
      <c r="AJ320" s="292"/>
      <c r="AK320" s="292"/>
      <c r="AL320" s="292"/>
      <c r="AM320" s="292"/>
      <c r="AN320" s="292"/>
      <c r="AO320" s="292"/>
      <c r="AP320" s="292"/>
      <c r="AQ320" s="292"/>
      <c r="AR320" s="292"/>
      <c r="AS320" s="292"/>
      <c r="AT320" s="292"/>
      <c r="AU320" s="292"/>
      <c r="AV320" s="292"/>
      <c r="AW320" s="292"/>
      <c r="AX320" s="292"/>
      <c r="AY320" s="292"/>
      <c r="AZ320" s="292"/>
      <c r="BA320" s="292"/>
      <c r="BB320" s="292"/>
      <c r="BC320" s="292"/>
      <c r="BD320" s="292"/>
      <c r="BE320" s="292"/>
      <c r="BF320" s="292"/>
      <c r="BG320" s="292"/>
      <c r="BH320" s="292"/>
      <c r="BI320" s="292"/>
      <c r="BJ320" s="292"/>
      <c r="BK320" s="292"/>
      <c r="BL320" s="292"/>
      <c r="BM320" s="292"/>
      <c r="BN320" s="292"/>
      <c r="BO320" s="292"/>
      <c r="BP320" s="292"/>
      <c r="BQ320" s="292"/>
      <c r="BR320" s="292"/>
      <c r="BS320" s="292"/>
      <c r="BT320" s="292"/>
      <c r="BU320" s="292"/>
      <c r="BV320" s="292"/>
      <c r="BW320" s="292"/>
      <c r="BX320" s="292"/>
      <c r="BY320" s="292"/>
      <c r="BZ320" s="292"/>
      <c r="CA320" s="292"/>
      <c r="CB320" s="292"/>
      <c r="CC320" s="292"/>
      <c r="CD320" s="292"/>
      <c r="CE320" s="292"/>
      <c r="CF320" s="292"/>
      <c r="CG320" s="292"/>
      <c r="CH320" s="292"/>
      <c r="CI320" s="292"/>
      <c r="CJ320" s="292"/>
      <c r="CK320" s="292"/>
      <c r="CL320" s="292"/>
      <c r="CM320" s="292"/>
      <c r="CN320" s="292"/>
      <c r="CO320" s="292"/>
      <c r="CP320" s="292"/>
      <c r="CQ320" s="292"/>
      <c r="CR320" s="292"/>
      <c r="CS320" s="292"/>
      <c r="CT320" s="292"/>
      <c r="CU320" s="292"/>
      <c r="CV320" s="292"/>
      <c r="CW320" s="292"/>
      <c r="CX320" s="292"/>
      <c r="CY320" s="292"/>
      <c r="CZ320" s="292"/>
      <c r="DA320" s="292"/>
      <c r="DB320" s="292"/>
      <c r="DC320" s="292"/>
      <c r="DD320" s="292"/>
      <c r="DE320" s="292"/>
      <c r="DF320" s="292"/>
      <c r="DG320" s="292"/>
      <c r="DH320" s="292"/>
      <c r="DI320" s="292"/>
      <c r="DJ320" s="292"/>
      <c r="DK320" s="292"/>
      <c r="DL320" s="292"/>
      <c r="DM320" s="292"/>
      <c r="DN320" s="292"/>
      <c r="DO320" s="292"/>
      <c r="DP320" s="292"/>
      <c r="DQ320" s="292"/>
      <c r="DR320" s="292"/>
      <c r="DS320" s="292"/>
      <c r="DT320" s="292"/>
      <c r="DU320" s="292"/>
      <c r="DV320" s="292"/>
      <c r="DW320" s="292"/>
      <c r="DX320" s="292"/>
      <c r="DY320" s="292"/>
      <c r="DZ320" s="292"/>
      <c r="EA320" s="292"/>
      <c r="EB320" s="292"/>
      <c r="EC320" s="292"/>
      <c r="ED320" s="292"/>
      <c r="EE320" s="292"/>
      <c r="EF320" s="292"/>
      <c r="EG320" s="292"/>
      <c r="EH320" s="292"/>
      <c r="EI320" s="292"/>
      <c r="EJ320" s="292"/>
      <c r="EK320" s="292"/>
      <c r="EL320" s="292"/>
      <c r="EM320" s="292"/>
      <c r="EN320" s="292"/>
      <c r="EO320" s="292"/>
      <c r="EP320" s="292"/>
      <c r="EQ320" s="292"/>
      <c r="ER320" s="292"/>
      <c r="ES320" s="292"/>
      <c r="ET320" s="292"/>
      <c r="EU320" s="292"/>
      <c r="EV320" s="292"/>
      <c r="EW320" s="292"/>
      <c r="EX320" s="292"/>
      <c r="EY320" s="292"/>
      <c r="EZ320" s="292"/>
      <c r="FA320" s="292"/>
      <c r="FB320" s="292"/>
      <c r="FC320" s="292"/>
      <c r="FD320" s="292"/>
      <c r="FE320" s="292"/>
      <c r="FF320" s="292"/>
      <c r="FG320" s="292"/>
      <c r="FH320" s="292"/>
      <c r="FI320" s="292"/>
      <c r="FJ320" s="292"/>
      <c r="FK320" s="292"/>
      <c r="FL320" s="292"/>
      <c r="FM320" s="292"/>
      <c r="FN320" s="292"/>
      <c r="FO320" s="292"/>
      <c r="FP320" s="292"/>
      <c r="FQ320" s="292"/>
      <c r="FR320" s="292"/>
      <c r="FS320" s="292"/>
      <c r="FT320" s="292"/>
      <c r="FU320" s="292"/>
      <c r="FV320" s="292"/>
      <c r="FW320" s="292"/>
      <c r="FX320" s="292"/>
      <c r="FY320" s="292"/>
      <c r="FZ320" s="292"/>
      <c r="GA320" s="292"/>
      <c r="GB320" s="292"/>
      <c r="GC320" s="292"/>
      <c r="GD320" s="292"/>
      <c r="GE320" s="292"/>
      <c r="GF320" s="292"/>
      <c r="GG320" s="292"/>
      <c r="GH320" s="292"/>
      <c r="GI320" s="292"/>
      <c r="GJ320" s="292"/>
      <c r="GK320" s="292"/>
      <c r="GL320" s="292"/>
      <c r="GM320" s="292"/>
      <c r="GN320" s="292"/>
      <c r="GO320" s="292"/>
      <c r="GP320" s="292"/>
      <c r="GQ320" s="292"/>
      <c r="GR320" s="292"/>
      <c r="GS320" s="292"/>
      <c r="GT320" s="292"/>
      <c r="GU320" s="292"/>
      <c r="GV320" s="292"/>
      <c r="GW320" s="292"/>
      <c r="GX320" s="292"/>
      <c r="GY320" s="292"/>
      <c r="GZ320" s="292"/>
      <c r="HA320" s="292"/>
      <c r="HB320" s="292"/>
      <c r="HC320" s="292"/>
      <c r="HD320" s="292"/>
      <c r="HE320" s="292"/>
      <c r="HF320" s="292"/>
      <c r="HG320" s="292"/>
    </row>
    <row r="321" spans="1:215" s="7" customFormat="1" ht="13.5">
      <c r="B321" s="434" t="s">
        <v>310</v>
      </c>
      <c r="C321" s="435"/>
      <c r="D321" s="435"/>
      <c r="E321" s="436"/>
      <c r="F321" s="437"/>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c r="AK321" s="433"/>
      <c r="AL321" s="433"/>
      <c r="AM321" s="433"/>
      <c r="AN321" s="433"/>
      <c r="AO321" s="433"/>
      <c r="AP321" s="433"/>
      <c r="AQ321" s="433"/>
      <c r="AR321" s="433"/>
      <c r="AS321" s="433"/>
      <c r="AT321" s="433"/>
      <c r="AU321" s="433"/>
      <c r="AV321" s="433"/>
      <c r="AW321" s="433"/>
      <c r="AX321" s="433"/>
      <c r="AY321" s="433"/>
      <c r="AZ321" s="433"/>
      <c r="BA321" s="433"/>
      <c r="BB321" s="433"/>
      <c r="BC321" s="433"/>
      <c r="BD321" s="433"/>
      <c r="BE321" s="433"/>
      <c r="BF321" s="433"/>
      <c r="BG321" s="433"/>
      <c r="BH321" s="433"/>
      <c r="BI321" s="433"/>
      <c r="BJ321" s="433"/>
      <c r="BK321" s="433"/>
      <c r="BL321" s="433"/>
      <c r="BM321" s="433"/>
      <c r="BN321" s="433"/>
      <c r="BO321" s="433"/>
      <c r="BP321" s="433"/>
      <c r="BQ321" s="433"/>
      <c r="BR321" s="433"/>
      <c r="BS321" s="433"/>
      <c r="BT321" s="433"/>
      <c r="BU321" s="433"/>
      <c r="BV321" s="433"/>
      <c r="BW321" s="433"/>
      <c r="BX321" s="433"/>
      <c r="BY321" s="433"/>
      <c r="BZ321" s="433"/>
      <c r="CA321" s="433"/>
      <c r="CB321" s="433"/>
      <c r="CC321" s="433"/>
      <c r="CD321" s="433"/>
      <c r="CE321" s="433"/>
      <c r="CF321" s="433"/>
      <c r="CG321" s="433"/>
      <c r="CH321" s="433"/>
      <c r="CI321" s="433"/>
      <c r="CJ321" s="433"/>
      <c r="CK321" s="433"/>
      <c r="CL321" s="433"/>
      <c r="CM321" s="433"/>
      <c r="CN321" s="433"/>
      <c r="CO321" s="433"/>
      <c r="CP321" s="433"/>
      <c r="CQ321" s="433"/>
      <c r="CR321" s="433"/>
      <c r="CS321" s="433"/>
      <c r="CT321" s="433"/>
      <c r="CU321" s="433"/>
      <c r="CV321" s="433"/>
      <c r="CW321" s="433"/>
      <c r="CX321" s="433"/>
      <c r="CY321" s="433"/>
      <c r="CZ321" s="433"/>
      <c r="DA321" s="433"/>
      <c r="DB321" s="433"/>
      <c r="DC321" s="433"/>
      <c r="DD321" s="433"/>
      <c r="DE321" s="433"/>
      <c r="DF321" s="433"/>
      <c r="DG321" s="433"/>
      <c r="DH321" s="433"/>
      <c r="DI321" s="433"/>
      <c r="DJ321" s="433"/>
      <c r="DK321" s="433"/>
      <c r="DL321" s="433"/>
      <c r="DM321" s="433"/>
      <c r="DN321" s="433"/>
      <c r="DO321" s="433"/>
      <c r="DP321" s="433"/>
      <c r="DQ321" s="433"/>
      <c r="DR321" s="433"/>
      <c r="DS321" s="433"/>
      <c r="DT321" s="433"/>
      <c r="DU321" s="433"/>
      <c r="DV321" s="433"/>
      <c r="DW321" s="433"/>
      <c r="DX321" s="433"/>
      <c r="DY321" s="433"/>
      <c r="DZ321" s="433"/>
      <c r="EA321" s="433"/>
      <c r="EB321" s="433"/>
      <c r="EC321" s="433"/>
      <c r="ED321" s="433"/>
      <c r="EE321" s="433"/>
      <c r="EF321" s="433"/>
      <c r="EG321" s="433"/>
      <c r="EH321" s="433"/>
      <c r="EI321" s="433"/>
      <c r="EJ321" s="433"/>
      <c r="EK321" s="433"/>
      <c r="EL321" s="433"/>
      <c r="EM321" s="433"/>
      <c r="EN321" s="433"/>
      <c r="EO321" s="433"/>
      <c r="EP321" s="433"/>
      <c r="EQ321" s="433"/>
      <c r="ER321" s="433"/>
      <c r="ES321" s="433"/>
      <c r="ET321" s="433"/>
      <c r="EU321" s="433"/>
      <c r="EV321" s="433"/>
      <c r="EW321" s="433"/>
      <c r="EX321" s="433"/>
      <c r="EY321" s="433"/>
      <c r="EZ321" s="433"/>
      <c r="FA321" s="433"/>
      <c r="FB321" s="433"/>
      <c r="FC321" s="433"/>
      <c r="FD321" s="433"/>
      <c r="FE321" s="433"/>
      <c r="FF321" s="433"/>
      <c r="FG321" s="433"/>
      <c r="FH321" s="433"/>
      <c r="FI321" s="433"/>
      <c r="FJ321" s="433"/>
      <c r="FK321" s="433"/>
      <c r="FL321" s="433"/>
      <c r="FM321" s="433"/>
      <c r="FN321" s="433"/>
      <c r="FO321" s="433"/>
      <c r="FP321" s="433"/>
      <c r="FQ321" s="433"/>
      <c r="FR321" s="433"/>
      <c r="FS321" s="433"/>
      <c r="FT321" s="433"/>
      <c r="FU321" s="433"/>
      <c r="FV321" s="433"/>
      <c r="FW321" s="433"/>
      <c r="FX321" s="433"/>
      <c r="FY321" s="433"/>
      <c r="FZ321" s="433"/>
      <c r="GA321" s="433"/>
      <c r="GB321" s="433"/>
      <c r="GC321" s="433"/>
      <c r="GD321" s="433"/>
      <c r="GE321" s="433"/>
      <c r="GF321" s="433"/>
      <c r="GG321" s="433"/>
      <c r="GH321" s="433"/>
      <c r="GI321" s="433"/>
      <c r="GJ321" s="433"/>
      <c r="GK321" s="433"/>
      <c r="GL321" s="433"/>
      <c r="GM321" s="433"/>
      <c r="GN321" s="433"/>
      <c r="GO321" s="433"/>
      <c r="GP321" s="433"/>
      <c r="GQ321" s="433"/>
      <c r="GR321" s="433"/>
      <c r="GS321" s="433"/>
      <c r="GT321" s="433"/>
      <c r="GU321" s="433"/>
      <c r="GV321" s="433"/>
      <c r="GW321" s="433"/>
      <c r="GX321" s="433"/>
      <c r="GY321" s="433"/>
      <c r="GZ321" s="433"/>
      <c r="HA321" s="433"/>
      <c r="HB321" s="433"/>
      <c r="HC321" s="433"/>
      <c r="HD321" s="433"/>
      <c r="HE321" s="433"/>
      <c r="HF321" s="433"/>
      <c r="HG321" s="438"/>
    </row>
    <row r="322" spans="1:215" s="7" customFormat="1" ht="14.25" customHeight="1">
      <c r="A322" s="188"/>
      <c r="B322" s="412" t="s">
        <v>314</v>
      </c>
      <c r="C322" s="412"/>
      <c r="D322" s="412"/>
      <c r="E322" s="412"/>
      <c r="F322" s="431"/>
      <c r="G322" s="432"/>
      <c r="H322" s="432"/>
      <c r="I322" s="432"/>
      <c r="J322" s="432"/>
      <c r="K322" s="432"/>
      <c r="L322" s="432"/>
      <c r="M322" s="431"/>
      <c r="N322" s="432"/>
      <c r="O322" s="432"/>
      <c r="P322" s="432"/>
      <c r="Q322" s="432"/>
      <c r="R322" s="432"/>
      <c r="S322" s="432"/>
      <c r="T322" s="431"/>
      <c r="U322" s="432"/>
      <c r="V322" s="432"/>
      <c r="W322" s="432"/>
      <c r="X322" s="432"/>
      <c r="Y322" s="432"/>
      <c r="Z322" s="432"/>
      <c r="AA322" s="431"/>
      <c r="AB322" s="432"/>
      <c r="AC322" s="432"/>
      <c r="AD322" s="432"/>
      <c r="AE322" s="432"/>
      <c r="AF322" s="432"/>
      <c r="AG322" s="432"/>
      <c r="AH322" s="431"/>
      <c r="AI322" s="432"/>
      <c r="AJ322" s="432"/>
      <c r="AK322" s="432"/>
      <c r="AL322" s="432"/>
      <c r="AM322" s="432"/>
      <c r="AN322" s="432"/>
      <c r="AO322" s="429"/>
      <c r="AP322" s="430"/>
      <c r="AQ322" s="430"/>
      <c r="AR322" s="430"/>
      <c r="AS322" s="430"/>
      <c r="AT322" s="430"/>
      <c r="AU322" s="430"/>
      <c r="AV322" s="429"/>
      <c r="AW322" s="430"/>
      <c r="AX322" s="430"/>
      <c r="AY322" s="430"/>
      <c r="AZ322" s="430"/>
      <c r="BA322" s="430"/>
      <c r="BB322" s="430"/>
      <c r="BC322" s="429"/>
      <c r="BD322" s="430"/>
      <c r="BE322" s="430"/>
      <c r="BF322" s="430"/>
      <c r="BG322" s="430"/>
      <c r="BH322" s="430"/>
      <c r="BI322" s="430"/>
      <c r="BJ322" s="429"/>
      <c r="BK322" s="430"/>
      <c r="BL322" s="430"/>
      <c r="BM322" s="430"/>
      <c r="BN322" s="430"/>
      <c r="BO322" s="430"/>
      <c r="BP322" s="430"/>
      <c r="BQ322" s="429"/>
      <c r="BR322" s="430"/>
      <c r="BS322" s="430"/>
      <c r="BT322" s="430"/>
      <c r="BU322" s="430"/>
      <c r="BV322" s="430"/>
      <c r="BW322" s="430"/>
      <c r="BX322" s="429"/>
      <c r="BY322" s="430"/>
      <c r="BZ322" s="430"/>
      <c r="CA322" s="430"/>
      <c r="CB322" s="430"/>
      <c r="CC322" s="430"/>
      <c r="CD322" s="430"/>
      <c r="CE322" s="429"/>
      <c r="CF322" s="430"/>
      <c r="CG322" s="430"/>
      <c r="CH322" s="430"/>
      <c r="CI322" s="430"/>
      <c r="CJ322" s="430"/>
      <c r="CK322" s="430"/>
      <c r="CL322" s="429"/>
      <c r="CM322" s="430"/>
      <c r="CN322" s="430"/>
      <c r="CO322" s="430"/>
      <c r="CP322" s="430"/>
      <c r="CQ322" s="430"/>
      <c r="CR322" s="430"/>
      <c r="CS322" s="429"/>
      <c r="CT322" s="430"/>
      <c r="CU322" s="430"/>
      <c r="CV322" s="430"/>
      <c r="CW322" s="430"/>
      <c r="CX322" s="430"/>
      <c r="CY322" s="430"/>
      <c r="CZ322" s="429"/>
      <c r="DA322" s="430"/>
      <c r="DB322" s="430"/>
      <c r="DC322" s="430"/>
      <c r="DD322" s="430"/>
      <c r="DE322" s="430"/>
      <c r="DF322" s="430"/>
      <c r="DG322" s="429"/>
      <c r="DH322" s="430"/>
      <c r="DI322" s="430"/>
      <c r="DJ322" s="430"/>
      <c r="DK322" s="430"/>
      <c r="DL322" s="430"/>
      <c r="DM322" s="430"/>
      <c r="DN322" s="429"/>
      <c r="DO322" s="430"/>
      <c r="DP322" s="430"/>
      <c r="DQ322" s="430"/>
      <c r="DR322" s="430"/>
      <c r="DS322" s="430"/>
      <c r="DT322" s="430"/>
      <c r="DU322" s="429"/>
      <c r="DV322" s="430"/>
      <c r="DW322" s="430"/>
      <c r="DX322" s="430"/>
      <c r="DY322" s="430"/>
      <c r="DZ322" s="430"/>
      <c r="EA322" s="430"/>
      <c r="EB322" s="429"/>
      <c r="EC322" s="430"/>
      <c r="ED322" s="430"/>
      <c r="EE322" s="430"/>
      <c r="EF322" s="430"/>
      <c r="EG322" s="430"/>
      <c r="EH322" s="430"/>
      <c r="EI322" s="429"/>
      <c r="EJ322" s="430"/>
      <c r="EK322" s="430"/>
      <c r="EL322" s="430"/>
      <c r="EM322" s="430"/>
      <c r="EN322" s="430"/>
      <c r="EO322" s="430"/>
      <c r="EP322" s="429"/>
      <c r="EQ322" s="430"/>
      <c r="ER322" s="430"/>
      <c r="ES322" s="430"/>
      <c r="ET322" s="430"/>
      <c r="EU322" s="430"/>
      <c r="EV322" s="430"/>
      <c r="EW322" s="429"/>
      <c r="EX322" s="430"/>
      <c r="EY322" s="430"/>
      <c r="EZ322" s="430"/>
      <c r="FA322" s="430"/>
      <c r="FB322" s="430"/>
      <c r="FC322" s="430"/>
      <c r="FD322" s="429"/>
      <c r="FE322" s="430"/>
      <c r="FF322" s="430"/>
      <c r="FG322" s="430"/>
      <c r="FH322" s="430"/>
      <c r="FI322" s="430"/>
      <c r="FJ322" s="430"/>
      <c r="FK322" s="429"/>
      <c r="FL322" s="430"/>
      <c r="FM322" s="430"/>
      <c r="FN322" s="430"/>
      <c r="FO322" s="430"/>
      <c r="FP322" s="430"/>
      <c r="FQ322" s="430"/>
      <c r="FR322" s="429"/>
      <c r="FS322" s="430"/>
      <c r="FT322" s="430"/>
      <c r="FU322" s="430"/>
      <c r="FV322" s="430"/>
      <c r="FW322" s="430"/>
      <c r="FX322" s="430"/>
      <c r="FY322" s="429"/>
      <c r="FZ322" s="430"/>
      <c r="GA322" s="430"/>
      <c r="GB322" s="430"/>
      <c r="GC322" s="430"/>
      <c r="GD322" s="430"/>
      <c r="GE322" s="430"/>
      <c r="GF322" s="429"/>
      <c r="GG322" s="430"/>
      <c r="GH322" s="430"/>
      <c r="GI322" s="430"/>
      <c r="GJ322" s="430"/>
      <c r="GK322" s="430"/>
      <c r="GL322" s="430"/>
      <c r="GM322" s="429"/>
      <c r="GN322" s="430"/>
      <c r="GO322" s="430"/>
      <c r="GP322" s="430"/>
      <c r="GQ322" s="430"/>
      <c r="GR322" s="430"/>
      <c r="GS322" s="430"/>
      <c r="GT322" s="429"/>
      <c r="GU322" s="430"/>
      <c r="GV322" s="430"/>
      <c r="GW322" s="430"/>
      <c r="GX322" s="430"/>
      <c r="GY322" s="430"/>
      <c r="GZ322" s="430"/>
      <c r="HA322" s="429"/>
      <c r="HB322" s="430"/>
      <c r="HC322" s="430"/>
      <c r="HD322" s="430"/>
      <c r="HE322" s="430"/>
      <c r="HF322" s="430"/>
      <c r="HG322" s="430"/>
    </row>
    <row r="323" spans="1:215" s="7" customFormat="1" ht="14.25" hidden="1" customHeight="1">
      <c r="A323" s="188" t="s">
        <v>311</v>
      </c>
      <c r="B323" s="428" t="s">
        <v>73</v>
      </c>
      <c r="C323" s="428"/>
      <c r="D323" s="428"/>
      <c r="E323" s="428"/>
      <c r="F323" s="418">
        <f>F25</f>
        <v>0</v>
      </c>
      <c r="G323" s="419"/>
      <c r="H323" s="419"/>
      <c r="I323" s="419"/>
      <c r="J323" s="419"/>
      <c r="K323" s="419"/>
      <c r="L323" s="420"/>
      <c r="M323" s="418">
        <f>M25</f>
        <v>0</v>
      </c>
      <c r="N323" s="419"/>
      <c r="O323" s="419"/>
      <c r="P323" s="419"/>
      <c r="Q323" s="419"/>
      <c r="R323" s="419"/>
      <c r="S323" s="420"/>
      <c r="T323" s="418">
        <f>T25</f>
        <v>0</v>
      </c>
      <c r="U323" s="419"/>
      <c r="V323" s="419"/>
      <c r="W323" s="419"/>
      <c r="X323" s="419"/>
      <c r="Y323" s="419"/>
      <c r="Z323" s="420"/>
      <c r="AA323" s="418">
        <f>AA25</f>
        <v>0</v>
      </c>
      <c r="AB323" s="419"/>
      <c r="AC323" s="419"/>
      <c r="AD323" s="419"/>
      <c r="AE323" s="419"/>
      <c r="AF323" s="419"/>
      <c r="AG323" s="420"/>
      <c r="AH323" s="418">
        <f>AH25</f>
        <v>0</v>
      </c>
      <c r="AI323" s="419"/>
      <c r="AJ323" s="419"/>
      <c r="AK323" s="419"/>
      <c r="AL323" s="419"/>
      <c r="AM323" s="419"/>
      <c r="AN323" s="420"/>
      <c r="AO323" s="418">
        <f>AO25</f>
        <v>0</v>
      </c>
      <c r="AP323" s="419"/>
      <c r="AQ323" s="419"/>
      <c r="AR323" s="419"/>
      <c r="AS323" s="419"/>
      <c r="AT323" s="419"/>
      <c r="AU323" s="420"/>
      <c r="AV323" s="418">
        <f>AV25</f>
        <v>0</v>
      </c>
      <c r="AW323" s="419"/>
      <c r="AX323" s="419"/>
      <c r="AY323" s="419"/>
      <c r="AZ323" s="419"/>
      <c r="BA323" s="419"/>
      <c r="BB323" s="420"/>
      <c r="BC323" s="418">
        <f>BC25</f>
        <v>0</v>
      </c>
      <c r="BD323" s="419"/>
      <c r="BE323" s="419"/>
      <c r="BF323" s="419"/>
      <c r="BG323" s="419"/>
      <c r="BH323" s="419"/>
      <c r="BI323" s="420"/>
      <c r="BJ323" s="418">
        <f>BJ25</f>
        <v>0</v>
      </c>
      <c r="BK323" s="419"/>
      <c r="BL323" s="419"/>
      <c r="BM323" s="419"/>
      <c r="BN323" s="419"/>
      <c r="BO323" s="419"/>
      <c r="BP323" s="420"/>
      <c r="BQ323" s="418">
        <f>BQ25</f>
        <v>0</v>
      </c>
      <c r="BR323" s="419"/>
      <c r="BS323" s="419"/>
      <c r="BT323" s="419"/>
      <c r="BU323" s="419"/>
      <c r="BV323" s="419"/>
      <c r="BW323" s="420"/>
      <c r="BX323" s="418">
        <f>BX25</f>
        <v>0</v>
      </c>
      <c r="BY323" s="419"/>
      <c r="BZ323" s="419"/>
      <c r="CA323" s="419"/>
      <c r="CB323" s="419"/>
      <c r="CC323" s="419"/>
      <c r="CD323" s="420"/>
      <c r="CE323" s="418">
        <f>CE25</f>
        <v>0</v>
      </c>
      <c r="CF323" s="419"/>
      <c r="CG323" s="419"/>
      <c r="CH323" s="419"/>
      <c r="CI323" s="419"/>
      <c r="CJ323" s="419"/>
      <c r="CK323" s="420"/>
      <c r="CL323" s="418">
        <f>CL25</f>
        <v>0</v>
      </c>
      <c r="CM323" s="419"/>
      <c r="CN323" s="419"/>
      <c r="CO323" s="419"/>
      <c r="CP323" s="419"/>
      <c r="CQ323" s="419"/>
      <c r="CR323" s="420"/>
      <c r="CS323" s="418">
        <f>CS25</f>
        <v>0</v>
      </c>
      <c r="CT323" s="419"/>
      <c r="CU323" s="419"/>
      <c r="CV323" s="419"/>
      <c r="CW323" s="419"/>
      <c r="CX323" s="419"/>
      <c r="CY323" s="420"/>
      <c r="CZ323" s="418">
        <f>CZ25</f>
        <v>0</v>
      </c>
      <c r="DA323" s="419"/>
      <c r="DB323" s="419"/>
      <c r="DC323" s="419"/>
      <c r="DD323" s="419"/>
      <c r="DE323" s="419"/>
      <c r="DF323" s="420"/>
      <c r="DG323" s="418">
        <f>DG25</f>
        <v>0</v>
      </c>
      <c r="DH323" s="419"/>
      <c r="DI323" s="419"/>
      <c r="DJ323" s="419"/>
      <c r="DK323" s="419"/>
      <c r="DL323" s="419"/>
      <c r="DM323" s="420"/>
      <c r="DN323" s="418">
        <f>DN25</f>
        <v>0</v>
      </c>
      <c r="DO323" s="419"/>
      <c r="DP323" s="419"/>
      <c r="DQ323" s="419"/>
      <c r="DR323" s="419"/>
      <c r="DS323" s="419"/>
      <c r="DT323" s="420"/>
      <c r="DU323" s="418">
        <f>DU25</f>
        <v>0</v>
      </c>
      <c r="DV323" s="419"/>
      <c r="DW323" s="419"/>
      <c r="DX323" s="419"/>
      <c r="DY323" s="419"/>
      <c r="DZ323" s="419"/>
      <c r="EA323" s="420"/>
      <c r="EB323" s="418">
        <f>EB25</f>
        <v>0</v>
      </c>
      <c r="EC323" s="419"/>
      <c r="ED323" s="419"/>
      <c r="EE323" s="419"/>
      <c r="EF323" s="419"/>
      <c r="EG323" s="419"/>
      <c r="EH323" s="420"/>
      <c r="EI323" s="418">
        <f>EI25</f>
        <v>0</v>
      </c>
      <c r="EJ323" s="419"/>
      <c r="EK323" s="419"/>
      <c r="EL323" s="419"/>
      <c r="EM323" s="419"/>
      <c r="EN323" s="419"/>
      <c r="EO323" s="420"/>
      <c r="EP323" s="418">
        <f>EP25</f>
        <v>0</v>
      </c>
      <c r="EQ323" s="419"/>
      <c r="ER323" s="419"/>
      <c r="ES323" s="419"/>
      <c r="ET323" s="419"/>
      <c r="EU323" s="419"/>
      <c r="EV323" s="420"/>
      <c r="EW323" s="418">
        <f>EW25</f>
        <v>0</v>
      </c>
      <c r="EX323" s="419"/>
      <c r="EY323" s="419"/>
      <c r="EZ323" s="419"/>
      <c r="FA323" s="419"/>
      <c r="FB323" s="419"/>
      <c r="FC323" s="420"/>
      <c r="FD323" s="418">
        <f>FD25</f>
        <v>0</v>
      </c>
      <c r="FE323" s="419"/>
      <c r="FF323" s="419"/>
      <c r="FG323" s="419"/>
      <c r="FH323" s="419"/>
      <c r="FI323" s="419"/>
      <c r="FJ323" s="420"/>
      <c r="FK323" s="418">
        <f>FK25</f>
        <v>0</v>
      </c>
      <c r="FL323" s="419"/>
      <c r="FM323" s="419"/>
      <c r="FN323" s="419"/>
      <c r="FO323" s="419"/>
      <c r="FP323" s="419"/>
      <c r="FQ323" s="420"/>
      <c r="FR323" s="418">
        <f>FR25</f>
        <v>0</v>
      </c>
      <c r="FS323" s="419"/>
      <c r="FT323" s="419"/>
      <c r="FU323" s="419"/>
      <c r="FV323" s="419"/>
      <c r="FW323" s="419"/>
      <c r="FX323" s="420"/>
      <c r="FY323" s="418">
        <f>FY25</f>
        <v>0</v>
      </c>
      <c r="FZ323" s="419"/>
      <c r="GA323" s="419"/>
      <c r="GB323" s="419"/>
      <c r="GC323" s="419"/>
      <c r="GD323" s="419"/>
      <c r="GE323" s="420"/>
      <c r="GF323" s="418">
        <f>GF25</f>
        <v>0</v>
      </c>
      <c r="GG323" s="419"/>
      <c r="GH323" s="419"/>
      <c r="GI323" s="419"/>
      <c r="GJ323" s="419"/>
      <c r="GK323" s="419"/>
      <c r="GL323" s="420"/>
      <c r="GM323" s="418">
        <f>GM25</f>
        <v>0</v>
      </c>
      <c r="GN323" s="419"/>
      <c r="GO323" s="419"/>
      <c r="GP323" s="419"/>
      <c r="GQ323" s="419"/>
      <c r="GR323" s="419"/>
      <c r="GS323" s="420"/>
      <c r="GT323" s="418">
        <f>GT25</f>
        <v>0</v>
      </c>
      <c r="GU323" s="419"/>
      <c r="GV323" s="419"/>
      <c r="GW323" s="419"/>
      <c r="GX323" s="419"/>
      <c r="GY323" s="419"/>
      <c r="GZ323" s="420"/>
      <c r="HA323" s="418">
        <f>HA25</f>
        <v>0</v>
      </c>
      <c r="HB323" s="419"/>
      <c r="HC323" s="419"/>
      <c r="HD323" s="419"/>
      <c r="HE323" s="419"/>
      <c r="HF323" s="419"/>
      <c r="HG323" s="420"/>
    </row>
    <row r="324" spans="1:215" s="7" customFormat="1" ht="14.25" hidden="1" customHeight="1">
      <c r="A324" s="188" t="s">
        <v>311</v>
      </c>
      <c r="B324" s="421" t="s">
        <v>313</v>
      </c>
      <c r="C324" s="422"/>
      <c r="D324" s="422"/>
      <c r="E324" s="423"/>
      <c r="F324" s="415">
        <f>SUM(F322:L323)</f>
        <v>0</v>
      </c>
      <c r="G324" s="416"/>
      <c r="H324" s="416"/>
      <c r="I324" s="416"/>
      <c r="J324" s="416"/>
      <c r="K324" s="416"/>
      <c r="L324" s="417"/>
      <c r="M324" s="415">
        <f>SUM(M322:S323)</f>
        <v>0</v>
      </c>
      <c r="N324" s="416"/>
      <c r="O324" s="416"/>
      <c r="P324" s="416"/>
      <c r="Q324" s="416"/>
      <c r="R324" s="416"/>
      <c r="S324" s="417"/>
      <c r="T324" s="415">
        <f>SUM(T322:Z323)</f>
        <v>0</v>
      </c>
      <c r="U324" s="416"/>
      <c r="V324" s="416"/>
      <c r="W324" s="416"/>
      <c r="X324" s="416"/>
      <c r="Y324" s="416"/>
      <c r="Z324" s="417"/>
      <c r="AA324" s="415">
        <f>SUM(AA322:AG323)</f>
        <v>0</v>
      </c>
      <c r="AB324" s="416"/>
      <c r="AC324" s="416"/>
      <c r="AD324" s="416"/>
      <c r="AE324" s="416"/>
      <c r="AF324" s="416"/>
      <c r="AG324" s="417"/>
      <c r="AH324" s="415">
        <f>SUM(AH322:AN323)</f>
        <v>0</v>
      </c>
      <c r="AI324" s="416"/>
      <c r="AJ324" s="416"/>
      <c r="AK324" s="416"/>
      <c r="AL324" s="416"/>
      <c r="AM324" s="416"/>
      <c r="AN324" s="417"/>
      <c r="AO324" s="415">
        <f>SUM(AO322:AU323)</f>
        <v>0</v>
      </c>
      <c r="AP324" s="416"/>
      <c r="AQ324" s="416"/>
      <c r="AR324" s="416"/>
      <c r="AS324" s="416"/>
      <c r="AT324" s="416"/>
      <c r="AU324" s="417"/>
      <c r="AV324" s="415">
        <f>SUM(AV322:BB323)</f>
        <v>0</v>
      </c>
      <c r="AW324" s="416"/>
      <c r="AX324" s="416"/>
      <c r="AY324" s="416"/>
      <c r="AZ324" s="416"/>
      <c r="BA324" s="416"/>
      <c r="BB324" s="417"/>
      <c r="BC324" s="415">
        <f>SUM(BC322:BI323)</f>
        <v>0</v>
      </c>
      <c r="BD324" s="416"/>
      <c r="BE324" s="416"/>
      <c r="BF324" s="416"/>
      <c r="BG324" s="416"/>
      <c r="BH324" s="416"/>
      <c r="BI324" s="417"/>
      <c r="BJ324" s="415">
        <f>SUM(BJ322:BP323)</f>
        <v>0</v>
      </c>
      <c r="BK324" s="416"/>
      <c r="BL324" s="416"/>
      <c r="BM324" s="416"/>
      <c r="BN324" s="416"/>
      <c r="BO324" s="416"/>
      <c r="BP324" s="417"/>
      <c r="BQ324" s="415">
        <f>SUM(BQ322:BW323)</f>
        <v>0</v>
      </c>
      <c r="BR324" s="416"/>
      <c r="BS324" s="416"/>
      <c r="BT324" s="416"/>
      <c r="BU324" s="416"/>
      <c r="BV324" s="416"/>
      <c r="BW324" s="417"/>
      <c r="BX324" s="415">
        <f>SUM(BX322:CD323)</f>
        <v>0</v>
      </c>
      <c r="BY324" s="416"/>
      <c r="BZ324" s="416"/>
      <c r="CA324" s="416"/>
      <c r="CB324" s="416"/>
      <c r="CC324" s="416"/>
      <c r="CD324" s="417"/>
      <c r="CE324" s="415">
        <f>SUM(CE322:CK323)</f>
        <v>0</v>
      </c>
      <c r="CF324" s="416"/>
      <c r="CG324" s="416"/>
      <c r="CH324" s="416"/>
      <c r="CI324" s="416"/>
      <c r="CJ324" s="416"/>
      <c r="CK324" s="417"/>
      <c r="CL324" s="415">
        <f>SUM(CL322:CR323)</f>
        <v>0</v>
      </c>
      <c r="CM324" s="416"/>
      <c r="CN324" s="416"/>
      <c r="CO324" s="416"/>
      <c r="CP324" s="416"/>
      <c r="CQ324" s="416"/>
      <c r="CR324" s="417"/>
      <c r="CS324" s="415">
        <f>SUM(CS322:CY323)</f>
        <v>0</v>
      </c>
      <c r="CT324" s="416"/>
      <c r="CU324" s="416"/>
      <c r="CV324" s="416"/>
      <c r="CW324" s="416"/>
      <c r="CX324" s="416"/>
      <c r="CY324" s="417"/>
      <c r="CZ324" s="415">
        <f>SUM(CZ322:DF323)</f>
        <v>0</v>
      </c>
      <c r="DA324" s="416"/>
      <c r="DB324" s="416"/>
      <c r="DC324" s="416"/>
      <c r="DD324" s="416"/>
      <c r="DE324" s="416"/>
      <c r="DF324" s="417"/>
      <c r="DG324" s="415">
        <f>SUM(DG322:DM323)</f>
        <v>0</v>
      </c>
      <c r="DH324" s="416"/>
      <c r="DI324" s="416"/>
      <c r="DJ324" s="416"/>
      <c r="DK324" s="416"/>
      <c r="DL324" s="416"/>
      <c r="DM324" s="417"/>
      <c r="DN324" s="415">
        <f>SUM(DN322:DT323)</f>
        <v>0</v>
      </c>
      <c r="DO324" s="416"/>
      <c r="DP324" s="416"/>
      <c r="DQ324" s="416"/>
      <c r="DR324" s="416"/>
      <c r="DS324" s="416"/>
      <c r="DT324" s="417"/>
      <c r="DU324" s="415">
        <f>SUM(DU322:EA323)</f>
        <v>0</v>
      </c>
      <c r="DV324" s="416"/>
      <c r="DW324" s="416"/>
      <c r="DX324" s="416"/>
      <c r="DY324" s="416"/>
      <c r="DZ324" s="416"/>
      <c r="EA324" s="417"/>
      <c r="EB324" s="415">
        <f>SUM(EB322:EH323)</f>
        <v>0</v>
      </c>
      <c r="EC324" s="416"/>
      <c r="ED324" s="416"/>
      <c r="EE324" s="416"/>
      <c r="EF324" s="416"/>
      <c r="EG324" s="416"/>
      <c r="EH324" s="417"/>
      <c r="EI324" s="415">
        <f>SUM(EI322:EO323)</f>
        <v>0</v>
      </c>
      <c r="EJ324" s="416"/>
      <c r="EK324" s="416"/>
      <c r="EL324" s="416"/>
      <c r="EM324" s="416"/>
      <c r="EN324" s="416"/>
      <c r="EO324" s="417"/>
      <c r="EP324" s="415">
        <f>SUM(EP322:EV323)</f>
        <v>0</v>
      </c>
      <c r="EQ324" s="416"/>
      <c r="ER324" s="416"/>
      <c r="ES324" s="416"/>
      <c r="ET324" s="416"/>
      <c r="EU324" s="416"/>
      <c r="EV324" s="417"/>
      <c r="EW324" s="415">
        <f>SUM(EW322:FC323)</f>
        <v>0</v>
      </c>
      <c r="EX324" s="416"/>
      <c r="EY324" s="416"/>
      <c r="EZ324" s="416"/>
      <c r="FA324" s="416"/>
      <c r="FB324" s="416"/>
      <c r="FC324" s="417"/>
      <c r="FD324" s="415">
        <f>SUM(FD322:FJ323)</f>
        <v>0</v>
      </c>
      <c r="FE324" s="416"/>
      <c r="FF324" s="416"/>
      <c r="FG324" s="416"/>
      <c r="FH324" s="416"/>
      <c r="FI324" s="416"/>
      <c r="FJ324" s="417"/>
      <c r="FK324" s="415">
        <f>SUM(FK322:FQ323)</f>
        <v>0</v>
      </c>
      <c r="FL324" s="416"/>
      <c r="FM324" s="416"/>
      <c r="FN324" s="416"/>
      <c r="FO324" s="416"/>
      <c r="FP324" s="416"/>
      <c r="FQ324" s="417"/>
      <c r="FR324" s="415">
        <f>SUM(FR322:FX323)</f>
        <v>0</v>
      </c>
      <c r="FS324" s="416"/>
      <c r="FT324" s="416"/>
      <c r="FU324" s="416"/>
      <c r="FV324" s="416"/>
      <c r="FW324" s="416"/>
      <c r="FX324" s="417"/>
      <c r="FY324" s="415">
        <f>SUM(FY322:GE323)</f>
        <v>0</v>
      </c>
      <c r="FZ324" s="416"/>
      <c r="GA324" s="416"/>
      <c r="GB324" s="416"/>
      <c r="GC324" s="416"/>
      <c r="GD324" s="416"/>
      <c r="GE324" s="417"/>
      <c r="GF324" s="415">
        <f>SUM(GF322:GL323)</f>
        <v>0</v>
      </c>
      <c r="GG324" s="416"/>
      <c r="GH324" s="416"/>
      <c r="GI324" s="416"/>
      <c r="GJ324" s="416"/>
      <c r="GK324" s="416"/>
      <c r="GL324" s="417"/>
      <c r="GM324" s="415">
        <f>SUM(GM322:GS323)</f>
        <v>0</v>
      </c>
      <c r="GN324" s="416"/>
      <c r="GO324" s="416"/>
      <c r="GP324" s="416"/>
      <c r="GQ324" s="416"/>
      <c r="GR324" s="416"/>
      <c r="GS324" s="417"/>
      <c r="GT324" s="415">
        <f>SUM(GT322:GZ323)</f>
        <v>0</v>
      </c>
      <c r="GU324" s="416"/>
      <c r="GV324" s="416"/>
      <c r="GW324" s="416"/>
      <c r="GX324" s="416"/>
      <c r="GY324" s="416"/>
      <c r="GZ324" s="417"/>
      <c r="HA324" s="415">
        <f>SUM(HA322:HG323)</f>
        <v>0</v>
      </c>
      <c r="HB324" s="416"/>
      <c r="HC324" s="416"/>
      <c r="HD324" s="416"/>
      <c r="HE324" s="416"/>
      <c r="HF324" s="416"/>
      <c r="HG324" s="417"/>
    </row>
    <row r="325" spans="1:215" s="7" customFormat="1" ht="13.5" hidden="1">
      <c r="A325" s="188" t="s">
        <v>311</v>
      </c>
      <c r="B325" s="427" t="s">
        <v>312</v>
      </c>
      <c r="C325" s="427"/>
      <c r="D325" s="427"/>
      <c r="E325" s="427"/>
      <c r="F325" s="424">
        <f>VLOOKUP(F324,$B$307:$D$310,3)</f>
        <v>480000</v>
      </c>
      <c r="G325" s="425"/>
      <c r="H325" s="425"/>
      <c r="I325" s="425"/>
      <c r="J325" s="425"/>
      <c r="K325" s="425"/>
      <c r="L325" s="426"/>
      <c r="M325" s="424">
        <f>VLOOKUP(M324,$B$307:$D$310,3)</f>
        <v>480000</v>
      </c>
      <c r="N325" s="425"/>
      <c r="O325" s="425"/>
      <c r="P325" s="425"/>
      <c r="Q325" s="425"/>
      <c r="R325" s="425"/>
      <c r="S325" s="426"/>
      <c r="T325" s="424">
        <f>VLOOKUP(T324,$B$307:$D$310,3)</f>
        <v>480000</v>
      </c>
      <c r="U325" s="425"/>
      <c r="V325" s="425"/>
      <c r="W325" s="425"/>
      <c r="X325" s="425"/>
      <c r="Y325" s="425"/>
      <c r="Z325" s="426"/>
      <c r="AA325" s="424">
        <f>VLOOKUP(AA324,$B$307:$D$310,3)</f>
        <v>480000</v>
      </c>
      <c r="AB325" s="425"/>
      <c r="AC325" s="425"/>
      <c r="AD325" s="425"/>
      <c r="AE325" s="425"/>
      <c r="AF325" s="425"/>
      <c r="AG325" s="426"/>
      <c r="AH325" s="424">
        <f>VLOOKUP(AH324,$B$307:$D$310,3)</f>
        <v>480000</v>
      </c>
      <c r="AI325" s="425"/>
      <c r="AJ325" s="425"/>
      <c r="AK325" s="425"/>
      <c r="AL325" s="425"/>
      <c r="AM325" s="425"/>
      <c r="AN325" s="426"/>
      <c r="AO325" s="424">
        <f>VLOOKUP(AO324,$B$307:$D$310,3)</f>
        <v>480000</v>
      </c>
      <c r="AP325" s="425"/>
      <c r="AQ325" s="425"/>
      <c r="AR325" s="425"/>
      <c r="AS325" s="425"/>
      <c r="AT325" s="425"/>
      <c r="AU325" s="426"/>
      <c r="AV325" s="424">
        <f>VLOOKUP(AV324,$B$307:$D$310,3)</f>
        <v>480000</v>
      </c>
      <c r="AW325" s="425"/>
      <c r="AX325" s="425"/>
      <c r="AY325" s="425"/>
      <c r="AZ325" s="425"/>
      <c r="BA325" s="425"/>
      <c r="BB325" s="426"/>
      <c r="BC325" s="424">
        <f>VLOOKUP(BC324,$B$307:$D$310,3)</f>
        <v>480000</v>
      </c>
      <c r="BD325" s="425"/>
      <c r="BE325" s="425"/>
      <c r="BF325" s="425"/>
      <c r="BG325" s="425"/>
      <c r="BH325" s="425"/>
      <c r="BI325" s="426"/>
      <c r="BJ325" s="424">
        <f>VLOOKUP(BJ324,$B$307:$D$310,3)</f>
        <v>480000</v>
      </c>
      <c r="BK325" s="425"/>
      <c r="BL325" s="425"/>
      <c r="BM325" s="425"/>
      <c r="BN325" s="425"/>
      <c r="BO325" s="425"/>
      <c r="BP325" s="426"/>
      <c r="BQ325" s="424">
        <f>VLOOKUP(BQ324,$B$307:$D$310,3)</f>
        <v>480000</v>
      </c>
      <c r="BR325" s="425"/>
      <c r="BS325" s="425"/>
      <c r="BT325" s="425"/>
      <c r="BU325" s="425"/>
      <c r="BV325" s="425"/>
      <c r="BW325" s="426"/>
      <c r="BX325" s="424">
        <f>VLOOKUP(BX324,$B$307:$D$310,3)</f>
        <v>480000</v>
      </c>
      <c r="BY325" s="425"/>
      <c r="BZ325" s="425"/>
      <c r="CA325" s="425"/>
      <c r="CB325" s="425"/>
      <c r="CC325" s="425"/>
      <c r="CD325" s="426"/>
      <c r="CE325" s="424">
        <f>VLOOKUP(CE324,$B$307:$D$310,3)</f>
        <v>480000</v>
      </c>
      <c r="CF325" s="425"/>
      <c r="CG325" s="425"/>
      <c r="CH325" s="425"/>
      <c r="CI325" s="425"/>
      <c r="CJ325" s="425"/>
      <c r="CK325" s="426"/>
      <c r="CL325" s="424">
        <f>VLOOKUP(CL324,$B$307:$D$310,3)</f>
        <v>480000</v>
      </c>
      <c r="CM325" s="425"/>
      <c r="CN325" s="425"/>
      <c r="CO325" s="425"/>
      <c r="CP325" s="425"/>
      <c r="CQ325" s="425"/>
      <c r="CR325" s="426"/>
      <c r="CS325" s="424">
        <f>VLOOKUP(CS324,$B$307:$D$310,3)</f>
        <v>480000</v>
      </c>
      <c r="CT325" s="425"/>
      <c r="CU325" s="425"/>
      <c r="CV325" s="425"/>
      <c r="CW325" s="425"/>
      <c r="CX325" s="425"/>
      <c r="CY325" s="426"/>
      <c r="CZ325" s="424">
        <f>VLOOKUP(CZ324,$B$307:$D$310,3)</f>
        <v>480000</v>
      </c>
      <c r="DA325" s="425"/>
      <c r="DB325" s="425"/>
      <c r="DC325" s="425"/>
      <c r="DD325" s="425"/>
      <c r="DE325" s="425"/>
      <c r="DF325" s="426"/>
      <c r="DG325" s="424">
        <f>VLOOKUP(DG324,$B$307:$D$310,3)</f>
        <v>480000</v>
      </c>
      <c r="DH325" s="425"/>
      <c r="DI325" s="425"/>
      <c r="DJ325" s="425"/>
      <c r="DK325" s="425"/>
      <c r="DL325" s="425"/>
      <c r="DM325" s="426"/>
      <c r="DN325" s="424">
        <f>VLOOKUP(DN324,$B$307:$D$310,3)</f>
        <v>480000</v>
      </c>
      <c r="DO325" s="425"/>
      <c r="DP325" s="425"/>
      <c r="DQ325" s="425"/>
      <c r="DR325" s="425"/>
      <c r="DS325" s="425"/>
      <c r="DT325" s="426"/>
      <c r="DU325" s="424">
        <f>VLOOKUP(DU324,$B$307:$D$310,3)</f>
        <v>480000</v>
      </c>
      <c r="DV325" s="425"/>
      <c r="DW325" s="425"/>
      <c r="DX325" s="425"/>
      <c r="DY325" s="425"/>
      <c r="DZ325" s="425"/>
      <c r="EA325" s="426"/>
      <c r="EB325" s="424">
        <f>VLOOKUP(EB324,$B$307:$D$310,3)</f>
        <v>480000</v>
      </c>
      <c r="EC325" s="425"/>
      <c r="ED325" s="425"/>
      <c r="EE325" s="425"/>
      <c r="EF325" s="425"/>
      <c r="EG325" s="425"/>
      <c r="EH325" s="426"/>
      <c r="EI325" s="424">
        <f>VLOOKUP(EI324,$B$307:$D$310,3)</f>
        <v>480000</v>
      </c>
      <c r="EJ325" s="425"/>
      <c r="EK325" s="425"/>
      <c r="EL325" s="425"/>
      <c r="EM325" s="425"/>
      <c r="EN325" s="425"/>
      <c r="EO325" s="426"/>
      <c r="EP325" s="424">
        <f>VLOOKUP(EP324,$B$307:$D$310,3)</f>
        <v>480000</v>
      </c>
      <c r="EQ325" s="425"/>
      <c r="ER325" s="425"/>
      <c r="ES325" s="425"/>
      <c r="ET325" s="425"/>
      <c r="EU325" s="425"/>
      <c r="EV325" s="426"/>
      <c r="EW325" s="424">
        <f>VLOOKUP(EW324,$B$307:$D$310,3)</f>
        <v>480000</v>
      </c>
      <c r="EX325" s="425"/>
      <c r="EY325" s="425"/>
      <c r="EZ325" s="425"/>
      <c r="FA325" s="425"/>
      <c r="FB325" s="425"/>
      <c r="FC325" s="426"/>
      <c r="FD325" s="424">
        <f>VLOOKUP(FD324,$B$307:$D$310,3)</f>
        <v>480000</v>
      </c>
      <c r="FE325" s="425"/>
      <c r="FF325" s="425"/>
      <c r="FG325" s="425"/>
      <c r="FH325" s="425"/>
      <c r="FI325" s="425"/>
      <c r="FJ325" s="426"/>
      <c r="FK325" s="424">
        <f>VLOOKUP(FK324,$B$307:$D$310,3)</f>
        <v>480000</v>
      </c>
      <c r="FL325" s="425"/>
      <c r="FM325" s="425"/>
      <c r="FN325" s="425"/>
      <c r="FO325" s="425"/>
      <c r="FP325" s="425"/>
      <c r="FQ325" s="426"/>
      <c r="FR325" s="424">
        <f>VLOOKUP(FR324,$B$307:$D$310,3)</f>
        <v>480000</v>
      </c>
      <c r="FS325" s="425"/>
      <c r="FT325" s="425"/>
      <c r="FU325" s="425"/>
      <c r="FV325" s="425"/>
      <c r="FW325" s="425"/>
      <c r="FX325" s="426"/>
      <c r="FY325" s="424">
        <f>VLOOKUP(FY324,$B$307:$D$310,3)</f>
        <v>480000</v>
      </c>
      <c r="FZ325" s="425"/>
      <c r="GA325" s="425"/>
      <c r="GB325" s="425"/>
      <c r="GC325" s="425"/>
      <c r="GD325" s="425"/>
      <c r="GE325" s="426"/>
      <c r="GF325" s="424">
        <f>VLOOKUP(GF324,$B$307:$D$310,3)</f>
        <v>480000</v>
      </c>
      <c r="GG325" s="425"/>
      <c r="GH325" s="425"/>
      <c r="GI325" s="425"/>
      <c r="GJ325" s="425"/>
      <c r="GK325" s="425"/>
      <c r="GL325" s="426"/>
      <c r="GM325" s="424">
        <f>VLOOKUP(GM324,$B$307:$D$310,3)</f>
        <v>480000</v>
      </c>
      <c r="GN325" s="425"/>
      <c r="GO325" s="425"/>
      <c r="GP325" s="425"/>
      <c r="GQ325" s="425"/>
      <c r="GR325" s="425"/>
      <c r="GS325" s="426"/>
      <c r="GT325" s="424">
        <f>VLOOKUP(GT324,$B$307:$D$310,3)</f>
        <v>480000</v>
      </c>
      <c r="GU325" s="425"/>
      <c r="GV325" s="425"/>
      <c r="GW325" s="425"/>
      <c r="GX325" s="425"/>
      <c r="GY325" s="425"/>
      <c r="GZ325" s="426"/>
      <c r="HA325" s="424">
        <f>VLOOKUP(HA324,$B$307:$D$310,3)</f>
        <v>480000</v>
      </c>
      <c r="HB325" s="425"/>
      <c r="HC325" s="425"/>
      <c r="HD325" s="425"/>
      <c r="HE325" s="425"/>
      <c r="HF325" s="425"/>
      <c r="HG325" s="426"/>
    </row>
    <row r="327" spans="1:215" ht="13.15" customHeight="1">
      <c r="B327" s="65" t="s">
        <v>432</v>
      </c>
    </row>
    <row r="328" spans="1:215" s="7" customFormat="1" ht="13.15" customHeight="1">
      <c r="B328" s="390" t="s">
        <v>433</v>
      </c>
      <c r="C328" s="391"/>
      <c r="D328" s="391"/>
      <c r="E328" s="391"/>
      <c r="F328" s="381"/>
      <c r="G328" s="381"/>
      <c r="H328" s="381"/>
      <c r="I328" s="381"/>
      <c r="J328" s="381"/>
      <c r="K328" s="381"/>
      <c r="L328" s="381"/>
      <c r="M328" s="381"/>
      <c r="N328" s="381"/>
      <c r="O328" s="381"/>
      <c r="P328" s="381"/>
      <c r="Q328" s="381"/>
      <c r="R328" s="381"/>
      <c r="S328" s="381"/>
      <c r="T328" s="381"/>
      <c r="U328" s="381"/>
      <c r="V328" s="381"/>
      <c r="W328" s="381"/>
      <c r="X328" s="381"/>
      <c r="Y328" s="381"/>
      <c r="Z328" s="381"/>
      <c r="AA328" s="381"/>
      <c r="AB328" s="381"/>
      <c r="AC328" s="381"/>
      <c r="AD328" s="381"/>
      <c r="AE328" s="381"/>
      <c r="AF328" s="381"/>
      <c r="AG328" s="381"/>
      <c r="AH328" s="381"/>
      <c r="AI328" s="381"/>
      <c r="AJ328" s="381"/>
      <c r="AK328" s="381"/>
      <c r="AL328" s="381"/>
      <c r="AM328" s="381"/>
      <c r="AN328" s="381"/>
      <c r="AO328" s="381"/>
      <c r="AP328" s="381"/>
      <c r="AQ328" s="381"/>
      <c r="AR328" s="381"/>
      <c r="AS328" s="381"/>
      <c r="AT328" s="381"/>
      <c r="AU328" s="381"/>
      <c r="AV328" s="381"/>
      <c r="AW328" s="381"/>
      <c r="AX328" s="381"/>
      <c r="AY328" s="381"/>
      <c r="AZ328" s="381"/>
      <c r="BA328" s="381"/>
      <c r="BB328" s="381"/>
      <c r="BC328" s="381"/>
      <c r="BD328" s="381"/>
      <c r="BE328" s="381"/>
      <c r="BF328" s="381"/>
      <c r="BG328" s="381"/>
      <c r="BH328" s="381"/>
      <c r="BI328" s="381"/>
      <c r="BJ328" s="381"/>
      <c r="BK328" s="381"/>
      <c r="BL328" s="381"/>
      <c r="BM328" s="381"/>
      <c r="BN328" s="381"/>
      <c r="BO328" s="381"/>
      <c r="BP328" s="381"/>
      <c r="BQ328" s="381"/>
      <c r="BR328" s="381"/>
      <c r="BS328" s="381"/>
      <c r="BT328" s="381"/>
      <c r="BU328" s="381"/>
      <c r="BV328" s="381"/>
      <c r="BW328" s="381"/>
      <c r="BX328" s="381"/>
      <c r="BY328" s="381"/>
      <c r="BZ328" s="381"/>
      <c r="CA328" s="381"/>
      <c r="CB328" s="381"/>
      <c r="CC328" s="381"/>
      <c r="CD328" s="381"/>
      <c r="CE328" s="381"/>
      <c r="CF328" s="381"/>
      <c r="CG328" s="381"/>
      <c r="CH328" s="381"/>
      <c r="CI328" s="381"/>
      <c r="CJ328" s="381"/>
      <c r="CK328" s="381"/>
      <c r="CL328" s="381"/>
      <c r="CM328" s="381"/>
      <c r="CN328" s="381"/>
      <c r="CO328" s="381"/>
      <c r="CP328" s="381"/>
      <c r="CQ328" s="381"/>
      <c r="CR328" s="381"/>
      <c r="CS328" s="381"/>
      <c r="CT328" s="381"/>
      <c r="CU328" s="381"/>
      <c r="CV328" s="381"/>
      <c r="CW328" s="381"/>
      <c r="CX328" s="381"/>
      <c r="CY328" s="381"/>
      <c r="CZ328" s="381"/>
      <c r="DA328" s="381"/>
      <c r="DB328" s="381"/>
      <c r="DC328" s="381"/>
      <c r="DD328" s="381"/>
      <c r="DE328" s="381"/>
      <c r="DF328" s="381"/>
      <c r="DG328" s="381"/>
      <c r="DH328" s="381"/>
      <c r="DI328" s="381"/>
      <c r="DJ328" s="381"/>
      <c r="DK328" s="381"/>
      <c r="DL328" s="381"/>
      <c r="DM328" s="381"/>
      <c r="DN328" s="381"/>
      <c r="DO328" s="381"/>
      <c r="DP328" s="381"/>
      <c r="DQ328" s="381"/>
      <c r="DR328" s="381"/>
      <c r="DS328" s="381"/>
      <c r="DT328" s="381"/>
      <c r="DU328" s="381"/>
      <c r="DV328" s="381"/>
      <c r="DW328" s="381"/>
      <c r="DX328" s="381"/>
      <c r="DY328" s="381"/>
      <c r="DZ328" s="381"/>
      <c r="EA328" s="381"/>
      <c r="EB328" s="381"/>
      <c r="EC328" s="381"/>
      <c r="ED328" s="381"/>
      <c r="EE328" s="381"/>
      <c r="EF328" s="381"/>
      <c r="EG328" s="381"/>
      <c r="EH328" s="381"/>
      <c r="EI328" s="381"/>
      <c r="EJ328" s="381"/>
      <c r="EK328" s="381"/>
      <c r="EL328" s="381"/>
      <c r="EM328" s="381"/>
      <c r="EN328" s="381"/>
      <c r="EO328" s="381"/>
      <c r="EP328" s="381"/>
      <c r="EQ328" s="381"/>
      <c r="ER328" s="381"/>
      <c r="ES328" s="381"/>
      <c r="ET328" s="381"/>
      <c r="EU328" s="381"/>
      <c r="EV328" s="381"/>
      <c r="EW328" s="381"/>
      <c r="EX328" s="381"/>
      <c r="EY328" s="381"/>
      <c r="EZ328" s="381"/>
      <c r="FA328" s="381"/>
      <c r="FB328" s="381"/>
      <c r="FC328" s="381"/>
      <c r="FD328" s="381"/>
      <c r="FE328" s="381"/>
      <c r="FF328" s="381"/>
      <c r="FG328" s="381"/>
      <c r="FH328" s="381"/>
      <c r="FI328" s="381"/>
      <c r="FJ328" s="381"/>
      <c r="FK328" s="381"/>
      <c r="FL328" s="381"/>
      <c r="FM328" s="381"/>
      <c r="FN328" s="381"/>
      <c r="FO328" s="381"/>
      <c r="FP328" s="381"/>
      <c r="FQ328" s="381"/>
      <c r="FR328" s="381"/>
      <c r="FS328" s="381"/>
      <c r="FT328" s="381"/>
      <c r="FU328" s="381"/>
      <c r="FV328" s="381"/>
      <c r="FW328" s="381"/>
      <c r="FX328" s="381"/>
      <c r="FY328" s="381"/>
      <c r="FZ328" s="381"/>
      <c r="GA328" s="381"/>
      <c r="GB328" s="381"/>
      <c r="GC328" s="381"/>
      <c r="GD328" s="381"/>
      <c r="GE328" s="381"/>
      <c r="GF328" s="381"/>
      <c r="GG328" s="381"/>
      <c r="GH328" s="381"/>
      <c r="GI328" s="381"/>
      <c r="GJ328" s="381"/>
      <c r="GK328" s="381"/>
      <c r="GL328" s="381"/>
      <c r="GM328" s="381"/>
      <c r="GN328" s="381"/>
      <c r="GO328" s="381"/>
      <c r="GP328" s="381"/>
      <c r="GQ328" s="381"/>
      <c r="GR328" s="381"/>
      <c r="GS328" s="381"/>
      <c r="GT328" s="381"/>
      <c r="GU328" s="381"/>
      <c r="GV328" s="381"/>
      <c r="GW328" s="381"/>
      <c r="GX328" s="381"/>
      <c r="GY328" s="381"/>
      <c r="GZ328" s="381"/>
      <c r="HA328" s="381"/>
      <c r="HB328" s="381"/>
      <c r="HC328" s="381"/>
      <c r="HD328" s="381"/>
      <c r="HE328" s="381"/>
      <c r="HF328" s="381"/>
      <c r="HG328" s="385"/>
    </row>
    <row r="329" spans="1:215" ht="13.15" customHeight="1">
      <c r="B329" s="348"/>
      <c r="C329" s="386" t="s">
        <v>434</v>
      </c>
      <c r="D329" s="386"/>
      <c r="E329" s="386"/>
      <c r="F329" s="377"/>
      <c r="G329" s="378"/>
      <c r="H329" s="378"/>
      <c r="I329" s="378"/>
      <c r="J329" s="378"/>
      <c r="K329" s="378"/>
      <c r="L329" s="378"/>
      <c r="M329" s="377"/>
      <c r="N329" s="378"/>
      <c r="O329" s="378"/>
      <c r="P329" s="378"/>
      <c r="Q329" s="378"/>
      <c r="R329" s="378"/>
      <c r="S329" s="378"/>
      <c r="T329" s="377"/>
      <c r="U329" s="378"/>
      <c r="V329" s="378"/>
      <c r="W329" s="378"/>
      <c r="X329" s="378"/>
      <c r="Y329" s="378"/>
      <c r="Z329" s="378"/>
      <c r="AA329" s="377"/>
      <c r="AB329" s="378"/>
      <c r="AC329" s="378"/>
      <c r="AD329" s="378"/>
      <c r="AE329" s="378"/>
      <c r="AF329" s="378"/>
      <c r="AG329" s="378"/>
      <c r="AH329" s="377"/>
      <c r="AI329" s="378"/>
      <c r="AJ329" s="378"/>
      <c r="AK329" s="378"/>
      <c r="AL329" s="378"/>
      <c r="AM329" s="378"/>
      <c r="AN329" s="378"/>
      <c r="AO329" s="377"/>
      <c r="AP329" s="378"/>
      <c r="AQ329" s="378"/>
      <c r="AR329" s="378"/>
      <c r="AS329" s="378"/>
      <c r="AT329" s="378"/>
      <c r="AU329" s="378"/>
      <c r="AV329" s="377"/>
      <c r="AW329" s="378"/>
      <c r="AX329" s="378"/>
      <c r="AY329" s="378"/>
      <c r="AZ329" s="378"/>
      <c r="BA329" s="378"/>
      <c r="BB329" s="378"/>
      <c r="BC329" s="377"/>
      <c r="BD329" s="378"/>
      <c r="BE329" s="378"/>
      <c r="BF329" s="378"/>
      <c r="BG329" s="378"/>
      <c r="BH329" s="378"/>
      <c r="BI329" s="378"/>
      <c r="BJ329" s="377"/>
      <c r="BK329" s="378"/>
      <c r="BL329" s="378"/>
      <c r="BM329" s="378"/>
      <c r="BN329" s="378"/>
      <c r="BO329" s="378"/>
      <c r="BP329" s="378"/>
      <c r="BQ329" s="377"/>
      <c r="BR329" s="378"/>
      <c r="BS329" s="378"/>
      <c r="BT329" s="378"/>
      <c r="BU329" s="378"/>
      <c r="BV329" s="378"/>
      <c r="BW329" s="378"/>
      <c r="BX329" s="377"/>
      <c r="BY329" s="378"/>
      <c r="BZ329" s="378"/>
      <c r="CA329" s="378"/>
      <c r="CB329" s="378"/>
      <c r="CC329" s="378"/>
      <c r="CD329" s="378"/>
      <c r="CE329" s="377"/>
      <c r="CF329" s="378"/>
      <c r="CG329" s="378"/>
      <c r="CH329" s="378"/>
      <c r="CI329" s="378"/>
      <c r="CJ329" s="378"/>
      <c r="CK329" s="378"/>
      <c r="CL329" s="377"/>
      <c r="CM329" s="378"/>
      <c r="CN329" s="378"/>
      <c r="CO329" s="378"/>
      <c r="CP329" s="378"/>
      <c r="CQ329" s="378"/>
      <c r="CR329" s="378"/>
      <c r="CS329" s="377"/>
      <c r="CT329" s="378"/>
      <c r="CU329" s="378"/>
      <c r="CV329" s="378"/>
      <c r="CW329" s="378"/>
      <c r="CX329" s="378"/>
      <c r="CY329" s="378"/>
      <c r="CZ329" s="377"/>
      <c r="DA329" s="378"/>
      <c r="DB329" s="378"/>
      <c r="DC329" s="378"/>
      <c r="DD329" s="378"/>
      <c r="DE329" s="378"/>
      <c r="DF329" s="378"/>
      <c r="DG329" s="377"/>
      <c r="DH329" s="378"/>
      <c r="DI329" s="378"/>
      <c r="DJ329" s="378"/>
      <c r="DK329" s="378"/>
      <c r="DL329" s="378"/>
      <c r="DM329" s="378"/>
      <c r="DN329" s="377"/>
      <c r="DO329" s="378"/>
      <c r="DP329" s="378"/>
      <c r="DQ329" s="378"/>
      <c r="DR329" s="378"/>
      <c r="DS329" s="378"/>
      <c r="DT329" s="378"/>
      <c r="DU329" s="377"/>
      <c r="DV329" s="378"/>
      <c r="DW329" s="378"/>
      <c r="DX329" s="378"/>
      <c r="DY329" s="378"/>
      <c r="DZ329" s="378"/>
      <c r="EA329" s="378"/>
      <c r="EB329" s="377"/>
      <c r="EC329" s="378"/>
      <c r="ED329" s="378"/>
      <c r="EE329" s="378"/>
      <c r="EF329" s="378"/>
      <c r="EG329" s="378"/>
      <c r="EH329" s="378"/>
      <c r="EI329" s="377"/>
      <c r="EJ329" s="378"/>
      <c r="EK329" s="378"/>
      <c r="EL329" s="378"/>
      <c r="EM329" s="378"/>
      <c r="EN329" s="378"/>
      <c r="EO329" s="378"/>
      <c r="EP329" s="377"/>
      <c r="EQ329" s="378"/>
      <c r="ER329" s="378"/>
      <c r="ES329" s="378"/>
      <c r="ET329" s="378"/>
      <c r="EU329" s="378"/>
      <c r="EV329" s="378"/>
      <c r="EW329" s="377"/>
      <c r="EX329" s="378"/>
      <c r="EY329" s="378"/>
      <c r="EZ329" s="378"/>
      <c r="FA329" s="378"/>
      <c r="FB329" s="378"/>
      <c r="FC329" s="378"/>
      <c r="FD329" s="377"/>
      <c r="FE329" s="378"/>
      <c r="FF329" s="378"/>
      <c r="FG329" s="378"/>
      <c r="FH329" s="378"/>
      <c r="FI329" s="378"/>
      <c r="FJ329" s="378"/>
      <c r="FK329" s="377"/>
      <c r="FL329" s="378"/>
      <c r="FM329" s="378"/>
      <c r="FN329" s="378"/>
      <c r="FO329" s="378"/>
      <c r="FP329" s="378"/>
      <c r="FQ329" s="378"/>
      <c r="FR329" s="377"/>
      <c r="FS329" s="378"/>
      <c r="FT329" s="378"/>
      <c r="FU329" s="378"/>
      <c r="FV329" s="378"/>
      <c r="FW329" s="378"/>
      <c r="FX329" s="378"/>
      <c r="FY329" s="377"/>
      <c r="FZ329" s="378"/>
      <c r="GA329" s="378"/>
      <c r="GB329" s="378"/>
      <c r="GC329" s="378"/>
      <c r="GD329" s="378"/>
      <c r="GE329" s="378"/>
      <c r="GF329" s="377"/>
      <c r="GG329" s="378"/>
      <c r="GH329" s="378"/>
      <c r="GI329" s="378"/>
      <c r="GJ329" s="378"/>
      <c r="GK329" s="378"/>
      <c r="GL329" s="378"/>
      <c r="GM329" s="377"/>
      <c r="GN329" s="378"/>
      <c r="GO329" s="378"/>
      <c r="GP329" s="378"/>
      <c r="GQ329" s="378"/>
      <c r="GR329" s="378"/>
      <c r="GS329" s="378"/>
      <c r="GT329" s="377"/>
      <c r="GU329" s="378"/>
      <c r="GV329" s="378"/>
      <c r="GW329" s="378"/>
      <c r="GX329" s="378"/>
      <c r="GY329" s="378"/>
      <c r="GZ329" s="378"/>
      <c r="HA329" s="377"/>
      <c r="HB329" s="378"/>
      <c r="HC329" s="378"/>
      <c r="HD329" s="378"/>
      <c r="HE329" s="378"/>
      <c r="HF329" s="378"/>
      <c r="HG329" s="378"/>
    </row>
    <row r="330" spans="1:215" ht="29.45" customHeight="1">
      <c r="B330" s="349"/>
      <c r="C330" s="387" t="s">
        <v>435</v>
      </c>
      <c r="D330" s="388"/>
      <c r="E330" s="389"/>
      <c r="F330" s="379"/>
      <c r="G330" s="380"/>
      <c r="H330" s="380"/>
      <c r="I330" s="380"/>
      <c r="J330" s="380"/>
      <c r="K330" s="380"/>
      <c r="L330" s="380"/>
      <c r="M330" s="379"/>
      <c r="N330" s="380"/>
      <c r="O330" s="380"/>
      <c r="P330" s="380"/>
      <c r="Q330" s="380"/>
      <c r="R330" s="380"/>
      <c r="S330" s="380"/>
      <c r="T330" s="379"/>
      <c r="U330" s="380"/>
      <c r="V330" s="380"/>
      <c r="W330" s="380"/>
      <c r="X330" s="380"/>
      <c r="Y330" s="380"/>
      <c r="Z330" s="380"/>
      <c r="AA330" s="379"/>
      <c r="AB330" s="380"/>
      <c r="AC330" s="380"/>
      <c r="AD330" s="380"/>
      <c r="AE330" s="380"/>
      <c r="AF330" s="380"/>
      <c r="AG330" s="380"/>
      <c r="AH330" s="379"/>
      <c r="AI330" s="380"/>
      <c r="AJ330" s="380"/>
      <c r="AK330" s="380"/>
      <c r="AL330" s="380"/>
      <c r="AM330" s="380"/>
      <c r="AN330" s="380"/>
      <c r="AO330" s="379"/>
      <c r="AP330" s="380"/>
      <c r="AQ330" s="380"/>
      <c r="AR330" s="380"/>
      <c r="AS330" s="380"/>
      <c r="AT330" s="380"/>
      <c r="AU330" s="380"/>
      <c r="AV330" s="379"/>
      <c r="AW330" s="380"/>
      <c r="AX330" s="380"/>
      <c r="AY330" s="380"/>
      <c r="AZ330" s="380"/>
      <c r="BA330" s="380"/>
      <c r="BB330" s="380"/>
      <c r="BC330" s="379"/>
      <c r="BD330" s="380"/>
      <c r="BE330" s="380"/>
      <c r="BF330" s="380"/>
      <c r="BG330" s="380"/>
      <c r="BH330" s="380"/>
      <c r="BI330" s="380"/>
      <c r="BJ330" s="379"/>
      <c r="BK330" s="380"/>
      <c r="BL330" s="380"/>
      <c r="BM330" s="380"/>
      <c r="BN330" s="380"/>
      <c r="BO330" s="380"/>
      <c r="BP330" s="380"/>
      <c r="BQ330" s="379"/>
      <c r="BR330" s="380"/>
      <c r="BS330" s="380"/>
      <c r="BT330" s="380"/>
      <c r="BU330" s="380"/>
      <c r="BV330" s="380"/>
      <c r="BW330" s="380"/>
      <c r="BX330" s="379"/>
      <c r="BY330" s="380"/>
      <c r="BZ330" s="380"/>
      <c r="CA330" s="380"/>
      <c r="CB330" s="380"/>
      <c r="CC330" s="380"/>
      <c r="CD330" s="380"/>
      <c r="CE330" s="379"/>
      <c r="CF330" s="380"/>
      <c r="CG330" s="380"/>
      <c r="CH330" s="380"/>
      <c r="CI330" s="380"/>
      <c r="CJ330" s="380"/>
      <c r="CK330" s="380"/>
      <c r="CL330" s="379"/>
      <c r="CM330" s="380"/>
      <c r="CN330" s="380"/>
      <c r="CO330" s="380"/>
      <c r="CP330" s="380"/>
      <c r="CQ330" s="380"/>
      <c r="CR330" s="380"/>
      <c r="CS330" s="379"/>
      <c r="CT330" s="380"/>
      <c r="CU330" s="380"/>
      <c r="CV330" s="380"/>
      <c r="CW330" s="380"/>
      <c r="CX330" s="380"/>
      <c r="CY330" s="380"/>
      <c r="CZ330" s="379"/>
      <c r="DA330" s="380"/>
      <c r="DB330" s="380"/>
      <c r="DC330" s="380"/>
      <c r="DD330" s="380"/>
      <c r="DE330" s="380"/>
      <c r="DF330" s="380"/>
      <c r="DG330" s="379"/>
      <c r="DH330" s="380"/>
      <c r="DI330" s="380"/>
      <c r="DJ330" s="380"/>
      <c r="DK330" s="380"/>
      <c r="DL330" s="380"/>
      <c r="DM330" s="380"/>
      <c r="DN330" s="379"/>
      <c r="DO330" s="380"/>
      <c r="DP330" s="380"/>
      <c r="DQ330" s="380"/>
      <c r="DR330" s="380"/>
      <c r="DS330" s="380"/>
      <c r="DT330" s="380"/>
      <c r="DU330" s="379"/>
      <c r="DV330" s="380"/>
      <c r="DW330" s="380"/>
      <c r="DX330" s="380"/>
      <c r="DY330" s="380"/>
      <c r="DZ330" s="380"/>
      <c r="EA330" s="380"/>
      <c r="EB330" s="379"/>
      <c r="EC330" s="380"/>
      <c r="ED330" s="380"/>
      <c r="EE330" s="380"/>
      <c r="EF330" s="380"/>
      <c r="EG330" s="380"/>
      <c r="EH330" s="380"/>
      <c r="EI330" s="379"/>
      <c r="EJ330" s="380"/>
      <c r="EK330" s="380"/>
      <c r="EL330" s="380"/>
      <c r="EM330" s="380"/>
      <c r="EN330" s="380"/>
      <c r="EO330" s="380"/>
      <c r="EP330" s="379"/>
      <c r="EQ330" s="380"/>
      <c r="ER330" s="380"/>
      <c r="ES330" s="380"/>
      <c r="ET330" s="380"/>
      <c r="EU330" s="380"/>
      <c r="EV330" s="380"/>
      <c r="EW330" s="379"/>
      <c r="EX330" s="380"/>
      <c r="EY330" s="380"/>
      <c r="EZ330" s="380"/>
      <c r="FA330" s="380"/>
      <c r="FB330" s="380"/>
      <c r="FC330" s="380"/>
      <c r="FD330" s="379"/>
      <c r="FE330" s="380"/>
      <c r="FF330" s="380"/>
      <c r="FG330" s="380"/>
      <c r="FH330" s="380"/>
      <c r="FI330" s="380"/>
      <c r="FJ330" s="380"/>
      <c r="FK330" s="379"/>
      <c r="FL330" s="380"/>
      <c r="FM330" s="380"/>
      <c r="FN330" s="380"/>
      <c r="FO330" s="380"/>
      <c r="FP330" s="380"/>
      <c r="FQ330" s="380"/>
      <c r="FR330" s="379"/>
      <c r="FS330" s="380"/>
      <c r="FT330" s="380"/>
      <c r="FU330" s="380"/>
      <c r="FV330" s="380"/>
      <c r="FW330" s="380"/>
      <c r="FX330" s="380"/>
      <c r="FY330" s="379"/>
      <c r="FZ330" s="380"/>
      <c r="GA330" s="380"/>
      <c r="GB330" s="380"/>
      <c r="GC330" s="380"/>
      <c r="GD330" s="380"/>
      <c r="GE330" s="380"/>
      <c r="GF330" s="379"/>
      <c r="GG330" s="380"/>
      <c r="GH330" s="380"/>
      <c r="GI330" s="380"/>
      <c r="GJ330" s="380"/>
      <c r="GK330" s="380"/>
      <c r="GL330" s="380"/>
      <c r="GM330" s="379"/>
      <c r="GN330" s="380"/>
      <c r="GO330" s="380"/>
      <c r="GP330" s="380"/>
      <c r="GQ330" s="380"/>
      <c r="GR330" s="380"/>
      <c r="GS330" s="380"/>
      <c r="GT330" s="379"/>
      <c r="GU330" s="380"/>
      <c r="GV330" s="380"/>
      <c r="GW330" s="380"/>
      <c r="GX330" s="380"/>
      <c r="GY330" s="380"/>
      <c r="GZ330" s="380"/>
      <c r="HA330" s="379"/>
      <c r="HB330" s="380"/>
      <c r="HC330" s="380"/>
      <c r="HD330" s="380"/>
      <c r="HE330" s="380"/>
      <c r="HF330" s="380"/>
      <c r="HG330" s="380"/>
    </row>
    <row r="331" spans="1:215" s="7" customFormat="1" ht="13.15" customHeight="1">
      <c r="B331" s="390" t="s">
        <v>433</v>
      </c>
      <c r="C331" s="391"/>
      <c r="D331" s="391"/>
      <c r="E331" s="39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381"/>
      <c r="AF331" s="381"/>
      <c r="AG331" s="381"/>
      <c r="AH331" s="381"/>
      <c r="AI331" s="381"/>
      <c r="AJ331" s="381"/>
      <c r="AK331" s="381"/>
      <c r="AL331" s="381"/>
      <c r="AM331" s="381"/>
      <c r="AN331" s="381"/>
      <c r="AO331" s="381"/>
      <c r="AP331" s="381"/>
      <c r="AQ331" s="381"/>
      <c r="AR331" s="381"/>
      <c r="AS331" s="381"/>
      <c r="AT331" s="381"/>
      <c r="AU331" s="381"/>
      <c r="AV331" s="381"/>
      <c r="AW331" s="381"/>
      <c r="AX331" s="381"/>
      <c r="AY331" s="381"/>
      <c r="AZ331" s="381"/>
      <c r="BA331" s="381"/>
      <c r="BB331" s="381"/>
      <c r="BC331" s="381"/>
      <c r="BD331" s="381"/>
      <c r="BE331" s="381"/>
      <c r="BF331" s="381"/>
      <c r="BG331" s="381"/>
      <c r="BH331" s="381"/>
      <c r="BI331" s="381"/>
      <c r="BJ331" s="381"/>
      <c r="BK331" s="381"/>
      <c r="BL331" s="381"/>
      <c r="BM331" s="381"/>
      <c r="BN331" s="381"/>
      <c r="BO331" s="381"/>
      <c r="BP331" s="381"/>
      <c r="BQ331" s="381"/>
      <c r="BR331" s="381"/>
      <c r="BS331" s="381"/>
      <c r="BT331" s="381"/>
      <c r="BU331" s="381"/>
      <c r="BV331" s="381"/>
      <c r="BW331" s="381"/>
      <c r="BX331" s="381"/>
      <c r="BY331" s="381"/>
      <c r="BZ331" s="381"/>
      <c r="CA331" s="381"/>
      <c r="CB331" s="381"/>
      <c r="CC331" s="381"/>
      <c r="CD331" s="381"/>
      <c r="CE331" s="381"/>
      <c r="CF331" s="381"/>
      <c r="CG331" s="381"/>
      <c r="CH331" s="381"/>
      <c r="CI331" s="381"/>
      <c r="CJ331" s="381"/>
      <c r="CK331" s="381"/>
      <c r="CL331" s="381"/>
      <c r="CM331" s="381"/>
      <c r="CN331" s="381"/>
      <c r="CO331" s="381"/>
      <c r="CP331" s="381"/>
      <c r="CQ331" s="381"/>
      <c r="CR331" s="381"/>
      <c r="CS331" s="381"/>
      <c r="CT331" s="381"/>
      <c r="CU331" s="381"/>
      <c r="CV331" s="381"/>
      <c r="CW331" s="381"/>
      <c r="CX331" s="381"/>
      <c r="CY331" s="381"/>
      <c r="CZ331" s="381"/>
      <c r="DA331" s="381"/>
      <c r="DB331" s="381"/>
      <c r="DC331" s="381"/>
      <c r="DD331" s="381"/>
      <c r="DE331" s="381"/>
      <c r="DF331" s="381"/>
      <c r="DG331" s="381"/>
      <c r="DH331" s="381"/>
      <c r="DI331" s="381"/>
      <c r="DJ331" s="381"/>
      <c r="DK331" s="381"/>
      <c r="DL331" s="381"/>
      <c r="DM331" s="381"/>
      <c r="DN331" s="381"/>
      <c r="DO331" s="381"/>
      <c r="DP331" s="381"/>
      <c r="DQ331" s="381"/>
      <c r="DR331" s="381"/>
      <c r="DS331" s="381"/>
      <c r="DT331" s="381"/>
      <c r="DU331" s="381"/>
      <c r="DV331" s="381"/>
      <c r="DW331" s="381"/>
      <c r="DX331" s="381"/>
      <c r="DY331" s="381"/>
      <c r="DZ331" s="381"/>
      <c r="EA331" s="381"/>
      <c r="EB331" s="381"/>
      <c r="EC331" s="381"/>
      <c r="ED331" s="381"/>
      <c r="EE331" s="381"/>
      <c r="EF331" s="381"/>
      <c r="EG331" s="381"/>
      <c r="EH331" s="381"/>
      <c r="EI331" s="381"/>
      <c r="EJ331" s="381"/>
      <c r="EK331" s="381"/>
      <c r="EL331" s="381"/>
      <c r="EM331" s="381"/>
      <c r="EN331" s="381"/>
      <c r="EO331" s="381"/>
      <c r="EP331" s="381"/>
      <c r="EQ331" s="381"/>
      <c r="ER331" s="381"/>
      <c r="ES331" s="381"/>
      <c r="ET331" s="381"/>
      <c r="EU331" s="381"/>
      <c r="EV331" s="381"/>
      <c r="EW331" s="381"/>
      <c r="EX331" s="381"/>
      <c r="EY331" s="381"/>
      <c r="EZ331" s="381"/>
      <c r="FA331" s="381"/>
      <c r="FB331" s="381"/>
      <c r="FC331" s="381"/>
      <c r="FD331" s="381"/>
      <c r="FE331" s="381"/>
      <c r="FF331" s="381"/>
      <c r="FG331" s="381"/>
      <c r="FH331" s="381"/>
      <c r="FI331" s="381"/>
      <c r="FJ331" s="381"/>
      <c r="FK331" s="381"/>
      <c r="FL331" s="381"/>
      <c r="FM331" s="381"/>
      <c r="FN331" s="381"/>
      <c r="FO331" s="381"/>
      <c r="FP331" s="381"/>
      <c r="FQ331" s="381"/>
      <c r="FR331" s="381"/>
      <c r="FS331" s="381"/>
      <c r="FT331" s="381"/>
      <c r="FU331" s="381"/>
      <c r="FV331" s="381"/>
      <c r="FW331" s="381"/>
      <c r="FX331" s="381"/>
      <c r="FY331" s="381"/>
      <c r="FZ331" s="381"/>
      <c r="GA331" s="381"/>
      <c r="GB331" s="381"/>
      <c r="GC331" s="381"/>
      <c r="GD331" s="381"/>
      <c r="GE331" s="381"/>
      <c r="GF331" s="381"/>
      <c r="GG331" s="381"/>
      <c r="GH331" s="381"/>
      <c r="GI331" s="381"/>
      <c r="GJ331" s="381"/>
      <c r="GK331" s="381"/>
      <c r="GL331" s="381"/>
      <c r="GM331" s="381"/>
      <c r="GN331" s="381"/>
      <c r="GO331" s="381"/>
      <c r="GP331" s="381"/>
      <c r="GQ331" s="381"/>
      <c r="GR331" s="381"/>
      <c r="GS331" s="381"/>
      <c r="GT331" s="381"/>
      <c r="GU331" s="381"/>
      <c r="GV331" s="381"/>
      <c r="GW331" s="381"/>
      <c r="GX331" s="381"/>
      <c r="GY331" s="381"/>
      <c r="GZ331" s="381"/>
      <c r="HA331" s="381"/>
      <c r="HB331" s="381"/>
      <c r="HC331" s="381"/>
      <c r="HD331" s="381"/>
      <c r="HE331" s="381"/>
      <c r="HF331" s="381"/>
      <c r="HG331" s="385"/>
    </row>
    <row r="332" spans="1:215" ht="38.450000000000003" customHeight="1">
      <c r="B332" s="349"/>
      <c r="C332" s="382" t="s">
        <v>436</v>
      </c>
      <c r="D332" s="383"/>
      <c r="E332" s="384"/>
      <c r="F332" s="374"/>
      <c r="G332" s="375"/>
      <c r="H332" s="375"/>
      <c r="I332" s="375"/>
      <c r="J332" s="375"/>
      <c r="K332" s="375"/>
      <c r="L332" s="376"/>
      <c r="M332" s="374"/>
      <c r="N332" s="375"/>
      <c r="O332" s="375"/>
      <c r="P332" s="375"/>
      <c r="Q332" s="375"/>
      <c r="R332" s="375"/>
      <c r="S332" s="376"/>
      <c r="T332" s="374"/>
      <c r="U332" s="375"/>
      <c r="V332" s="375"/>
      <c r="W332" s="375"/>
      <c r="X332" s="375"/>
      <c r="Y332" s="375"/>
      <c r="Z332" s="376"/>
      <c r="AA332" s="374"/>
      <c r="AB332" s="375"/>
      <c r="AC332" s="375"/>
      <c r="AD332" s="375"/>
      <c r="AE332" s="375"/>
      <c r="AF332" s="375"/>
      <c r="AG332" s="376"/>
      <c r="AH332" s="374"/>
      <c r="AI332" s="375"/>
      <c r="AJ332" s="375"/>
      <c r="AK332" s="375"/>
      <c r="AL332" s="375"/>
      <c r="AM332" s="375"/>
      <c r="AN332" s="376"/>
      <c r="AO332" s="374"/>
      <c r="AP332" s="375"/>
      <c r="AQ332" s="375"/>
      <c r="AR332" s="375"/>
      <c r="AS332" s="375"/>
      <c r="AT332" s="375"/>
      <c r="AU332" s="376"/>
      <c r="AV332" s="374"/>
      <c r="AW332" s="375"/>
      <c r="AX332" s="375"/>
      <c r="AY332" s="375"/>
      <c r="AZ332" s="375"/>
      <c r="BA332" s="375"/>
      <c r="BB332" s="376"/>
      <c r="BC332" s="374"/>
      <c r="BD332" s="375"/>
      <c r="BE332" s="375"/>
      <c r="BF332" s="375"/>
      <c r="BG332" s="375"/>
      <c r="BH332" s="375"/>
      <c r="BI332" s="376"/>
      <c r="BJ332" s="374"/>
      <c r="BK332" s="375"/>
      <c r="BL332" s="375"/>
      <c r="BM332" s="375"/>
      <c r="BN332" s="375"/>
      <c r="BO332" s="375"/>
      <c r="BP332" s="376"/>
      <c r="BQ332" s="374"/>
      <c r="BR332" s="375"/>
      <c r="BS332" s="375"/>
      <c r="BT332" s="375"/>
      <c r="BU332" s="375"/>
      <c r="BV332" s="375"/>
      <c r="BW332" s="376"/>
      <c r="BX332" s="374"/>
      <c r="BY332" s="375"/>
      <c r="BZ332" s="375"/>
      <c r="CA332" s="375"/>
      <c r="CB332" s="375"/>
      <c r="CC332" s="375"/>
      <c r="CD332" s="376"/>
      <c r="CE332" s="374"/>
      <c r="CF332" s="375"/>
      <c r="CG332" s="375"/>
      <c r="CH332" s="375"/>
      <c r="CI332" s="375"/>
      <c r="CJ332" s="375"/>
      <c r="CK332" s="376"/>
      <c r="CL332" s="374"/>
      <c r="CM332" s="375"/>
      <c r="CN332" s="375"/>
      <c r="CO332" s="375"/>
      <c r="CP332" s="375"/>
      <c r="CQ332" s="375"/>
      <c r="CR332" s="376"/>
      <c r="CS332" s="374"/>
      <c r="CT332" s="375"/>
      <c r="CU332" s="375"/>
      <c r="CV332" s="375"/>
      <c r="CW332" s="375"/>
      <c r="CX332" s="375"/>
      <c r="CY332" s="376"/>
      <c r="CZ332" s="374"/>
      <c r="DA332" s="375"/>
      <c r="DB332" s="375"/>
      <c r="DC332" s="375"/>
      <c r="DD332" s="375"/>
      <c r="DE332" s="375"/>
      <c r="DF332" s="376"/>
      <c r="DG332" s="374"/>
      <c r="DH332" s="375"/>
      <c r="DI332" s="375"/>
      <c r="DJ332" s="375"/>
      <c r="DK332" s="375"/>
      <c r="DL332" s="375"/>
      <c r="DM332" s="376"/>
      <c r="DN332" s="374"/>
      <c r="DO332" s="375"/>
      <c r="DP332" s="375"/>
      <c r="DQ332" s="375"/>
      <c r="DR332" s="375"/>
      <c r="DS332" s="375"/>
      <c r="DT332" s="376"/>
      <c r="DU332" s="374"/>
      <c r="DV332" s="375"/>
      <c r="DW332" s="375"/>
      <c r="DX332" s="375"/>
      <c r="DY332" s="375"/>
      <c r="DZ332" s="375"/>
      <c r="EA332" s="376"/>
      <c r="EB332" s="374"/>
      <c r="EC332" s="375"/>
      <c r="ED332" s="375"/>
      <c r="EE332" s="375"/>
      <c r="EF332" s="375"/>
      <c r="EG332" s="375"/>
      <c r="EH332" s="376"/>
      <c r="EI332" s="374"/>
      <c r="EJ332" s="375"/>
      <c r="EK332" s="375"/>
      <c r="EL332" s="375"/>
      <c r="EM332" s="375"/>
      <c r="EN332" s="375"/>
      <c r="EO332" s="376"/>
      <c r="EP332" s="374"/>
      <c r="EQ332" s="375"/>
      <c r="ER332" s="375"/>
      <c r="ES332" s="375"/>
      <c r="ET332" s="375"/>
      <c r="EU332" s="375"/>
      <c r="EV332" s="376"/>
      <c r="EW332" s="374"/>
      <c r="EX332" s="375"/>
      <c r="EY332" s="375"/>
      <c r="EZ332" s="375"/>
      <c r="FA332" s="375"/>
      <c r="FB332" s="375"/>
      <c r="FC332" s="376"/>
      <c r="FD332" s="374"/>
      <c r="FE332" s="375"/>
      <c r="FF332" s="375"/>
      <c r="FG332" s="375"/>
      <c r="FH332" s="375"/>
      <c r="FI332" s="375"/>
      <c r="FJ332" s="376"/>
      <c r="FK332" s="374"/>
      <c r="FL332" s="375"/>
      <c r="FM332" s="375"/>
      <c r="FN332" s="375"/>
      <c r="FO332" s="375"/>
      <c r="FP332" s="375"/>
      <c r="FQ332" s="376"/>
      <c r="FR332" s="374"/>
      <c r="FS332" s="375"/>
      <c r="FT332" s="375"/>
      <c r="FU332" s="375"/>
      <c r="FV332" s="375"/>
      <c r="FW332" s="375"/>
      <c r="FX332" s="376"/>
      <c r="FY332" s="374"/>
      <c r="FZ332" s="375"/>
      <c r="GA332" s="375"/>
      <c r="GB332" s="375"/>
      <c r="GC332" s="375"/>
      <c r="GD332" s="375"/>
      <c r="GE332" s="376"/>
      <c r="GF332" s="374"/>
      <c r="GG332" s="375"/>
      <c r="GH332" s="375"/>
      <c r="GI332" s="375"/>
      <c r="GJ332" s="375"/>
      <c r="GK332" s="375"/>
      <c r="GL332" s="376"/>
      <c r="GM332" s="374"/>
      <c r="GN332" s="375"/>
      <c r="GO332" s="375"/>
      <c r="GP332" s="375"/>
      <c r="GQ332" s="375"/>
      <c r="GR332" s="375"/>
      <c r="GS332" s="376"/>
      <c r="GT332" s="374"/>
      <c r="GU332" s="375"/>
      <c r="GV332" s="375"/>
      <c r="GW332" s="375"/>
      <c r="GX332" s="375"/>
      <c r="GY332" s="375"/>
      <c r="GZ332" s="376"/>
      <c r="HA332" s="374"/>
      <c r="HB332" s="375"/>
      <c r="HC332" s="375"/>
      <c r="HD332" s="375"/>
      <c r="HE332" s="375"/>
      <c r="HF332" s="375"/>
      <c r="HG332" s="376"/>
    </row>
  </sheetData>
  <sheetProtection algorithmName="SHA-512" hashValue="gs62jdhhEOq2hK2lFTybcEFVJnwtq9KK+XtfozBF2B5ov80Cyn1/vrfGUL1Fe9QhjZooFoQT8ga7nqaScGRvrQ==" saltValue="QTwGB9lY/ZmZAno8SqG4mQ==" spinCount="100000" sheet="1" objects="1" scenarios="1" selectLockedCells="1"/>
  <mergeCells count="7210">
    <mergeCell ref="FR317:FX317"/>
    <mergeCell ref="FY317:GE317"/>
    <mergeCell ref="GF317:GL317"/>
    <mergeCell ref="GM317:GS317"/>
    <mergeCell ref="GT317:GZ317"/>
    <mergeCell ref="HA317:HG317"/>
    <mergeCell ref="EB317:EH317"/>
    <mergeCell ref="EI317:EO317"/>
    <mergeCell ref="EP317:EV317"/>
    <mergeCell ref="EW317:FC317"/>
    <mergeCell ref="FD317:FJ317"/>
    <mergeCell ref="FK317:FQ317"/>
    <mergeCell ref="CL317:CR317"/>
    <mergeCell ref="CS317:CY317"/>
    <mergeCell ref="CZ317:DF317"/>
    <mergeCell ref="DG317:DM317"/>
    <mergeCell ref="DN317:DT317"/>
    <mergeCell ref="DU317:EA317"/>
    <mergeCell ref="AV317:BB317"/>
    <mergeCell ref="BC317:BI317"/>
    <mergeCell ref="BJ317:BP317"/>
    <mergeCell ref="BQ317:BW317"/>
    <mergeCell ref="BX317:CD317"/>
    <mergeCell ref="CE317:CK317"/>
    <mergeCell ref="AH313:AN313"/>
    <mergeCell ref="AO313:AU313"/>
    <mergeCell ref="AV313:BB313"/>
    <mergeCell ref="B317:E317"/>
    <mergeCell ref="F317:L317"/>
    <mergeCell ref="M317:S317"/>
    <mergeCell ref="T317:Z317"/>
    <mergeCell ref="AA317:AG317"/>
    <mergeCell ref="AH317:AN317"/>
    <mergeCell ref="AO317:AU317"/>
    <mergeCell ref="BC313:BI313"/>
    <mergeCell ref="BJ313:BP313"/>
    <mergeCell ref="BQ313:BW313"/>
    <mergeCell ref="BX313:CD313"/>
    <mergeCell ref="CE313:CK313"/>
    <mergeCell ref="BJ315:BP315"/>
    <mergeCell ref="BQ315:BW315"/>
    <mergeCell ref="BX315:CD315"/>
    <mergeCell ref="CE315:CK315"/>
    <mergeCell ref="B313:E313"/>
    <mergeCell ref="C314:D315"/>
    <mergeCell ref="F314:L314"/>
    <mergeCell ref="M314:S314"/>
    <mergeCell ref="T314:Z314"/>
    <mergeCell ref="AA314:AG314"/>
    <mergeCell ref="F313:L313"/>
    <mergeCell ref="GM315:GS315"/>
    <mergeCell ref="GT315:GZ315"/>
    <mergeCell ref="HA315:HG315"/>
    <mergeCell ref="FY313:GE313"/>
    <mergeCell ref="GF313:GL313"/>
    <mergeCell ref="GM313:GS313"/>
    <mergeCell ref="GT313:GZ313"/>
    <mergeCell ref="HA313:HG313"/>
    <mergeCell ref="GT314:GZ314"/>
    <mergeCell ref="EP315:EV315"/>
    <mergeCell ref="EW315:FC315"/>
    <mergeCell ref="FD315:FJ315"/>
    <mergeCell ref="FK315:FQ315"/>
    <mergeCell ref="FR315:FX315"/>
    <mergeCell ref="FY315:GE315"/>
    <mergeCell ref="CZ315:DF315"/>
    <mergeCell ref="DG315:DM315"/>
    <mergeCell ref="DN315:DT315"/>
    <mergeCell ref="EB315:EH315"/>
    <mergeCell ref="EI315:EO315"/>
    <mergeCell ref="FK313:FQ313"/>
    <mergeCell ref="FR313:FX313"/>
    <mergeCell ref="CL315:CR315"/>
    <mergeCell ref="CS315:CY315"/>
    <mergeCell ref="HA314:HG314"/>
    <mergeCell ref="F315:L315"/>
    <mergeCell ref="M315:S315"/>
    <mergeCell ref="T315:Z315"/>
    <mergeCell ref="AA315:AG315"/>
    <mergeCell ref="AH315:AN315"/>
    <mergeCell ref="AO315:AU315"/>
    <mergeCell ref="AV315:BB315"/>
    <mergeCell ref="BC315:BI315"/>
    <mergeCell ref="FD314:FJ314"/>
    <mergeCell ref="FK314:FQ314"/>
    <mergeCell ref="FR314:FX314"/>
    <mergeCell ref="FY314:GE314"/>
    <mergeCell ref="GF314:GL314"/>
    <mergeCell ref="GM314:GS314"/>
    <mergeCell ref="DN314:DT314"/>
    <mergeCell ref="DU314:EA314"/>
    <mergeCell ref="EB314:EH314"/>
    <mergeCell ref="EI314:EO314"/>
    <mergeCell ref="EP314:EV314"/>
    <mergeCell ref="EW314:FC314"/>
    <mergeCell ref="BX314:CD314"/>
    <mergeCell ref="CE314:CK314"/>
    <mergeCell ref="GF315:GL315"/>
    <mergeCell ref="AH314:AN314"/>
    <mergeCell ref="AO314:AU314"/>
    <mergeCell ref="AV314:BB314"/>
    <mergeCell ref="BC314:BI314"/>
    <mergeCell ref="BJ314:BP314"/>
    <mergeCell ref="BQ314:BW314"/>
    <mergeCell ref="M313:S313"/>
    <mergeCell ref="T313:Z313"/>
    <mergeCell ref="AA313:AG313"/>
    <mergeCell ref="DU315:EA315"/>
    <mergeCell ref="CL313:CR313"/>
    <mergeCell ref="CS313:CY313"/>
    <mergeCell ref="CZ313:DF313"/>
    <mergeCell ref="DG313:DM313"/>
    <mergeCell ref="DN313:DT313"/>
    <mergeCell ref="DU313:EA313"/>
    <mergeCell ref="HA221:HG221"/>
    <mergeCell ref="DN221:DT221"/>
    <mergeCell ref="DU221:EA221"/>
    <mergeCell ref="EB221:EH221"/>
    <mergeCell ref="EI221:EO221"/>
    <mergeCell ref="EP221:EV221"/>
    <mergeCell ref="EW221:FC221"/>
    <mergeCell ref="BX221:CD221"/>
    <mergeCell ref="CE221:CK221"/>
    <mergeCell ref="CL221:CR221"/>
    <mergeCell ref="CS221:CY221"/>
    <mergeCell ref="CZ221:DF221"/>
    <mergeCell ref="DG221:DM221"/>
    <mergeCell ref="CL314:CR314"/>
    <mergeCell ref="CS314:CY314"/>
    <mergeCell ref="CZ314:DF314"/>
    <mergeCell ref="DG314:DM314"/>
    <mergeCell ref="EB313:EH313"/>
    <mergeCell ref="EI313:EO313"/>
    <mergeCell ref="EP313:EV313"/>
    <mergeCell ref="EW313:FC313"/>
    <mergeCell ref="FD313:FJ313"/>
    <mergeCell ref="HA227:HG227"/>
    <mergeCell ref="M221:S221"/>
    <mergeCell ref="T221:Z221"/>
    <mergeCell ref="AA221:AG221"/>
    <mergeCell ref="AH221:AN221"/>
    <mergeCell ref="AO221:AU221"/>
    <mergeCell ref="DN227:DT227"/>
    <mergeCell ref="DU227:EA227"/>
    <mergeCell ref="EB227:EH227"/>
    <mergeCell ref="EI227:EO227"/>
    <mergeCell ref="EP227:EV227"/>
    <mergeCell ref="EW227:FC227"/>
    <mergeCell ref="BX227:CD227"/>
    <mergeCell ref="CE227:CK227"/>
    <mergeCell ref="CL227:CR227"/>
    <mergeCell ref="CS227:CY227"/>
    <mergeCell ref="CZ227:DF227"/>
    <mergeCell ref="DG227:DM227"/>
    <mergeCell ref="GM226:GS226"/>
    <mergeCell ref="GT226:GZ226"/>
    <mergeCell ref="T227:Z227"/>
    <mergeCell ref="AA227:AG227"/>
    <mergeCell ref="AH227:AN227"/>
    <mergeCell ref="AO227:AU227"/>
    <mergeCell ref="AV227:BB227"/>
    <mergeCell ref="BC227:BI227"/>
    <mergeCell ref="BJ227:BP227"/>
    <mergeCell ref="BQ227:BW227"/>
    <mergeCell ref="FR226:FX226"/>
    <mergeCell ref="FY226:GE226"/>
    <mergeCell ref="GF226:GL226"/>
    <mergeCell ref="DG226:DM226"/>
    <mergeCell ref="DN226:DT226"/>
    <mergeCell ref="DU226:EA226"/>
    <mergeCell ref="EB226:EH226"/>
    <mergeCell ref="EI226:EO226"/>
    <mergeCell ref="EP226:EV226"/>
    <mergeCell ref="AO193:AU193"/>
    <mergeCell ref="AA193:AG193"/>
    <mergeCell ref="CE226:CK226"/>
    <mergeCell ref="CL226:CR226"/>
    <mergeCell ref="CS226:CY226"/>
    <mergeCell ref="CZ226:DF226"/>
    <mergeCell ref="AV221:BB221"/>
    <mergeCell ref="BC221:BI221"/>
    <mergeCell ref="BJ221:BP221"/>
    <mergeCell ref="BQ221:BW221"/>
    <mergeCell ref="EI207:EO207"/>
    <mergeCell ref="EB207:EH207"/>
    <mergeCell ref="DU207:EA207"/>
    <mergeCell ref="DN207:DT207"/>
    <mergeCell ref="CE193:CK193"/>
    <mergeCell ref="BJ193:BP193"/>
    <mergeCell ref="DN193:DT193"/>
    <mergeCell ref="DG193:DM193"/>
    <mergeCell ref="CS197:CY197"/>
    <mergeCell ref="CZ197:DF197"/>
    <mergeCell ref="BX193:CD193"/>
    <mergeCell ref="BC193:BI193"/>
    <mergeCell ref="AH193:AN193"/>
    <mergeCell ref="AA200:AG200"/>
    <mergeCell ref="AA201:AG201"/>
    <mergeCell ref="AA202:AG202"/>
    <mergeCell ref="AA203:AG203"/>
    <mergeCell ref="HA207:HG207"/>
    <mergeCell ref="GT207:GZ207"/>
    <mergeCell ref="GF207:GL207"/>
    <mergeCell ref="GM207:GS207"/>
    <mergeCell ref="GT209:GZ209"/>
    <mergeCell ref="HA209:HG209"/>
    <mergeCell ref="EB220:EH220"/>
    <mergeCell ref="EI220:EO220"/>
    <mergeCell ref="EP220:EV220"/>
    <mergeCell ref="EW220:FC220"/>
    <mergeCell ref="FD220:FJ220"/>
    <mergeCell ref="FK220:FQ220"/>
    <mergeCell ref="EI210:EO210"/>
    <mergeCell ref="FD211:FJ211"/>
    <mergeCell ref="FK211:FQ211"/>
    <mergeCell ref="EP212:EV212"/>
    <mergeCell ref="EW212:FC212"/>
    <mergeCell ref="FD212:FJ212"/>
    <mergeCell ref="FK212:FQ212"/>
    <mergeCell ref="EP213:EV213"/>
    <mergeCell ref="EW213:FC213"/>
    <mergeCell ref="FD213:FJ213"/>
    <mergeCell ref="FK213:FQ213"/>
    <mergeCell ref="EP215:EV215"/>
    <mergeCell ref="EW215:FC215"/>
    <mergeCell ref="FD215:FJ215"/>
    <mergeCell ref="FK215:FQ215"/>
    <mergeCell ref="EP214:EV214"/>
    <mergeCell ref="EW214:FC214"/>
    <mergeCell ref="FD214:FJ214"/>
    <mergeCell ref="FK214:FQ214"/>
    <mergeCell ref="EP216:EV216"/>
    <mergeCell ref="EP207:EV207"/>
    <mergeCell ref="FR207:FX207"/>
    <mergeCell ref="FY207:GE207"/>
    <mergeCell ref="GF220:GL220"/>
    <mergeCell ref="GM220:GS220"/>
    <mergeCell ref="GT220:GZ220"/>
    <mergeCell ref="FR221:FX221"/>
    <mergeCell ref="FY221:GE221"/>
    <mergeCell ref="GF221:GL221"/>
    <mergeCell ref="GM221:GS221"/>
    <mergeCell ref="GT221:GZ221"/>
    <mergeCell ref="B210:E210"/>
    <mergeCell ref="B213:E213"/>
    <mergeCell ref="B214:E214"/>
    <mergeCell ref="B211:E211"/>
    <mergeCell ref="F216:L216"/>
    <mergeCell ref="F214:L214"/>
    <mergeCell ref="F215:L215"/>
    <mergeCell ref="F213:L213"/>
    <mergeCell ref="F212:L212"/>
    <mergeCell ref="F211:L211"/>
    <mergeCell ref="B212:E212"/>
    <mergeCell ref="B216:E216"/>
    <mergeCell ref="M217:S217"/>
    <mergeCell ref="M219:S219"/>
    <mergeCell ref="AH207:AN207"/>
    <mergeCell ref="AO207:AU207"/>
    <mergeCell ref="AV207:BB207"/>
    <mergeCell ref="AH208:AN208"/>
    <mergeCell ref="AA212:AG212"/>
    <mergeCell ref="AA213:AG213"/>
    <mergeCell ref="AA215:AG215"/>
    <mergeCell ref="GT31:GZ31"/>
    <mergeCell ref="DU31:EA31"/>
    <mergeCell ref="EB31:EH31"/>
    <mergeCell ref="EI31:EO31"/>
    <mergeCell ref="EP31:EV31"/>
    <mergeCell ref="EW31:FC31"/>
    <mergeCell ref="FD31:FJ31"/>
    <mergeCell ref="CE31:CK31"/>
    <mergeCell ref="CL31:CR31"/>
    <mergeCell ref="CS31:CY31"/>
    <mergeCell ref="CZ31:DF31"/>
    <mergeCell ref="DG31:DM31"/>
    <mergeCell ref="DN31:DT31"/>
    <mergeCell ref="BQ220:BW220"/>
    <mergeCell ref="BX220:CD220"/>
    <mergeCell ref="CE220:CK220"/>
    <mergeCell ref="CL220:CR220"/>
    <mergeCell ref="CS220:CY220"/>
    <mergeCell ref="CZ220:DF220"/>
    <mergeCell ref="CE173:CK173"/>
    <mergeCell ref="GT90:GZ90"/>
    <mergeCell ref="GT92:GZ92"/>
    <mergeCell ref="GT93:GZ93"/>
    <mergeCell ref="GT97:GZ97"/>
    <mergeCell ref="GT99:GZ99"/>
    <mergeCell ref="GT95:GZ95"/>
    <mergeCell ref="GT168:GZ168"/>
    <mergeCell ref="GT169:GZ169"/>
    <mergeCell ref="GT170:GZ170"/>
    <mergeCell ref="GT158:GZ158"/>
    <mergeCell ref="GT159:GZ159"/>
    <mergeCell ref="GT160:GZ160"/>
    <mergeCell ref="AH31:AN31"/>
    <mergeCell ref="FK30:FQ30"/>
    <mergeCell ref="FR30:FX30"/>
    <mergeCell ref="FY30:GE30"/>
    <mergeCell ref="GF30:GL30"/>
    <mergeCell ref="GM30:GS30"/>
    <mergeCell ref="AH30:AN30"/>
    <mergeCell ref="AO30:AU30"/>
    <mergeCell ref="AV30:BB30"/>
    <mergeCell ref="BC30:BI30"/>
    <mergeCell ref="BJ30:BP30"/>
    <mergeCell ref="BQ30:BW30"/>
    <mergeCell ref="FK31:FQ31"/>
    <mergeCell ref="FR31:FX31"/>
    <mergeCell ref="FY31:GE31"/>
    <mergeCell ref="GF31:GL31"/>
    <mergeCell ref="GM31:GS31"/>
    <mergeCell ref="GT30:GZ30"/>
    <mergeCell ref="DU30:EA30"/>
    <mergeCell ref="EB30:EH30"/>
    <mergeCell ref="EI30:EO30"/>
    <mergeCell ref="EP30:EV30"/>
    <mergeCell ref="EW30:FC30"/>
    <mergeCell ref="FD30:FJ30"/>
    <mergeCell ref="CE30:CK30"/>
    <mergeCell ref="CL30:CR30"/>
    <mergeCell ref="CS30:CY30"/>
    <mergeCell ref="CZ30:DF30"/>
    <mergeCell ref="DG30:DM30"/>
    <mergeCell ref="DN30:DT30"/>
    <mergeCell ref="FR29:FX29"/>
    <mergeCell ref="FY29:GE29"/>
    <mergeCell ref="GF29:GL29"/>
    <mergeCell ref="GM29:GS29"/>
    <mergeCell ref="DG29:DM29"/>
    <mergeCell ref="DN29:DT29"/>
    <mergeCell ref="DU29:EA29"/>
    <mergeCell ref="EB29:EH29"/>
    <mergeCell ref="FD29:FJ29"/>
    <mergeCell ref="FK29:FQ29"/>
    <mergeCell ref="CS29:CY29"/>
    <mergeCell ref="B305:D305"/>
    <mergeCell ref="B29:E29"/>
    <mergeCell ref="F29:L29"/>
    <mergeCell ref="M29:S29"/>
    <mergeCell ref="T29:Z29"/>
    <mergeCell ref="AA29:AG29"/>
    <mergeCell ref="C30:E30"/>
    <mergeCell ref="F30:L30"/>
    <mergeCell ref="M30:S30"/>
    <mergeCell ref="T30:Z30"/>
    <mergeCell ref="AO223:AU223"/>
    <mergeCell ref="AV223:BB223"/>
    <mergeCell ref="BC223:BI223"/>
    <mergeCell ref="BJ223:BP223"/>
    <mergeCell ref="BQ223:BW223"/>
    <mergeCell ref="BX223:CD223"/>
    <mergeCell ref="B223:E223"/>
    <mergeCell ref="F223:L223"/>
    <mergeCell ref="M223:S223"/>
    <mergeCell ref="T223:Z223"/>
    <mergeCell ref="AA223:AG223"/>
    <mergeCell ref="AH223:AN223"/>
    <mergeCell ref="AV133:BB136"/>
    <mergeCell ref="BC133:BI136"/>
    <mergeCell ref="BJ133:BP136"/>
    <mergeCell ref="AO31:AU31"/>
    <mergeCell ref="AV31:BB31"/>
    <mergeCell ref="BC31:BI31"/>
    <mergeCell ref="BJ31:BP31"/>
    <mergeCell ref="BQ31:BW31"/>
    <mergeCell ref="BX31:CD31"/>
    <mergeCell ref="B299:E299"/>
    <mergeCell ref="G5:O5"/>
    <mergeCell ref="GM299:GS299"/>
    <mergeCell ref="GT299:GZ299"/>
    <mergeCell ref="EB299:EH299"/>
    <mergeCell ref="EI299:EO299"/>
    <mergeCell ref="EP299:EV299"/>
    <mergeCell ref="EW299:FC299"/>
    <mergeCell ref="FD299:FJ299"/>
    <mergeCell ref="DU299:EA299"/>
    <mergeCell ref="AV299:BB299"/>
    <mergeCell ref="HA299:HG299"/>
    <mergeCell ref="FK299:FQ299"/>
    <mergeCell ref="FR299:FX299"/>
    <mergeCell ref="FY299:GE299"/>
    <mergeCell ref="GF299:GL299"/>
    <mergeCell ref="CL299:CR299"/>
    <mergeCell ref="CS299:CY299"/>
    <mergeCell ref="CZ299:DF299"/>
    <mergeCell ref="DG299:DM299"/>
    <mergeCell ref="DN299:DT299"/>
    <mergeCell ref="BC299:BI299"/>
    <mergeCell ref="BJ299:BP299"/>
    <mergeCell ref="BQ299:BW299"/>
    <mergeCell ref="BX299:CD299"/>
    <mergeCell ref="CE299:CK299"/>
    <mergeCell ref="AV238:AY238"/>
    <mergeCell ref="AZ238:BB238"/>
    <mergeCell ref="BC238:BF238"/>
    <mergeCell ref="BG238:BI238"/>
    <mergeCell ref="FR133:FX136"/>
    <mergeCell ref="FY133:GE136"/>
    <mergeCell ref="GF133:GL136"/>
    <mergeCell ref="T299:Z299"/>
    <mergeCell ref="AA299:AG299"/>
    <mergeCell ref="AH299:AN299"/>
    <mergeCell ref="T239:W239"/>
    <mergeCell ref="X239:Z239"/>
    <mergeCell ref="AE239:AG239"/>
    <mergeCell ref="F243:L243"/>
    <mergeCell ref="F244:L244"/>
    <mergeCell ref="F293:L293"/>
    <mergeCell ref="F290:L290"/>
    <mergeCell ref="F291:L291"/>
    <mergeCell ref="F240:L240"/>
    <mergeCell ref="F241:L241"/>
    <mergeCell ref="AO238:AR238"/>
    <mergeCell ref="AS238:AU238"/>
    <mergeCell ref="AH238:AK238"/>
    <mergeCell ref="AL238:AN238"/>
    <mergeCell ref="F299:L299"/>
    <mergeCell ref="M299:S299"/>
    <mergeCell ref="AO299:AU299"/>
    <mergeCell ref="Q239:S239"/>
    <mergeCell ref="AH239:AK239"/>
    <mergeCell ref="AL239:AN239"/>
    <mergeCell ref="F295:L295"/>
    <mergeCell ref="F289:L289"/>
    <mergeCell ref="F297:L297"/>
    <mergeCell ref="M296:S296"/>
    <mergeCell ref="M297:S297"/>
    <mergeCell ref="T293:Z293"/>
    <mergeCell ref="T297:Z297"/>
    <mergeCell ref="AH291:AN291"/>
    <mergeCell ref="AO291:AU291"/>
    <mergeCell ref="F294:L294"/>
    <mergeCell ref="F292:L292"/>
    <mergeCell ref="C292:E292"/>
    <mergeCell ref="C290:E290"/>
    <mergeCell ref="GQ238:GS238"/>
    <mergeCell ref="FD238:FG238"/>
    <mergeCell ref="FH238:FJ238"/>
    <mergeCell ref="FK238:FN238"/>
    <mergeCell ref="FO238:FQ238"/>
    <mergeCell ref="FR238:FU238"/>
    <mergeCell ref="FV238:FX238"/>
    <mergeCell ref="BJ238:BM238"/>
    <mergeCell ref="BN238:BP238"/>
    <mergeCell ref="BQ238:BT238"/>
    <mergeCell ref="BU238:BW238"/>
    <mergeCell ref="BX238:CA238"/>
    <mergeCell ref="CB238:CD238"/>
    <mergeCell ref="CZ238:DC238"/>
    <mergeCell ref="DD238:DF238"/>
    <mergeCell ref="DG238:DJ238"/>
    <mergeCell ref="DK238:DM238"/>
    <mergeCell ref="CE238:CH238"/>
    <mergeCell ref="CI238:CK238"/>
    <mergeCell ref="CL238:CO238"/>
    <mergeCell ref="CP238:CR238"/>
    <mergeCell ref="CS238:CV238"/>
    <mergeCell ref="CW238:CY238"/>
    <mergeCell ref="DN238:DQ238"/>
    <mergeCell ref="GM239:GP239"/>
    <mergeCell ref="AV291:BB291"/>
    <mergeCell ref="AH292:AN292"/>
    <mergeCell ref="AO292:AU292"/>
    <mergeCell ref="CP239:CR239"/>
    <mergeCell ref="CS239:CV239"/>
    <mergeCell ref="CW239:CY239"/>
    <mergeCell ref="FY238:GB238"/>
    <mergeCell ref="AO239:AR239"/>
    <mergeCell ref="AS239:AU239"/>
    <mergeCell ref="GT238:GW238"/>
    <mergeCell ref="GC238:GE238"/>
    <mergeCell ref="GF238:GI238"/>
    <mergeCell ref="GJ238:GL238"/>
    <mergeCell ref="GM238:GP238"/>
    <mergeCell ref="AV239:AY239"/>
    <mergeCell ref="AZ239:BB239"/>
    <mergeCell ref="BC239:BF239"/>
    <mergeCell ref="BG239:BI239"/>
    <mergeCell ref="BJ239:BM239"/>
    <mergeCell ref="BN239:BP239"/>
    <mergeCell ref="BQ239:BT239"/>
    <mergeCell ref="BU239:BW239"/>
    <mergeCell ref="BX239:CA239"/>
    <mergeCell ref="CB239:CD239"/>
    <mergeCell ref="DN239:DQ239"/>
    <mergeCell ref="DR239:DT239"/>
    <mergeCell ref="CZ239:DC239"/>
    <mergeCell ref="DD239:DF239"/>
    <mergeCell ref="DG239:DJ239"/>
    <mergeCell ref="GQ239:GS239"/>
    <mergeCell ref="GT239:GW239"/>
    <mergeCell ref="GX239:GZ239"/>
    <mergeCell ref="HA239:HD239"/>
    <mergeCell ref="HE239:HG239"/>
    <mergeCell ref="GM237:GS237"/>
    <mergeCell ref="GT237:GZ237"/>
    <mergeCell ref="HA237:HG237"/>
    <mergeCell ref="EW237:FC237"/>
    <mergeCell ref="FD237:FJ237"/>
    <mergeCell ref="FK237:FQ237"/>
    <mergeCell ref="FR237:FX237"/>
    <mergeCell ref="FY237:GE237"/>
    <mergeCell ref="GF237:GL237"/>
    <mergeCell ref="DK239:DM239"/>
    <mergeCell ref="DU239:DX239"/>
    <mergeCell ref="DY239:EA239"/>
    <mergeCell ref="EB239:EE239"/>
    <mergeCell ref="EF239:EH239"/>
    <mergeCell ref="EI239:EL239"/>
    <mergeCell ref="EM239:EO239"/>
    <mergeCell ref="EP239:ES239"/>
    <mergeCell ref="ET239:EV239"/>
    <mergeCell ref="EW239:EZ239"/>
    <mergeCell ref="FA239:FC239"/>
    <mergeCell ref="FD239:FG239"/>
    <mergeCell ref="FH239:FJ239"/>
    <mergeCell ref="FK239:FN239"/>
    <mergeCell ref="FO239:FQ239"/>
    <mergeCell ref="FR239:FU239"/>
    <mergeCell ref="FV239:FX239"/>
    <mergeCell ref="GX238:GZ238"/>
    <mergeCell ref="HA238:HD238"/>
    <mergeCell ref="HE238:HG238"/>
    <mergeCell ref="GT236:GZ236"/>
    <mergeCell ref="HA236:HG236"/>
    <mergeCell ref="M237:S237"/>
    <mergeCell ref="T237:Z237"/>
    <mergeCell ref="AA237:AG237"/>
    <mergeCell ref="AH237:AN237"/>
    <mergeCell ref="AO237:AU237"/>
    <mergeCell ref="AV237:BB237"/>
    <mergeCell ref="BC237:BI237"/>
    <mergeCell ref="FD236:FJ236"/>
    <mergeCell ref="FK236:FQ236"/>
    <mergeCell ref="FR236:FX236"/>
    <mergeCell ref="FY236:GE236"/>
    <mergeCell ref="GF236:GL236"/>
    <mergeCell ref="GM236:GS236"/>
    <mergeCell ref="DN236:DT236"/>
    <mergeCell ref="DU236:EA236"/>
    <mergeCell ref="EB236:EH236"/>
    <mergeCell ref="EI236:EO236"/>
    <mergeCell ref="EP236:EV236"/>
    <mergeCell ref="B206:E206"/>
    <mergeCell ref="F207:L207"/>
    <mergeCell ref="F203:L203"/>
    <mergeCell ref="F202:L202"/>
    <mergeCell ref="F208:L208"/>
    <mergeCell ref="BC234:BI234"/>
    <mergeCell ref="BJ234:BP234"/>
    <mergeCell ref="BQ234:BW234"/>
    <mergeCell ref="BX234:CD234"/>
    <mergeCell ref="CE234:CK234"/>
    <mergeCell ref="CL234:CR234"/>
    <mergeCell ref="T234:Z234"/>
    <mergeCell ref="AA234:AG234"/>
    <mergeCell ref="AH234:AN234"/>
    <mergeCell ref="F242:L242"/>
    <mergeCell ref="M235:S235"/>
    <mergeCell ref="T235:Z235"/>
    <mergeCell ref="AA235:AG235"/>
    <mergeCell ref="F239:I239"/>
    <mergeCell ref="F238:I238"/>
    <mergeCell ref="AH236:AN236"/>
    <mergeCell ref="B232:E232"/>
    <mergeCell ref="J238:L238"/>
    <mergeCell ref="F232:L232"/>
    <mergeCell ref="F234:L234"/>
    <mergeCell ref="F235:L235"/>
    <mergeCell ref="F236:L236"/>
    <mergeCell ref="F237:L237"/>
    <mergeCell ref="J239:L239"/>
    <mergeCell ref="E238:E239"/>
    <mergeCell ref="AO236:AU236"/>
    <mergeCell ref="BX237:CD237"/>
    <mergeCell ref="GM193:GS193"/>
    <mergeCell ref="FY193:GE193"/>
    <mergeCell ref="EW193:FC193"/>
    <mergeCell ref="EI193:EO193"/>
    <mergeCell ref="DU193:EA193"/>
    <mergeCell ref="GF193:GL193"/>
    <mergeCell ref="FK193:FQ193"/>
    <mergeCell ref="EB193:EH193"/>
    <mergeCell ref="FR193:FX193"/>
    <mergeCell ref="F205:L205"/>
    <mergeCell ref="F204:L204"/>
    <mergeCell ref="F228:L228"/>
    <mergeCell ref="FR223:FX223"/>
    <mergeCell ref="FY223:GE223"/>
    <mergeCell ref="GF223:GL223"/>
    <mergeCell ref="GM223:GS223"/>
    <mergeCell ref="DU223:EA223"/>
    <mergeCell ref="EB223:EH223"/>
    <mergeCell ref="EI223:EO223"/>
    <mergeCell ref="EP223:EV223"/>
    <mergeCell ref="EW223:FC223"/>
    <mergeCell ref="FD223:FJ223"/>
    <mergeCell ref="CE223:CK223"/>
    <mergeCell ref="DN223:DT223"/>
    <mergeCell ref="BC220:BI220"/>
    <mergeCell ref="BJ220:BP220"/>
    <mergeCell ref="F220:L220"/>
    <mergeCell ref="M220:S220"/>
    <mergeCell ref="T220:Z220"/>
    <mergeCell ref="F225:L225"/>
    <mergeCell ref="F217:L217"/>
    <mergeCell ref="F206:L206"/>
    <mergeCell ref="GF188:GL188"/>
    <mergeCell ref="GF187:GL187"/>
    <mergeCell ref="FY182:GE182"/>
    <mergeCell ref="FY188:GE188"/>
    <mergeCell ref="FY187:GE187"/>
    <mergeCell ref="M177:S177"/>
    <mergeCell ref="FR181:FX181"/>
    <mergeCell ref="FD181:FJ181"/>
    <mergeCell ref="CL181:CR181"/>
    <mergeCell ref="BQ181:BW181"/>
    <mergeCell ref="AV181:BB181"/>
    <mergeCell ref="M181:S181"/>
    <mergeCell ref="FR179:FX179"/>
    <mergeCell ref="FR180:FX180"/>
    <mergeCell ref="FD179:FJ179"/>
    <mergeCell ref="FY179:GE179"/>
    <mergeCell ref="FY180:GE180"/>
    <mergeCell ref="FY181:GE181"/>
    <mergeCell ref="FR187:FX187"/>
    <mergeCell ref="FR188:FX188"/>
    <mergeCell ref="FK188:FQ188"/>
    <mergeCell ref="FK187:FQ187"/>
    <mergeCell ref="EW188:FC188"/>
    <mergeCell ref="EW187:FC187"/>
    <mergeCell ref="EI188:EO188"/>
    <mergeCell ref="EI187:EO187"/>
    <mergeCell ref="EB180:EH180"/>
    <mergeCell ref="EB181:EH181"/>
    <mergeCell ref="EB182:EH182"/>
    <mergeCell ref="DG180:DM180"/>
    <mergeCell ref="EI182:EO182"/>
    <mergeCell ref="EB188:EH188"/>
    <mergeCell ref="BJ173:BP173"/>
    <mergeCell ref="AO173:AU173"/>
    <mergeCell ref="AA173:AG173"/>
    <mergeCell ref="M173:S173"/>
    <mergeCell ref="GF177:GL177"/>
    <mergeCell ref="FK177:FQ177"/>
    <mergeCell ref="EB177:EH177"/>
    <mergeCell ref="DG177:DM177"/>
    <mergeCell ref="BX177:CD177"/>
    <mergeCell ref="GM173:GS173"/>
    <mergeCell ref="FY173:GE173"/>
    <mergeCell ref="EW173:FC173"/>
    <mergeCell ref="EI173:EO173"/>
    <mergeCell ref="DU173:EA173"/>
    <mergeCell ref="DN173:DT173"/>
    <mergeCell ref="BC149:BI149"/>
    <mergeCell ref="FR153:FX153"/>
    <mergeCell ref="FD153:FJ153"/>
    <mergeCell ref="CL153:CR153"/>
    <mergeCell ref="BQ153:BW153"/>
    <mergeCell ref="FK149:FQ149"/>
    <mergeCell ref="FK150:FQ150"/>
    <mergeCell ref="FK151:FQ151"/>
    <mergeCell ref="FK153:FQ153"/>
    <mergeCell ref="EP152:EV152"/>
    <mergeCell ref="GM156:GS156"/>
    <mergeCell ref="GM158:GS158"/>
    <mergeCell ref="GM159:GS159"/>
    <mergeCell ref="GM151:GS151"/>
    <mergeCell ref="GM153:GS153"/>
    <mergeCell ref="GM152:GS152"/>
    <mergeCell ref="GM154:GS154"/>
    <mergeCell ref="HA161:HG161"/>
    <mergeCell ref="HA162:HG162"/>
    <mergeCell ref="HA163:HG163"/>
    <mergeCell ref="HA168:HG168"/>
    <mergeCell ref="HA156:HG156"/>
    <mergeCell ref="DG39:DM39"/>
    <mergeCell ref="DN39:DT39"/>
    <mergeCell ref="FY39:GE39"/>
    <mergeCell ref="EI39:EO39"/>
    <mergeCell ref="EP39:EV39"/>
    <mergeCell ref="EW39:FC39"/>
    <mergeCell ref="FD39:FJ39"/>
    <mergeCell ref="FK39:FQ39"/>
    <mergeCell ref="FR39:FX39"/>
    <mergeCell ref="BJ39:BP39"/>
    <mergeCell ref="HA39:HG39"/>
    <mergeCell ref="GT39:GZ39"/>
    <mergeCell ref="GM39:GS39"/>
    <mergeCell ref="GF39:GL39"/>
    <mergeCell ref="BQ39:BW39"/>
    <mergeCell ref="CE39:CK39"/>
    <mergeCell ref="CL39:CR39"/>
    <mergeCell ref="CS39:CY39"/>
    <mergeCell ref="CZ39:DF39"/>
    <mergeCell ref="BQ133:BW136"/>
    <mergeCell ref="BX133:CD136"/>
    <mergeCell ref="CE133:CK136"/>
    <mergeCell ref="GM133:GS136"/>
    <mergeCell ref="GT133:GZ136"/>
    <mergeCell ref="HA133:HG136"/>
    <mergeCell ref="EB133:EH136"/>
    <mergeCell ref="EI133:EO136"/>
    <mergeCell ref="HA188:HG188"/>
    <mergeCell ref="HA187:HG187"/>
    <mergeCell ref="HA193:HG193"/>
    <mergeCell ref="HA178:HG178"/>
    <mergeCell ref="HA179:HG179"/>
    <mergeCell ref="HA180:HG180"/>
    <mergeCell ref="HA181:HG181"/>
    <mergeCell ref="HA182:HG182"/>
    <mergeCell ref="HA174:HG174"/>
    <mergeCell ref="HA175:HG175"/>
    <mergeCell ref="HA176:HG176"/>
    <mergeCell ref="HA177:HG177"/>
    <mergeCell ref="HA169:HG169"/>
    <mergeCell ref="HA170:HG170"/>
    <mergeCell ref="HA171:HG171"/>
    <mergeCell ref="HA172:HG172"/>
    <mergeCell ref="HA173:HG173"/>
    <mergeCell ref="HA111:HG111"/>
    <mergeCell ref="HA112:HG112"/>
    <mergeCell ref="HA116:HG116"/>
    <mergeCell ref="HA117:HG117"/>
    <mergeCell ref="HA146:HG146"/>
    <mergeCell ref="HA119:HG119"/>
    <mergeCell ref="HA121:HG121"/>
    <mergeCell ref="HA126:HG126"/>
    <mergeCell ref="HA123:HG123"/>
    <mergeCell ref="HA129:HG129"/>
    <mergeCell ref="B33:B39"/>
    <mergeCell ref="F39:L39"/>
    <mergeCell ref="C39:E39"/>
    <mergeCell ref="M39:S39"/>
    <mergeCell ref="T39:Z39"/>
    <mergeCell ref="AA39:AG39"/>
    <mergeCell ref="M35:S35"/>
    <mergeCell ref="AA35:AG35"/>
    <mergeCell ref="M36:S36"/>
    <mergeCell ref="T37:Z37"/>
    <mergeCell ref="EP133:EV136"/>
    <mergeCell ref="EW133:FC136"/>
    <mergeCell ref="FD133:FJ136"/>
    <mergeCell ref="FK133:FQ136"/>
    <mergeCell ref="CL133:CR136"/>
    <mergeCell ref="CS133:CY136"/>
    <mergeCell ref="CZ133:DF136"/>
    <mergeCell ref="DG133:DM136"/>
    <mergeCell ref="DN133:DT136"/>
    <mergeCell ref="DU133:EA136"/>
    <mergeCell ref="HA89:HG89"/>
    <mergeCell ref="HA91:HG91"/>
    <mergeCell ref="HA96:HG96"/>
    <mergeCell ref="HA100:HG100"/>
    <mergeCell ref="HA103:HG103"/>
    <mergeCell ref="HA105:HG105"/>
    <mergeCell ref="HA93:HG93"/>
    <mergeCell ref="HA76:HG76"/>
    <mergeCell ref="HA77:HG77"/>
    <mergeCell ref="HA78:HG78"/>
    <mergeCell ref="HA79:HG79"/>
    <mergeCell ref="HA80:HG80"/>
    <mergeCell ref="HA81:HG81"/>
    <mergeCell ref="HA70:HG70"/>
    <mergeCell ref="HA71:HG71"/>
    <mergeCell ref="HA72:HG72"/>
    <mergeCell ref="HA73:HG73"/>
    <mergeCell ref="HA74:HG74"/>
    <mergeCell ref="HA75:HG75"/>
    <mergeCell ref="HA87:HG87"/>
    <mergeCell ref="HA88:HG88"/>
    <mergeCell ref="HA84:HG84"/>
    <mergeCell ref="HA86:HG86"/>
    <mergeCell ref="HA85:HG85"/>
    <mergeCell ref="HA94:HG94"/>
    <mergeCell ref="HA90:HG90"/>
    <mergeCell ref="HA92:HG92"/>
    <mergeCell ref="HA97:HG97"/>
    <mergeCell ref="HA99:HG99"/>
    <mergeCell ref="HA95:HG95"/>
    <mergeCell ref="HA64:HG64"/>
    <mergeCell ref="HA65:HG65"/>
    <mergeCell ref="HA66:HG66"/>
    <mergeCell ref="HA67:HG67"/>
    <mergeCell ref="HA68:HG68"/>
    <mergeCell ref="HA69:HG69"/>
    <mergeCell ref="HA56:HG56"/>
    <mergeCell ref="HA57:HG57"/>
    <mergeCell ref="HA58:HG58"/>
    <mergeCell ref="HA59:HG59"/>
    <mergeCell ref="HA60:HG60"/>
    <mergeCell ref="HA61:HG61"/>
    <mergeCell ref="HA50:HG50"/>
    <mergeCell ref="HA51:HG51"/>
    <mergeCell ref="HA52:HG52"/>
    <mergeCell ref="HA53:HG53"/>
    <mergeCell ref="HA54:HG54"/>
    <mergeCell ref="HA55:HG55"/>
    <mergeCell ref="HA63:HG63"/>
    <mergeCell ref="HA45:HG45"/>
    <mergeCell ref="HA46:HG46"/>
    <mergeCell ref="HA47:HG47"/>
    <mergeCell ref="HA48:HG48"/>
    <mergeCell ref="HA49:HG49"/>
    <mergeCell ref="HA42:HG42"/>
    <mergeCell ref="HA43:HG43"/>
    <mergeCell ref="GT188:GZ188"/>
    <mergeCell ref="GT193:GZ193"/>
    <mergeCell ref="HA8:HG8"/>
    <mergeCell ref="HA12:HG12"/>
    <mergeCell ref="HA13:HG13"/>
    <mergeCell ref="HA22:HG22"/>
    <mergeCell ref="HA32:HG32"/>
    <mergeCell ref="HA36:HG36"/>
    <mergeCell ref="HA37:HG37"/>
    <mergeCell ref="HA38:HG38"/>
    <mergeCell ref="GT180:GZ180"/>
    <mergeCell ref="GT181:GZ181"/>
    <mergeCell ref="GT182:GZ182"/>
    <mergeCell ref="GT187:GZ187"/>
    <mergeCell ref="GT175:GZ175"/>
    <mergeCell ref="GT176:GZ176"/>
    <mergeCell ref="GT177:GZ177"/>
    <mergeCell ref="GT178:GZ178"/>
    <mergeCell ref="GT179:GZ179"/>
    <mergeCell ref="GT171:GZ171"/>
    <mergeCell ref="GT172:GZ172"/>
    <mergeCell ref="GT173:GZ173"/>
    <mergeCell ref="GT174:GZ174"/>
    <mergeCell ref="GT162:GZ162"/>
    <mergeCell ref="GT163:GZ163"/>
    <mergeCell ref="GT161:GZ161"/>
    <mergeCell ref="GT153:GZ153"/>
    <mergeCell ref="GT154:GZ154"/>
    <mergeCell ref="GT157:GZ157"/>
    <mergeCell ref="GT155:GZ155"/>
    <mergeCell ref="GT156:GZ156"/>
    <mergeCell ref="GT116:GZ116"/>
    <mergeCell ref="GT117:GZ117"/>
    <mergeCell ref="GT146:GZ146"/>
    <mergeCell ref="GT147:GZ147"/>
    <mergeCell ref="GT148:GZ148"/>
    <mergeCell ref="GT119:GZ119"/>
    <mergeCell ref="GT121:GZ121"/>
    <mergeCell ref="GT126:GZ126"/>
    <mergeCell ref="GT129:GZ129"/>
    <mergeCell ref="GT130:GZ130"/>
    <mergeCell ref="GT137:GZ137"/>
    <mergeCell ref="GT149:GZ149"/>
    <mergeCell ref="GT150:GZ150"/>
    <mergeCell ref="GT151:GZ151"/>
    <mergeCell ref="GT127:GZ127"/>
    <mergeCell ref="GT53:GZ53"/>
    <mergeCell ref="GT54:GZ54"/>
    <mergeCell ref="GT55:GZ55"/>
    <mergeCell ref="GT56:GZ56"/>
    <mergeCell ref="GT57:GZ57"/>
    <mergeCell ref="GT58:GZ58"/>
    <mergeCell ref="GT100:GZ100"/>
    <mergeCell ref="GT103:GZ103"/>
    <mergeCell ref="GT105:GZ105"/>
    <mergeCell ref="GT106:GZ106"/>
    <mergeCell ref="GT111:GZ111"/>
    <mergeCell ref="GT112:GZ112"/>
    <mergeCell ref="GT107:GZ107"/>
    <mergeCell ref="GT109:GZ109"/>
    <mergeCell ref="GT79:GZ79"/>
    <mergeCell ref="GT80:GZ80"/>
    <mergeCell ref="GT81:GZ81"/>
    <mergeCell ref="GT85:GZ85"/>
    <mergeCell ref="GT89:GZ89"/>
    <mergeCell ref="GT91:GZ91"/>
    <mergeCell ref="GT82:GZ82"/>
    <mergeCell ref="GT87:GZ87"/>
    <mergeCell ref="GT73:GZ73"/>
    <mergeCell ref="GT74:GZ74"/>
    <mergeCell ref="GT75:GZ75"/>
    <mergeCell ref="GT76:GZ76"/>
    <mergeCell ref="GT77:GZ77"/>
    <mergeCell ref="GT78:GZ78"/>
    <mergeCell ref="GT88:GZ88"/>
    <mergeCell ref="GT84:GZ84"/>
    <mergeCell ref="GT86:GZ86"/>
    <mergeCell ref="GT94:GZ94"/>
    <mergeCell ref="GM182:GS182"/>
    <mergeCell ref="GM188:GS188"/>
    <mergeCell ref="GM187:GS187"/>
    <mergeCell ref="GT8:GZ8"/>
    <mergeCell ref="GT12:GZ12"/>
    <mergeCell ref="GT13:GZ13"/>
    <mergeCell ref="GT22:GZ22"/>
    <mergeCell ref="GT32:GZ32"/>
    <mergeCell ref="GM177:GS177"/>
    <mergeCell ref="GM178:GS178"/>
    <mergeCell ref="GM179:GS179"/>
    <mergeCell ref="GM180:GS180"/>
    <mergeCell ref="GM181:GS181"/>
    <mergeCell ref="GM174:GS174"/>
    <mergeCell ref="GM175:GS175"/>
    <mergeCell ref="GM176:GS176"/>
    <mergeCell ref="GM168:GS168"/>
    <mergeCell ref="GM169:GS169"/>
    <mergeCell ref="GM170:GS170"/>
    <mergeCell ref="GM171:GS171"/>
    <mergeCell ref="GM172:GS172"/>
    <mergeCell ref="GM160:GS160"/>
    <mergeCell ref="GM161:GS161"/>
    <mergeCell ref="GM162:GS162"/>
    <mergeCell ref="GM163:GS163"/>
    <mergeCell ref="GM155:GS155"/>
    <mergeCell ref="GT67:GZ67"/>
    <mergeCell ref="GT68:GZ68"/>
    <mergeCell ref="GT69:GZ69"/>
    <mergeCell ref="GT70:GZ70"/>
    <mergeCell ref="GT71:GZ71"/>
    <mergeCell ref="GT72:GZ72"/>
    <mergeCell ref="GM157:GS157"/>
    <mergeCell ref="GM146:GS146"/>
    <mergeCell ref="GM147:GS147"/>
    <mergeCell ref="GM148:GS148"/>
    <mergeCell ref="GM149:GS149"/>
    <mergeCell ref="GM150:GS150"/>
    <mergeCell ref="GM106:GS106"/>
    <mergeCell ref="GM111:GS111"/>
    <mergeCell ref="GM112:GS112"/>
    <mergeCell ref="GM116:GS116"/>
    <mergeCell ref="GM117:GS117"/>
    <mergeCell ref="GM119:GS119"/>
    <mergeCell ref="GM121:GS121"/>
    <mergeCell ref="GM120:GS120"/>
    <mergeCell ref="GM128:GS128"/>
    <mergeCell ref="GM89:GS89"/>
    <mergeCell ref="GM91:GS91"/>
    <mergeCell ref="GM96:GS96"/>
    <mergeCell ref="GM100:GS100"/>
    <mergeCell ref="GM103:GS103"/>
    <mergeCell ref="GM105:GS105"/>
    <mergeCell ref="GM97:GS97"/>
    <mergeCell ref="GM99:GS99"/>
    <mergeCell ref="GM101:GS101"/>
    <mergeCell ref="GM102:GS102"/>
    <mergeCell ref="GM137:GS137"/>
    <mergeCell ref="GM92:GS92"/>
    <mergeCell ref="GM107:GS107"/>
    <mergeCell ref="GM108:GS108"/>
    <mergeCell ref="GM109:GS109"/>
    <mergeCell ref="GM118:GS118"/>
    <mergeCell ref="GM114:GS114"/>
    <mergeCell ref="GM78:GS78"/>
    <mergeCell ref="GM79:GS79"/>
    <mergeCell ref="GM80:GS80"/>
    <mergeCell ref="GM81:GS81"/>
    <mergeCell ref="GM85:GS85"/>
    <mergeCell ref="GM82:GS82"/>
    <mergeCell ref="GM83:GS83"/>
    <mergeCell ref="GM84:GS84"/>
    <mergeCell ref="GM71:GS71"/>
    <mergeCell ref="GM72:GS72"/>
    <mergeCell ref="GM73:GS73"/>
    <mergeCell ref="GM74:GS74"/>
    <mergeCell ref="GM75:GS75"/>
    <mergeCell ref="GM76:GS76"/>
    <mergeCell ref="GM65:GS65"/>
    <mergeCell ref="GM66:GS66"/>
    <mergeCell ref="GM67:GS67"/>
    <mergeCell ref="GM68:GS68"/>
    <mergeCell ref="GM69:GS69"/>
    <mergeCell ref="GM70:GS70"/>
    <mergeCell ref="GM60:GS60"/>
    <mergeCell ref="GM61:GS61"/>
    <mergeCell ref="GM64:GS64"/>
    <mergeCell ref="GM63:GS63"/>
    <mergeCell ref="GM51:GS51"/>
    <mergeCell ref="GM52:GS52"/>
    <mergeCell ref="GM53:GS53"/>
    <mergeCell ref="GM54:GS54"/>
    <mergeCell ref="GM55:GS55"/>
    <mergeCell ref="GM56:GS56"/>
    <mergeCell ref="GM45:GS45"/>
    <mergeCell ref="GM46:GS46"/>
    <mergeCell ref="GM47:GS47"/>
    <mergeCell ref="GM48:GS48"/>
    <mergeCell ref="GM49:GS49"/>
    <mergeCell ref="GM50:GS50"/>
    <mergeCell ref="GM77:GS77"/>
    <mergeCell ref="GM22:GS22"/>
    <mergeCell ref="GM32:GS32"/>
    <mergeCell ref="GM36:GS36"/>
    <mergeCell ref="GM37:GS37"/>
    <mergeCell ref="GM38:GS38"/>
    <mergeCell ref="GM40:GS40"/>
    <mergeCell ref="GF180:GL180"/>
    <mergeCell ref="GF181:GL181"/>
    <mergeCell ref="GF182:GL182"/>
    <mergeCell ref="GF163:GL163"/>
    <mergeCell ref="GF168:GL168"/>
    <mergeCell ref="GF169:GL169"/>
    <mergeCell ref="GF170:GL170"/>
    <mergeCell ref="GF176:GL176"/>
    <mergeCell ref="GF178:GL178"/>
    <mergeCell ref="GF179:GL179"/>
    <mergeCell ref="GF171:GL171"/>
    <mergeCell ref="GF172:GL172"/>
    <mergeCell ref="GF173:GL173"/>
    <mergeCell ref="GF174:GL174"/>
    <mergeCell ref="GF175:GL175"/>
    <mergeCell ref="GF158:GL158"/>
    <mergeCell ref="GF159:GL159"/>
    <mergeCell ref="GF160:GL160"/>
    <mergeCell ref="GF161:GL161"/>
    <mergeCell ref="GF162:GL162"/>
    <mergeCell ref="GF154:GL154"/>
    <mergeCell ref="GF157:GL157"/>
    <mergeCell ref="GF155:GL155"/>
    <mergeCell ref="GM57:GS57"/>
    <mergeCell ref="GM58:GS58"/>
    <mergeCell ref="GM59:GS59"/>
    <mergeCell ref="GF156:GL156"/>
    <mergeCell ref="GF149:GL149"/>
    <mergeCell ref="GF150:GL150"/>
    <mergeCell ref="GF151:GL151"/>
    <mergeCell ref="GF153:GL153"/>
    <mergeCell ref="GF152:GL152"/>
    <mergeCell ref="GF117:GL117"/>
    <mergeCell ref="GF146:GL146"/>
    <mergeCell ref="GF147:GL147"/>
    <mergeCell ref="GF148:GL148"/>
    <mergeCell ref="GF119:GL119"/>
    <mergeCell ref="GF121:GL121"/>
    <mergeCell ref="GF120:GL120"/>
    <mergeCell ref="GF128:GL128"/>
    <mergeCell ref="GF96:GL96"/>
    <mergeCell ref="GF100:GL100"/>
    <mergeCell ref="GF103:GL103"/>
    <mergeCell ref="GF105:GL105"/>
    <mergeCell ref="GF106:GL106"/>
    <mergeCell ref="GF111:GL111"/>
    <mergeCell ref="GF97:GL97"/>
    <mergeCell ref="GF99:GL99"/>
    <mergeCell ref="GF101:GL101"/>
    <mergeCell ref="GF102:GL102"/>
    <mergeCell ref="GF137:GL137"/>
    <mergeCell ref="GF107:GL107"/>
    <mergeCell ref="GF108:GL108"/>
    <mergeCell ref="GF109:GL109"/>
    <mergeCell ref="GF118:GL118"/>
    <mergeCell ref="GF112:GL112"/>
    <mergeCell ref="GF116:GL116"/>
    <mergeCell ref="GF122:GL122"/>
    <mergeCell ref="GF81:GL81"/>
    <mergeCell ref="GF85:GL85"/>
    <mergeCell ref="GF89:GL89"/>
    <mergeCell ref="GF91:GL91"/>
    <mergeCell ref="GF82:GL82"/>
    <mergeCell ref="GF83:GL83"/>
    <mergeCell ref="GF84:GL84"/>
    <mergeCell ref="GF73:GL73"/>
    <mergeCell ref="GF74:GL74"/>
    <mergeCell ref="GF75:GL75"/>
    <mergeCell ref="GF76:GL76"/>
    <mergeCell ref="GF77:GL77"/>
    <mergeCell ref="GF78:GL78"/>
    <mergeCell ref="GF67:GL67"/>
    <mergeCell ref="GF68:GL68"/>
    <mergeCell ref="GF69:GL69"/>
    <mergeCell ref="GF70:GL70"/>
    <mergeCell ref="GF71:GL71"/>
    <mergeCell ref="GF72:GL72"/>
    <mergeCell ref="GF65:GL65"/>
    <mergeCell ref="GF66:GL66"/>
    <mergeCell ref="GF63:GL63"/>
    <mergeCell ref="GF53:GL53"/>
    <mergeCell ref="GF54:GL54"/>
    <mergeCell ref="GF55:GL55"/>
    <mergeCell ref="GF56:GL56"/>
    <mergeCell ref="GF57:GL57"/>
    <mergeCell ref="GF58:GL58"/>
    <mergeCell ref="GF47:GL47"/>
    <mergeCell ref="GF48:GL48"/>
    <mergeCell ref="GF49:GL49"/>
    <mergeCell ref="GF50:GL50"/>
    <mergeCell ref="GF51:GL51"/>
    <mergeCell ref="GF52:GL52"/>
    <mergeCell ref="GF79:GL79"/>
    <mergeCell ref="GF80:GL80"/>
    <mergeCell ref="GF45:GL45"/>
    <mergeCell ref="GF46:GL46"/>
    <mergeCell ref="GF8:GL8"/>
    <mergeCell ref="GF12:GL12"/>
    <mergeCell ref="GF13:GL13"/>
    <mergeCell ref="GF22:GL22"/>
    <mergeCell ref="GF32:GL32"/>
    <mergeCell ref="FY177:GE177"/>
    <mergeCell ref="FY168:GE168"/>
    <mergeCell ref="FY169:GE169"/>
    <mergeCell ref="FY170:GE170"/>
    <mergeCell ref="FY171:GE171"/>
    <mergeCell ref="FY178:GE178"/>
    <mergeCell ref="FY174:GE174"/>
    <mergeCell ref="FY175:GE175"/>
    <mergeCell ref="FY176:GE176"/>
    <mergeCell ref="FY172:GE172"/>
    <mergeCell ref="FY160:GE160"/>
    <mergeCell ref="FY161:GE161"/>
    <mergeCell ref="FY162:GE162"/>
    <mergeCell ref="FY163:GE163"/>
    <mergeCell ref="FY155:GE155"/>
    <mergeCell ref="FY156:GE156"/>
    <mergeCell ref="FY158:GE158"/>
    <mergeCell ref="FY159:GE159"/>
    <mergeCell ref="FY151:GE151"/>
    <mergeCell ref="FY153:GE153"/>
    <mergeCell ref="FY152:GE152"/>
    <mergeCell ref="GF59:GL59"/>
    <mergeCell ref="GF60:GL60"/>
    <mergeCell ref="GF61:GL61"/>
    <mergeCell ref="GF64:GL64"/>
    <mergeCell ref="FY149:GE149"/>
    <mergeCell ref="FY150:GE150"/>
    <mergeCell ref="FY106:GE106"/>
    <mergeCell ref="FY111:GE111"/>
    <mergeCell ref="FY112:GE112"/>
    <mergeCell ref="FY116:GE116"/>
    <mergeCell ref="FY117:GE117"/>
    <mergeCell ref="FY109:GE109"/>
    <mergeCell ref="FY119:GE119"/>
    <mergeCell ref="FY121:GE121"/>
    <mergeCell ref="FY91:GE91"/>
    <mergeCell ref="FY96:GE96"/>
    <mergeCell ref="FY100:GE100"/>
    <mergeCell ref="FY103:GE103"/>
    <mergeCell ref="FY105:GE105"/>
    <mergeCell ref="FY92:GE92"/>
    <mergeCell ref="FY102:GE102"/>
    <mergeCell ref="FY115:GE115"/>
    <mergeCell ref="FY137:GE137"/>
    <mergeCell ref="FY93:GE93"/>
    <mergeCell ref="FY108:GE108"/>
    <mergeCell ref="FY107:GE107"/>
    <mergeCell ref="FY118:GE118"/>
    <mergeCell ref="FY113:GE113"/>
    <mergeCell ref="FY122:GE122"/>
    <mergeCell ref="FY120:GE120"/>
    <mergeCell ref="FY114:GE114"/>
    <mergeCell ref="FY138:GE142"/>
    <mergeCell ref="FY55:GE55"/>
    <mergeCell ref="FY56:GE56"/>
    <mergeCell ref="FY45:GE45"/>
    <mergeCell ref="FY46:GE46"/>
    <mergeCell ref="FY47:GE47"/>
    <mergeCell ref="FY48:GE48"/>
    <mergeCell ref="FY49:GE49"/>
    <mergeCell ref="FY50:GE50"/>
    <mergeCell ref="FY77:GE77"/>
    <mergeCell ref="FY78:GE78"/>
    <mergeCell ref="FY79:GE79"/>
    <mergeCell ref="FY80:GE80"/>
    <mergeCell ref="FY81:GE81"/>
    <mergeCell ref="FY85:GE85"/>
    <mergeCell ref="FY82:GE82"/>
    <mergeCell ref="FY83:GE83"/>
    <mergeCell ref="FY84:GE84"/>
    <mergeCell ref="FY71:GE71"/>
    <mergeCell ref="FY72:GE72"/>
    <mergeCell ref="FY73:GE73"/>
    <mergeCell ref="FY74:GE74"/>
    <mergeCell ref="FY75:GE75"/>
    <mergeCell ref="FY76:GE76"/>
    <mergeCell ref="FY65:GE65"/>
    <mergeCell ref="FY66:GE66"/>
    <mergeCell ref="FY67:GE67"/>
    <mergeCell ref="FY68:GE68"/>
    <mergeCell ref="FY69:GE69"/>
    <mergeCell ref="FY70:GE70"/>
    <mergeCell ref="FY32:GE32"/>
    <mergeCell ref="FY36:GE36"/>
    <mergeCell ref="FY37:GE37"/>
    <mergeCell ref="FR182:FX182"/>
    <mergeCell ref="FR174:FX174"/>
    <mergeCell ref="FR175:FX175"/>
    <mergeCell ref="FR176:FX176"/>
    <mergeCell ref="FR177:FX177"/>
    <mergeCell ref="FR178:FX178"/>
    <mergeCell ref="FR170:FX170"/>
    <mergeCell ref="FR171:FX171"/>
    <mergeCell ref="FR172:FX172"/>
    <mergeCell ref="FR173:FX173"/>
    <mergeCell ref="FR161:FX161"/>
    <mergeCell ref="FR162:FX162"/>
    <mergeCell ref="FR163:FX163"/>
    <mergeCell ref="FR168:FX168"/>
    <mergeCell ref="FR169:FX169"/>
    <mergeCell ref="FR158:FX158"/>
    <mergeCell ref="FR159:FX159"/>
    <mergeCell ref="FR160:FX160"/>
    <mergeCell ref="FY57:GE57"/>
    <mergeCell ref="FY58:GE58"/>
    <mergeCell ref="FY59:GE59"/>
    <mergeCell ref="FY60:GE60"/>
    <mergeCell ref="FY61:GE61"/>
    <mergeCell ref="FY64:GE64"/>
    <mergeCell ref="FY63:GE63"/>
    <mergeCell ref="FY51:GE51"/>
    <mergeCell ref="FY52:GE52"/>
    <mergeCell ref="FY53:GE53"/>
    <mergeCell ref="FY54:GE54"/>
    <mergeCell ref="FR106:FX106"/>
    <mergeCell ref="FR111:FX111"/>
    <mergeCell ref="FR112:FX112"/>
    <mergeCell ref="FR116:FX116"/>
    <mergeCell ref="FR117:FX117"/>
    <mergeCell ref="FR107:FX107"/>
    <mergeCell ref="FR109:FX109"/>
    <mergeCell ref="FR119:FX119"/>
    <mergeCell ref="FR121:FX121"/>
    <mergeCell ref="FR91:FX91"/>
    <mergeCell ref="FR96:FX96"/>
    <mergeCell ref="FR100:FX100"/>
    <mergeCell ref="FR103:FX103"/>
    <mergeCell ref="FR105:FX105"/>
    <mergeCell ref="FR92:FX92"/>
    <mergeCell ref="FR94:FX94"/>
    <mergeCell ref="FR102:FX102"/>
    <mergeCell ref="FR93:FX93"/>
    <mergeCell ref="FR108:FX108"/>
    <mergeCell ref="FR118:FX118"/>
    <mergeCell ref="FR113:FX113"/>
    <mergeCell ref="FR120:FX120"/>
    <mergeCell ref="FR79:FX79"/>
    <mergeCell ref="FR80:FX80"/>
    <mergeCell ref="FR81:FX81"/>
    <mergeCell ref="FR85:FX85"/>
    <mergeCell ref="FR82:FX82"/>
    <mergeCell ref="FR83:FX83"/>
    <mergeCell ref="FR84:FX84"/>
    <mergeCell ref="FR71:FX71"/>
    <mergeCell ref="FR72:FX72"/>
    <mergeCell ref="FR73:FX73"/>
    <mergeCell ref="FR74:FX74"/>
    <mergeCell ref="FR75:FX75"/>
    <mergeCell ref="FR76:FX76"/>
    <mergeCell ref="FR65:FX65"/>
    <mergeCell ref="FR66:FX66"/>
    <mergeCell ref="FR67:FX67"/>
    <mergeCell ref="FR68:FX68"/>
    <mergeCell ref="FR69:FX69"/>
    <mergeCell ref="FR70:FX70"/>
    <mergeCell ref="FR61:FX61"/>
    <mergeCell ref="FR64:FX64"/>
    <mergeCell ref="FR63:FX63"/>
    <mergeCell ref="FR51:FX51"/>
    <mergeCell ref="FR52:FX52"/>
    <mergeCell ref="FR53:FX53"/>
    <mergeCell ref="FR54:FX54"/>
    <mergeCell ref="FR55:FX55"/>
    <mergeCell ref="FR56:FX56"/>
    <mergeCell ref="FR45:FX45"/>
    <mergeCell ref="FR46:FX46"/>
    <mergeCell ref="FR47:FX47"/>
    <mergeCell ref="FR48:FX48"/>
    <mergeCell ref="FR49:FX49"/>
    <mergeCell ref="FR50:FX50"/>
    <mergeCell ref="FR77:FX77"/>
    <mergeCell ref="FR78:FX78"/>
    <mergeCell ref="FR32:FX32"/>
    <mergeCell ref="FR36:FX36"/>
    <mergeCell ref="FR14:FX14"/>
    <mergeCell ref="FR17:FX17"/>
    <mergeCell ref="FR20:FX20"/>
    <mergeCell ref="FR23:FX23"/>
    <mergeCell ref="FR37:FX37"/>
    <mergeCell ref="FR38:FX38"/>
    <mergeCell ref="FR40:FX40"/>
    <mergeCell ref="FK180:FQ180"/>
    <mergeCell ref="FK181:FQ181"/>
    <mergeCell ref="FK182:FQ182"/>
    <mergeCell ref="FK163:FQ163"/>
    <mergeCell ref="FK168:FQ168"/>
    <mergeCell ref="FK169:FQ169"/>
    <mergeCell ref="FK170:FQ170"/>
    <mergeCell ref="FK176:FQ176"/>
    <mergeCell ref="FK178:FQ178"/>
    <mergeCell ref="FK179:FQ179"/>
    <mergeCell ref="FK171:FQ171"/>
    <mergeCell ref="FK172:FQ172"/>
    <mergeCell ref="FK173:FQ173"/>
    <mergeCell ref="FK174:FQ174"/>
    <mergeCell ref="FK175:FQ175"/>
    <mergeCell ref="FK159:FQ159"/>
    <mergeCell ref="FK160:FQ160"/>
    <mergeCell ref="FK161:FQ161"/>
    <mergeCell ref="FK162:FQ162"/>
    <mergeCell ref="FR57:FX57"/>
    <mergeCell ref="FR58:FX58"/>
    <mergeCell ref="FR59:FX59"/>
    <mergeCell ref="FR60:FX60"/>
    <mergeCell ref="FK154:FQ154"/>
    <mergeCell ref="FK157:FQ157"/>
    <mergeCell ref="FK155:FQ155"/>
    <mergeCell ref="FK156:FQ156"/>
    <mergeCell ref="FK118:FQ118"/>
    <mergeCell ref="FK119:FQ119"/>
    <mergeCell ref="FK121:FQ121"/>
    <mergeCell ref="FK122:FQ122"/>
    <mergeCell ref="FK127:FQ127"/>
    <mergeCell ref="FK158:FQ158"/>
    <mergeCell ref="FK137:FQ137"/>
    <mergeCell ref="FK130:FQ130"/>
    <mergeCell ref="FK132:FQ132"/>
    <mergeCell ref="FK106:FQ106"/>
    <mergeCell ref="FK111:FQ111"/>
    <mergeCell ref="FK112:FQ112"/>
    <mergeCell ref="FK116:FQ116"/>
    <mergeCell ref="FK115:FQ115"/>
    <mergeCell ref="FK152:FQ152"/>
    <mergeCell ref="FK117:FQ117"/>
    <mergeCell ref="FK146:FQ146"/>
    <mergeCell ref="FK147:FQ147"/>
    <mergeCell ref="FK148:FQ148"/>
    <mergeCell ref="FK138:FQ142"/>
    <mergeCell ref="FK107:FQ107"/>
    <mergeCell ref="FK128:FQ128"/>
    <mergeCell ref="FK81:FQ81"/>
    <mergeCell ref="FK85:FQ85"/>
    <mergeCell ref="FK89:FQ89"/>
    <mergeCell ref="FK91:FQ91"/>
    <mergeCell ref="FK96:FQ96"/>
    <mergeCell ref="FK100:FQ100"/>
    <mergeCell ref="FK82:FQ82"/>
    <mergeCell ref="FK83:FQ83"/>
    <mergeCell ref="FK84:FQ84"/>
    <mergeCell ref="FK98:FQ98"/>
    <mergeCell ref="FK75:FQ75"/>
    <mergeCell ref="FK76:FQ76"/>
    <mergeCell ref="FK77:FQ77"/>
    <mergeCell ref="FK78:FQ78"/>
    <mergeCell ref="FK79:FQ79"/>
    <mergeCell ref="FK80:FQ80"/>
    <mergeCell ref="FK69:FQ69"/>
    <mergeCell ref="FK70:FQ70"/>
    <mergeCell ref="FK71:FQ71"/>
    <mergeCell ref="FK72:FQ72"/>
    <mergeCell ref="FK73:FQ73"/>
    <mergeCell ref="FK74:FQ74"/>
    <mergeCell ref="FK86:FQ86"/>
    <mergeCell ref="FK87:FQ87"/>
    <mergeCell ref="FK88:FQ88"/>
    <mergeCell ref="FK90:FQ90"/>
    <mergeCell ref="FK92:FQ92"/>
    <mergeCell ref="FK93:FQ93"/>
    <mergeCell ref="FK94:FQ94"/>
    <mergeCell ref="FK95:FQ95"/>
    <mergeCell ref="FK61:FQ61"/>
    <mergeCell ref="FK64:FQ64"/>
    <mergeCell ref="FK65:FQ65"/>
    <mergeCell ref="FK66:FQ66"/>
    <mergeCell ref="FK67:FQ67"/>
    <mergeCell ref="FK68:FQ68"/>
    <mergeCell ref="FK63:FQ63"/>
    <mergeCell ref="FK55:FQ55"/>
    <mergeCell ref="FK56:FQ56"/>
    <mergeCell ref="FK57:FQ57"/>
    <mergeCell ref="FK58:FQ58"/>
    <mergeCell ref="FK59:FQ59"/>
    <mergeCell ref="FK60:FQ60"/>
    <mergeCell ref="FK49:FQ49"/>
    <mergeCell ref="FK50:FQ50"/>
    <mergeCell ref="FK51:FQ51"/>
    <mergeCell ref="FK52:FQ52"/>
    <mergeCell ref="FK53:FQ53"/>
    <mergeCell ref="FK54:FQ54"/>
    <mergeCell ref="FK38:FQ38"/>
    <mergeCell ref="FK40:FQ40"/>
    <mergeCell ref="FK45:FQ45"/>
    <mergeCell ref="FK46:FQ46"/>
    <mergeCell ref="FK47:FQ47"/>
    <mergeCell ref="FK48:FQ48"/>
    <mergeCell ref="FK41:FQ41"/>
    <mergeCell ref="FK42:FQ42"/>
    <mergeCell ref="FK43:FQ43"/>
    <mergeCell ref="FK44:FQ44"/>
    <mergeCell ref="FD187:FJ187"/>
    <mergeCell ref="FD188:FJ188"/>
    <mergeCell ref="FD193:FJ193"/>
    <mergeCell ref="FK8:FQ8"/>
    <mergeCell ref="FK12:FQ12"/>
    <mergeCell ref="FK13:FQ13"/>
    <mergeCell ref="FK22:FQ22"/>
    <mergeCell ref="FK32:FQ32"/>
    <mergeCell ref="FK36:FQ36"/>
    <mergeCell ref="FK37:FQ37"/>
    <mergeCell ref="FD180:FJ180"/>
    <mergeCell ref="FD182:FJ182"/>
    <mergeCell ref="FD174:FJ174"/>
    <mergeCell ref="FD175:FJ175"/>
    <mergeCell ref="FD176:FJ176"/>
    <mergeCell ref="FD177:FJ177"/>
    <mergeCell ref="FD178:FJ178"/>
    <mergeCell ref="FD170:FJ170"/>
    <mergeCell ref="FD171:FJ171"/>
    <mergeCell ref="FD172:FJ172"/>
    <mergeCell ref="FD173:FJ173"/>
    <mergeCell ref="FD161:FJ161"/>
    <mergeCell ref="FD162:FJ162"/>
    <mergeCell ref="FD163:FJ163"/>
    <mergeCell ref="FD168:FJ168"/>
    <mergeCell ref="FD169:FJ169"/>
    <mergeCell ref="FD157:FJ157"/>
    <mergeCell ref="FD158:FJ158"/>
    <mergeCell ref="FD159:FJ159"/>
    <mergeCell ref="FD160:FJ160"/>
    <mergeCell ref="FD152:FJ152"/>
    <mergeCell ref="FD154:FJ154"/>
    <mergeCell ref="FD155:FJ155"/>
    <mergeCell ref="FD156:FJ156"/>
    <mergeCell ref="FD148:FJ148"/>
    <mergeCell ref="FD149:FJ149"/>
    <mergeCell ref="FD150:FJ150"/>
    <mergeCell ref="FD151:FJ151"/>
    <mergeCell ref="FD112:FJ112"/>
    <mergeCell ref="FD116:FJ116"/>
    <mergeCell ref="FD117:FJ117"/>
    <mergeCell ref="FD146:FJ146"/>
    <mergeCell ref="FD147:FJ147"/>
    <mergeCell ref="FD118:FJ118"/>
    <mergeCell ref="FD119:FJ119"/>
    <mergeCell ref="FD121:FJ121"/>
    <mergeCell ref="FD122:FJ122"/>
    <mergeCell ref="FD137:FJ137"/>
    <mergeCell ref="FD138:FJ142"/>
    <mergeCell ref="FD128:FJ128"/>
    <mergeCell ref="FD96:FJ96"/>
    <mergeCell ref="FD100:FJ100"/>
    <mergeCell ref="FD103:FJ103"/>
    <mergeCell ref="FD105:FJ105"/>
    <mergeCell ref="FD106:FJ106"/>
    <mergeCell ref="FD111:FJ111"/>
    <mergeCell ref="FD79:FJ79"/>
    <mergeCell ref="FD80:FJ80"/>
    <mergeCell ref="FD81:FJ81"/>
    <mergeCell ref="FD85:FJ85"/>
    <mergeCell ref="FD89:FJ89"/>
    <mergeCell ref="FD91:FJ91"/>
    <mergeCell ref="FD82:FJ82"/>
    <mergeCell ref="FD83:FJ83"/>
    <mergeCell ref="FD84:FJ84"/>
    <mergeCell ref="FD73:FJ73"/>
    <mergeCell ref="FD74:FJ74"/>
    <mergeCell ref="FD75:FJ75"/>
    <mergeCell ref="FD76:FJ76"/>
    <mergeCell ref="FD77:FJ77"/>
    <mergeCell ref="FD78:FJ78"/>
    <mergeCell ref="FD86:FJ86"/>
    <mergeCell ref="FD87:FJ87"/>
    <mergeCell ref="FD88:FJ88"/>
    <mergeCell ref="FD90:FJ90"/>
    <mergeCell ref="FD92:FJ92"/>
    <mergeCell ref="FD93:FJ93"/>
    <mergeCell ref="FD94:FJ94"/>
    <mergeCell ref="FD95:FJ95"/>
    <mergeCell ref="FD67:FJ67"/>
    <mergeCell ref="FD68:FJ68"/>
    <mergeCell ref="FD69:FJ69"/>
    <mergeCell ref="FD70:FJ70"/>
    <mergeCell ref="FD71:FJ71"/>
    <mergeCell ref="FD72:FJ72"/>
    <mergeCell ref="FD59:FJ59"/>
    <mergeCell ref="FD60:FJ60"/>
    <mergeCell ref="FD61:FJ61"/>
    <mergeCell ref="FD64:FJ64"/>
    <mergeCell ref="FD65:FJ65"/>
    <mergeCell ref="FD66:FJ66"/>
    <mergeCell ref="FD63:FJ63"/>
    <mergeCell ref="FD53:FJ53"/>
    <mergeCell ref="FD54:FJ54"/>
    <mergeCell ref="FD55:FJ55"/>
    <mergeCell ref="FD56:FJ56"/>
    <mergeCell ref="FD57:FJ57"/>
    <mergeCell ref="FD58:FJ58"/>
    <mergeCell ref="FD47:FJ47"/>
    <mergeCell ref="FD48:FJ48"/>
    <mergeCell ref="FD49:FJ49"/>
    <mergeCell ref="FD50:FJ50"/>
    <mergeCell ref="FD51:FJ51"/>
    <mergeCell ref="FD52:FJ52"/>
    <mergeCell ref="FD36:FJ36"/>
    <mergeCell ref="FD37:FJ37"/>
    <mergeCell ref="FD38:FJ38"/>
    <mergeCell ref="FD40:FJ40"/>
    <mergeCell ref="FD45:FJ45"/>
    <mergeCell ref="FD46:FJ46"/>
    <mergeCell ref="FD41:FJ41"/>
    <mergeCell ref="FD42:FJ42"/>
    <mergeCell ref="FD43:FJ43"/>
    <mergeCell ref="FD44:FJ44"/>
    <mergeCell ref="EW182:FC182"/>
    <mergeCell ref="EW147:FC147"/>
    <mergeCell ref="EW148:FC148"/>
    <mergeCell ref="EW149:FC149"/>
    <mergeCell ref="EW150:FC150"/>
    <mergeCell ref="EW106:FC106"/>
    <mergeCell ref="EW111:FC111"/>
    <mergeCell ref="EW112:FC112"/>
    <mergeCell ref="EW116:FC116"/>
    <mergeCell ref="EW117:FC117"/>
    <mergeCell ref="EW118:FC118"/>
    <mergeCell ref="EW119:FC119"/>
    <mergeCell ref="EW121:FC121"/>
    <mergeCell ref="EW122:FC122"/>
    <mergeCell ref="EW80:FC80"/>
    <mergeCell ref="EW81:FC81"/>
    <mergeCell ref="FD8:FJ8"/>
    <mergeCell ref="FD12:FJ12"/>
    <mergeCell ref="FD13:FJ13"/>
    <mergeCell ref="FD22:FJ22"/>
    <mergeCell ref="FD32:FJ32"/>
    <mergeCell ref="EW177:FC177"/>
    <mergeCell ref="EW178:FC178"/>
    <mergeCell ref="EW179:FC179"/>
    <mergeCell ref="EW180:FC180"/>
    <mergeCell ref="EW181:FC181"/>
    <mergeCell ref="EW174:FC174"/>
    <mergeCell ref="EW175:FC175"/>
    <mergeCell ref="EW176:FC176"/>
    <mergeCell ref="EW168:FC168"/>
    <mergeCell ref="EW169:FC169"/>
    <mergeCell ref="EW170:FC170"/>
    <mergeCell ref="EW171:FC171"/>
    <mergeCell ref="EW172:FC172"/>
    <mergeCell ref="EW160:FC160"/>
    <mergeCell ref="EW161:FC161"/>
    <mergeCell ref="EW162:FC162"/>
    <mergeCell ref="EW163:FC163"/>
    <mergeCell ref="EW155:FC155"/>
    <mergeCell ref="EW156:FC156"/>
    <mergeCell ref="EW158:FC158"/>
    <mergeCell ref="EW159:FC159"/>
    <mergeCell ref="EW151:FC151"/>
    <mergeCell ref="EW153:FC153"/>
    <mergeCell ref="EW152:FC152"/>
    <mergeCell ref="EW154:FC154"/>
    <mergeCell ref="EW157:FC157"/>
    <mergeCell ref="EW146:FC146"/>
    <mergeCell ref="EW85:FC85"/>
    <mergeCell ref="EW89:FC89"/>
    <mergeCell ref="EW91:FC91"/>
    <mergeCell ref="EW96:FC96"/>
    <mergeCell ref="EW82:FC82"/>
    <mergeCell ref="EW84:FC84"/>
    <mergeCell ref="EW92:FC92"/>
    <mergeCell ref="EW94:FC94"/>
    <mergeCell ref="EW74:FC74"/>
    <mergeCell ref="EW75:FC75"/>
    <mergeCell ref="EW76:FC76"/>
    <mergeCell ref="EW77:FC77"/>
    <mergeCell ref="EW78:FC78"/>
    <mergeCell ref="EW79:FC79"/>
    <mergeCell ref="EW68:FC68"/>
    <mergeCell ref="EW69:FC69"/>
    <mergeCell ref="EW70:FC70"/>
    <mergeCell ref="EW71:FC71"/>
    <mergeCell ref="EW72:FC72"/>
    <mergeCell ref="EW73:FC73"/>
    <mergeCell ref="EW86:FC86"/>
    <mergeCell ref="EW87:FC87"/>
    <mergeCell ref="EW88:FC88"/>
    <mergeCell ref="EW90:FC90"/>
    <mergeCell ref="EW93:FC93"/>
    <mergeCell ref="EW95:FC95"/>
    <mergeCell ref="EW60:FC60"/>
    <mergeCell ref="EW61:FC61"/>
    <mergeCell ref="EW64:FC64"/>
    <mergeCell ref="EW65:FC65"/>
    <mergeCell ref="EW66:FC66"/>
    <mergeCell ref="EW67:FC67"/>
    <mergeCell ref="EW54:FC54"/>
    <mergeCell ref="EW55:FC55"/>
    <mergeCell ref="EW56:FC56"/>
    <mergeCell ref="EW57:FC57"/>
    <mergeCell ref="EW58:FC58"/>
    <mergeCell ref="EW59:FC59"/>
    <mergeCell ref="EW48:FC48"/>
    <mergeCell ref="EW49:FC49"/>
    <mergeCell ref="EW50:FC50"/>
    <mergeCell ref="EW51:FC51"/>
    <mergeCell ref="EW52:FC52"/>
    <mergeCell ref="EW53:FC53"/>
    <mergeCell ref="EW37:FC37"/>
    <mergeCell ref="EW38:FC38"/>
    <mergeCell ref="EW40:FC40"/>
    <mergeCell ref="EW45:FC45"/>
    <mergeCell ref="EW46:FC46"/>
    <mergeCell ref="EW47:FC47"/>
    <mergeCell ref="EW41:FC41"/>
    <mergeCell ref="EW42:FC42"/>
    <mergeCell ref="EW43:FC43"/>
    <mergeCell ref="EW44:FC44"/>
    <mergeCell ref="EP188:EV188"/>
    <mergeCell ref="EP187:EV187"/>
    <mergeCell ref="EP193:EV193"/>
    <mergeCell ref="EW8:FC8"/>
    <mergeCell ref="EW12:FC12"/>
    <mergeCell ref="EW13:FC13"/>
    <mergeCell ref="EW22:FC22"/>
    <mergeCell ref="EW32:FC32"/>
    <mergeCell ref="EW36:FC36"/>
    <mergeCell ref="EP178:EV178"/>
    <mergeCell ref="EP179:EV179"/>
    <mergeCell ref="EP180:EV180"/>
    <mergeCell ref="EP181:EV181"/>
    <mergeCell ref="EP182:EV182"/>
    <mergeCell ref="EP174:EV174"/>
    <mergeCell ref="EP175:EV175"/>
    <mergeCell ref="EP176:EV176"/>
    <mergeCell ref="EP177:EV177"/>
    <mergeCell ref="EP169:EV169"/>
    <mergeCell ref="EP170:EV170"/>
    <mergeCell ref="EP171:EV171"/>
    <mergeCell ref="EP172:EV172"/>
    <mergeCell ref="EP162:EV162"/>
    <mergeCell ref="EP163:EV163"/>
    <mergeCell ref="EP168:EV168"/>
    <mergeCell ref="EP121:EV121"/>
    <mergeCell ref="EP156:EV156"/>
    <mergeCell ref="EP157:EV157"/>
    <mergeCell ref="EP158:EV158"/>
    <mergeCell ref="EP159:EV159"/>
    <mergeCell ref="EP160:EV160"/>
    <mergeCell ref="EP153:EV153"/>
    <mergeCell ref="EP154:EV154"/>
    <mergeCell ref="EP155:EV155"/>
    <mergeCell ref="EP137:EV137"/>
    <mergeCell ref="EP112:EV112"/>
    <mergeCell ref="EP147:EV147"/>
    <mergeCell ref="EP148:EV148"/>
    <mergeCell ref="EP149:EV149"/>
    <mergeCell ref="EP150:EV150"/>
    <mergeCell ref="EP151:EV151"/>
    <mergeCell ref="EP117:EV117"/>
    <mergeCell ref="EP146:EV146"/>
    <mergeCell ref="EP118:EV118"/>
    <mergeCell ref="EP119:EV119"/>
    <mergeCell ref="EP122:EV122"/>
    <mergeCell ref="EP128:EV128"/>
    <mergeCell ref="EP123:EV123"/>
    <mergeCell ref="EP129:EV129"/>
    <mergeCell ref="EP131:EV131"/>
    <mergeCell ref="EP111:EV111"/>
    <mergeCell ref="EP79:EV79"/>
    <mergeCell ref="EP116:EV116"/>
    <mergeCell ref="EP107:EV107"/>
    <mergeCell ref="EP108:EV108"/>
    <mergeCell ref="EP114:EV114"/>
    <mergeCell ref="EP113:EV113"/>
    <mergeCell ref="EP81:EV81"/>
    <mergeCell ref="EP85:EV85"/>
    <mergeCell ref="EP82:EV82"/>
    <mergeCell ref="EP84:EV84"/>
    <mergeCell ref="EP59:EV59"/>
    <mergeCell ref="EP60:EV60"/>
    <mergeCell ref="EP61:EV61"/>
    <mergeCell ref="EP64:EV64"/>
    <mergeCell ref="EP65:EV65"/>
    <mergeCell ref="EP66:EV66"/>
    <mergeCell ref="EP57:EV57"/>
    <mergeCell ref="EP58:EV58"/>
    <mergeCell ref="EP87:EV87"/>
    <mergeCell ref="EP90:EV90"/>
    <mergeCell ref="EP89:EV89"/>
    <mergeCell ref="EP93:EV93"/>
    <mergeCell ref="EP95:EV95"/>
    <mergeCell ref="EP91:EV91"/>
    <mergeCell ref="EP45:EV45"/>
    <mergeCell ref="EP46:EV46"/>
    <mergeCell ref="EP41:EV41"/>
    <mergeCell ref="EP42:EV42"/>
    <mergeCell ref="EP43:EV43"/>
    <mergeCell ref="EP44:EV44"/>
    <mergeCell ref="EP97:EV97"/>
    <mergeCell ref="EP102:EV102"/>
    <mergeCell ref="EP101:EV101"/>
    <mergeCell ref="EI147:EO147"/>
    <mergeCell ref="EI148:EO148"/>
    <mergeCell ref="EI149:EO149"/>
    <mergeCell ref="EI150:EO150"/>
    <mergeCell ref="EI106:EO106"/>
    <mergeCell ref="EI111:EO111"/>
    <mergeCell ref="EI112:EO112"/>
    <mergeCell ref="EI116:EO116"/>
    <mergeCell ref="EI117:EO117"/>
    <mergeCell ref="EI107:EO107"/>
    <mergeCell ref="EI108:EO108"/>
    <mergeCell ref="EI119:EO119"/>
    <mergeCell ref="EI127:EO127"/>
    <mergeCell ref="EI91:EO91"/>
    <mergeCell ref="EI96:EO96"/>
    <mergeCell ref="EP67:EV67"/>
    <mergeCell ref="EP68:EV68"/>
    <mergeCell ref="EP69:EV69"/>
    <mergeCell ref="EP96:EV96"/>
    <mergeCell ref="EP86:EV86"/>
    <mergeCell ref="EP88:EV88"/>
    <mergeCell ref="EP92:EV92"/>
    <mergeCell ref="EP94:EV94"/>
    <mergeCell ref="EP75:EV75"/>
    <mergeCell ref="EP76:EV76"/>
    <mergeCell ref="EI100:EO100"/>
    <mergeCell ref="EI103:EO103"/>
    <mergeCell ref="EI105:EO105"/>
    <mergeCell ref="EI97:EO97"/>
    <mergeCell ref="EI99:EO99"/>
    <mergeCell ref="EI101:EO101"/>
    <mergeCell ref="EI102:EO102"/>
    <mergeCell ref="EP8:EV8"/>
    <mergeCell ref="EP12:EV12"/>
    <mergeCell ref="EP13:EV13"/>
    <mergeCell ref="EP22:EV22"/>
    <mergeCell ref="EP32:EV32"/>
    <mergeCell ref="EI177:EO177"/>
    <mergeCell ref="EI178:EO178"/>
    <mergeCell ref="EI179:EO179"/>
    <mergeCell ref="EI180:EO180"/>
    <mergeCell ref="EI181:EO181"/>
    <mergeCell ref="EI174:EO174"/>
    <mergeCell ref="EI175:EO175"/>
    <mergeCell ref="EI176:EO176"/>
    <mergeCell ref="EI168:EO168"/>
    <mergeCell ref="EI169:EO169"/>
    <mergeCell ref="EI170:EO170"/>
    <mergeCell ref="EI171:EO171"/>
    <mergeCell ref="EI172:EO172"/>
    <mergeCell ref="EI160:EO160"/>
    <mergeCell ref="EI161:EO161"/>
    <mergeCell ref="EI162:EO162"/>
    <mergeCell ref="EI163:EO163"/>
    <mergeCell ref="EI155:EO155"/>
    <mergeCell ref="EI156:EO156"/>
    <mergeCell ref="EI158:EO158"/>
    <mergeCell ref="EI159:EO159"/>
    <mergeCell ref="EI151:EO151"/>
    <mergeCell ref="EI153:EO153"/>
    <mergeCell ref="EI152:EO152"/>
    <mergeCell ref="EI154:EO154"/>
    <mergeCell ref="EI157:EO157"/>
    <mergeCell ref="EI146:EO146"/>
    <mergeCell ref="EI77:EO77"/>
    <mergeCell ref="EI78:EO78"/>
    <mergeCell ref="EI79:EO79"/>
    <mergeCell ref="EI80:EO80"/>
    <mergeCell ref="EI81:EO81"/>
    <mergeCell ref="EI85:EO85"/>
    <mergeCell ref="EI82:EO82"/>
    <mergeCell ref="EI83:EO83"/>
    <mergeCell ref="EI84:EO84"/>
    <mergeCell ref="EI71:EO71"/>
    <mergeCell ref="EI72:EO72"/>
    <mergeCell ref="EI73:EO73"/>
    <mergeCell ref="EI74:EO74"/>
    <mergeCell ref="EI75:EO75"/>
    <mergeCell ref="EI76:EO76"/>
    <mergeCell ref="EI65:EO65"/>
    <mergeCell ref="EI66:EO66"/>
    <mergeCell ref="EI67:EO67"/>
    <mergeCell ref="EI68:EO68"/>
    <mergeCell ref="EI69:EO69"/>
    <mergeCell ref="EI70:EO70"/>
    <mergeCell ref="EI57:EO57"/>
    <mergeCell ref="EI58:EO58"/>
    <mergeCell ref="EI59:EO59"/>
    <mergeCell ref="EI60:EO60"/>
    <mergeCell ref="EI61:EO61"/>
    <mergeCell ref="EI64:EO64"/>
    <mergeCell ref="EI51:EO51"/>
    <mergeCell ref="EI52:EO52"/>
    <mergeCell ref="EI53:EO53"/>
    <mergeCell ref="EI54:EO54"/>
    <mergeCell ref="EI55:EO55"/>
    <mergeCell ref="EI56:EO56"/>
    <mergeCell ref="EI45:EO45"/>
    <mergeCell ref="EI46:EO46"/>
    <mergeCell ref="EI47:EO47"/>
    <mergeCell ref="EI48:EO48"/>
    <mergeCell ref="EI49:EO49"/>
    <mergeCell ref="EI50:EO50"/>
    <mergeCell ref="EI8:EO8"/>
    <mergeCell ref="EI12:EO12"/>
    <mergeCell ref="EI13:EO13"/>
    <mergeCell ref="EI22:EO22"/>
    <mergeCell ref="EI32:EO32"/>
    <mergeCell ref="EI36:EO36"/>
    <mergeCell ref="EI10:EO10"/>
    <mergeCell ref="EI29:EO29"/>
    <mergeCell ref="EI14:EO14"/>
    <mergeCell ref="EI37:EO37"/>
    <mergeCell ref="EI38:EO38"/>
    <mergeCell ref="EI40:EO40"/>
    <mergeCell ref="EI17:EO17"/>
    <mergeCell ref="EB163:EH163"/>
    <mergeCell ref="EB168:EH168"/>
    <mergeCell ref="EB169:EH169"/>
    <mergeCell ref="EB170:EH170"/>
    <mergeCell ref="EB149:EH149"/>
    <mergeCell ref="EB150:EH150"/>
    <mergeCell ref="EB151:EH151"/>
    <mergeCell ref="EB153:EH153"/>
    <mergeCell ref="EB152:EH152"/>
    <mergeCell ref="EB117:EH117"/>
    <mergeCell ref="EB146:EH146"/>
    <mergeCell ref="EB147:EH147"/>
    <mergeCell ref="EB148:EH148"/>
    <mergeCell ref="EB119:EH119"/>
    <mergeCell ref="EB127:EH127"/>
    <mergeCell ref="EB96:EH96"/>
    <mergeCell ref="EB100:EH100"/>
    <mergeCell ref="EB103:EH103"/>
    <mergeCell ref="EB105:EH105"/>
    <mergeCell ref="EB187:EH187"/>
    <mergeCell ref="EB176:EH176"/>
    <mergeCell ref="EB178:EH178"/>
    <mergeCell ref="EB179:EH179"/>
    <mergeCell ref="EB171:EH171"/>
    <mergeCell ref="EB172:EH172"/>
    <mergeCell ref="EB173:EH173"/>
    <mergeCell ref="EB174:EH174"/>
    <mergeCell ref="EB175:EH175"/>
    <mergeCell ref="EB158:EH158"/>
    <mergeCell ref="EB159:EH159"/>
    <mergeCell ref="EB160:EH160"/>
    <mergeCell ref="EB161:EH161"/>
    <mergeCell ref="EB162:EH162"/>
    <mergeCell ref="EB154:EH154"/>
    <mergeCell ref="EB157:EH157"/>
    <mergeCell ref="EB155:EH155"/>
    <mergeCell ref="EB156:EH156"/>
    <mergeCell ref="EB106:EH106"/>
    <mergeCell ref="EB111:EH111"/>
    <mergeCell ref="EB101:EH101"/>
    <mergeCell ref="EB102:EH102"/>
    <mergeCell ref="EB107:EH107"/>
    <mergeCell ref="EB108:EH108"/>
    <mergeCell ref="EB109:EH109"/>
    <mergeCell ref="EB122:EH122"/>
    <mergeCell ref="EB129:EH129"/>
    <mergeCell ref="EB85:EH85"/>
    <mergeCell ref="EB89:EH89"/>
    <mergeCell ref="EB91:EH91"/>
    <mergeCell ref="EB82:EH82"/>
    <mergeCell ref="EB83:EH83"/>
    <mergeCell ref="EB84:EH84"/>
    <mergeCell ref="EB73:EH73"/>
    <mergeCell ref="EB74:EH74"/>
    <mergeCell ref="EB75:EH75"/>
    <mergeCell ref="EB76:EH76"/>
    <mergeCell ref="EB77:EH77"/>
    <mergeCell ref="EB78:EH78"/>
    <mergeCell ref="EB79:EH79"/>
    <mergeCell ref="EB80:EH80"/>
    <mergeCell ref="EB81:EH81"/>
    <mergeCell ref="EB92:EH92"/>
    <mergeCell ref="EB126:EH126"/>
    <mergeCell ref="EB67:EH67"/>
    <mergeCell ref="EB68:EH68"/>
    <mergeCell ref="EB69:EH69"/>
    <mergeCell ref="EB70:EH70"/>
    <mergeCell ref="EB71:EH71"/>
    <mergeCell ref="EB72:EH72"/>
    <mergeCell ref="EB65:EH65"/>
    <mergeCell ref="EB66:EH66"/>
    <mergeCell ref="EB53:EH53"/>
    <mergeCell ref="EB54:EH54"/>
    <mergeCell ref="EB55:EH55"/>
    <mergeCell ref="EB56:EH56"/>
    <mergeCell ref="EB57:EH57"/>
    <mergeCell ref="EB58:EH58"/>
    <mergeCell ref="EB47:EH47"/>
    <mergeCell ref="EB48:EH48"/>
    <mergeCell ref="EB49:EH49"/>
    <mergeCell ref="EB50:EH50"/>
    <mergeCell ref="EB51:EH51"/>
    <mergeCell ref="EB52:EH52"/>
    <mergeCell ref="EB45:EH45"/>
    <mergeCell ref="EB46:EH46"/>
    <mergeCell ref="EB39:EH39"/>
    <mergeCell ref="DU182:EA182"/>
    <mergeCell ref="DU188:EA188"/>
    <mergeCell ref="DU187:EA187"/>
    <mergeCell ref="EB8:EH8"/>
    <mergeCell ref="EB12:EH12"/>
    <mergeCell ref="EB13:EH13"/>
    <mergeCell ref="EB22:EH22"/>
    <mergeCell ref="EB32:EH32"/>
    <mergeCell ref="DU177:EA177"/>
    <mergeCell ref="DU178:EA178"/>
    <mergeCell ref="DU179:EA179"/>
    <mergeCell ref="DU180:EA180"/>
    <mergeCell ref="DU181:EA181"/>
    <mergeCell ref="DU174:EA174"/>
    <mergeCell ref="DU175:EA175"/>
    <mergeCell ref="DU176:EA176"/>
    <mergeCell ref="DU168:EA168"/>
    <mergeCell ref="DU169:EA169"/>
    <mergeCell ref="DU170:EA170"/>
    <mergeCell ref="DU171:EA171"/>
    <mergeCell ref="DU172:EA172"/>
    <mergeCell ref="DU160:EA160"/>
    <mergeCell ref="DU161:EA161"/>
    <mergeCell ref="DU162:EA162"/>
    <mergeCell ref="DU163:EA163"/>
    <mergeCell ref="EB59:EH59"/>
    <mergeCell ref="EB60:EH60"/>
    <mergeCell ref="EB61:EH61"/>
    <mergeCell ref="EB64:EH64"/>
    <mergeCell ref="DU155:EA155"/>
    <mergeCell ref="DU156:EA156"/>
    <mergeCell ref="DU158:EA158"/>
    <mergeCell ref="DU159:EA159"/>
    <mergeCell ref="DU151:EA151"/>
    <mergeCell ref="DU153:EA153"/>
    <mergeCell ref="DU152:EA152"/>
    <mergeCell ref="DU154:EA154"/>
    <mergeCell ref="DU157:EA157"/>
    <mergeCell ref="DU146:EA146"/>
    <mergeCell ref="DU147:EA147"/>
    <mergeCell ref="DU148:EA148"/>
    <mergeCell ref="DU149:EA149"/>
    <mergeCell ref="DU150:EA150"/>
    <mergeCell ref="DU106:EA106"/>
    <mergeCell ref="DU111:EA111"/>
    <mergeCell ref="DU112:EA112"/>
    <mergeCell ref="DU116:EA116"/>
    <mergeCell ref="DU117:EA117"/>
    <mergeCell ref="DU107:EA107"/>
    <mergeCell ref="DU108:EA108"/>
    <mergeCell ref="DU109:EA109"/>
    <mergeCell ref="DU119:EA119"/>
    <mergeCell ref="DU122:EA122"/>
    <mergeCell ref="DU129:EA129"/>
    <mergeCell ref="DU138:EA142"/>
    <mergeCell ref="DU132:EA132"/>
    <mergeCell ref="DU137:EA137"/>
    <mergeCell ref="DU115:EA115"/>
    <mergeCell ref="DU128:EA128"/>
    <mergeCell ref="DU130:EA130"/>
    <mergeCell ref="DU105:EA105"/>
    <mergeCell ref="DU92:EA92"/>
    <mergeCell ref="DU101:EA101"/>
    <mergeCell ref="DU102:EA102"/>
    <mergeCell ref="DU81:EA81"/>
    <mergeCell ref="DU85:EA85"/>
    <mergeCell ref="DU82:EA82"/>
    <mergeCell ref="DU83:EA83"/>
    <mergeCell ref="DU84:EA84"/>
    <mergeCell ref="DU89:EA89"/>
    <mergeCell ref="DU86:EA86"/>
    <mergeCell ref="DU75:EA75"/>
    <mergeCell ref="DU76:EA76"/>
    <mergeCell ref="DU77:EA77"/>
    <mergeCell ref="DU78:EA78"/>
    <mergeCell ref="DU79:EA79"/>
    <mergeCell ref="DU80:EA80"/>
    <mergeCell ref="DU93:EA93"/>
    <mergeCell ref="DN182:DT182"/>
    <mergeCell ref="DN188:DT188"/>
    <mergeCell ref="DN187:DT187"/>
    <mergeCell ref="DU8:EA8"/>
    <mergeCell ref="DU12:EA12"/>
    <mergeCell ref="DU13:EA13"/>
    <mergeCell ref="DU22:EA22"/>
    <mergeCell ref="DU32:EA32"/>
    <mergeCell ref="DN177:DT177"/>
    <mergeCell ref="DN178:DT178"/>
    <mergeCell ref="DN179:DT179"/>
    <mergeCell ref="DN180:DT180"/>
    <mergeCell ref="DN181:DT181"/>
    <mergeCell ref="DN174:DT174"/>
    <mergeCell ref="DN175:DT175"/>
    <mergeCell ref="DN176:DT176"/>
    <mergeCell ref="DN168:DT168"/>
    <mergeCell ref="DN169:DT169"/>
    <mergeCell ref="DN170:DT170"/>
    <mergeCell ref="DU69:EA69"/>
    <mergeCell ref="DU70:EA70"/>
    <mergeCell ref="DU71:EA71"/>
    <mergeCell ref="DU72:EA72"/>
    <mergeCell ref="DU73:EA73"/>
    <mergeCell ref="DU74:EA74"/>
    <mergeCell ref="DU61:EA61"/>
    <mergeCell ref="DU64:EA64"/>
    <mergeCell ref="DU65:EA65"/>
    <mergeCell ref="DU66:EA66"/>
    <mergeCell ref="DU67:EA67"/>
    <mergeCell ref="DU68:EA68"/>
    <mergeCell ref="DU55:EA55"/>
    <mergeCell ref="DN152:DT152"/>
    <mergeCell ref="DN154:DT154"/>
    <mergeCell ref="DN157:DT157"/>
    <mergeCell ref="DN155:DT155"/>
    <mergeCell ref="DN111:DT111"/>
    <mergeCell ref="DN112:DT112"/>
    <mergeCell ref="DN116:DT116"/>
    <mergeCell ref="DN117:DT117"/>
    <mergeCell ref="DN121:DT121"/>
    <mergeCell ref="DN122:DT122"/>
    <mergeCell ref="DN129:DT129"/>
    <mergeCell ref="DN138:DT142"/>
    <mergeCell ref="DN132:DT132"/>
    <mergeCell ref="DN137:DT137"/>
    <mergeCell ref="DN128:DT128"/>
    <mergeCell ref="DN130:DT130"/>
    <mergeCell ref="DU36:EA36"/>
    <mergeCell ref="DU37:EA37"/>
    <mergeCell ref="DU45:EA45"/>
    <mergeCell ref="DU46:EA46"/>
    <mergeCell ref="DU47:EA47"/>
    <mergeCell ref="DU48:EA48"/>
    <mergeCell ref="DU39:EA39"/>
    <mergeCell ref="DU56:EA56"/>
    <mergeCell ref="DU57:EA57"/>
    <mergeCell ref="DU58:EA58"/>
    <mergeCell ref="DU59:EA59"/>
    <mergeCell ref="DU60:EA60"/>
    <mergeCell ref="DU91:EA91"/>
    <mergeCell ref="DU96:EA96"/>
    <mergeCell ref="DU100:EA100"/>
    <mergeCell ref="DU103:EA103"/>
    <mergeCell ref="DN108:DT108"/>
    <mergeCell ref="DN109:DT109"/>
    <mergeCell ref="DN113:DT113"/>
    <mergeCell ref="DN119:DT119"/>
    <mergeCell ref="DN91:DT91"/>
    <mergeCell ref="DN96:DT96"/>
    <mergeCell ref="DN100:DT100"/>
    <mergeCell ref="DN103:DT103"/>
    <mergeCell ref="DN105:DT105"/>
    <mergeCell ref="DN92:DT92"/>
    <mergeCell ref="DN94:DT94"/>
    <mergeCell ref="DN102:DT102"/>
    <mergeCell ref="DN106:DT106"/>
    <mergeCell ref="DN77:DT77"/>
    <mergeCell ref="DN78:DT78"/>
    <mergeCell ref="DN79:DT79"/>
    <mergeCell ref="DN80:DT80"/>
    <mergeCell ref="DN81:DT81"/>
    <mergeCell ref="DN85:DT85"/>
    <mergeCell ref="DN82:DT82"/>
    <mergeCell ref="DN83:DT83"/>
    <mergeCell ref="DN84:DT84"/>
    <mergeCell ref="DN101:DT101"/>
    <mergeCell ref="DN115:DT115"/>
    <mergeCell ref="DN75:DT75"/>
    <mergeCell ref="DN76:DT76"/>
    <mergeCell ref="DN65:DT65"/>
    <mergeCell ref="DN66:DT66"/>
    <mergeCell ref="DN67:DT67"/>
    <mergeCell ref="DN68:DT68"/>
    <mergeCell ref="DN69:DT69"/>
    <mergeCell ref="DN70:DT70"/>
    <mergeCell ref="DN57:DT57"/>
    <mergeCell ref="DN58:DT58"/>
    <mergeCell ref="DN59:DT59"/>
    <mergeCell ref="DN60:DT60"/>
    <mergeCell ref="DN61:DT61"/>
    <mergeCell ref="DN64:DT64"/>
    <mergeCell ref="DN63:DT63"/>
    <mergeCell ref="DN71:DT71"/>
    <mergeCell ref="DN107:DT107"/>
    <mergeCell ref="DN8:DT8"/>
    <mergeCell ref="DN12:DT12"/>
    <mergeCell ref="DN13:DT13"/>
    <mergeCell ref="DN22:DT22"/>
    <mergeCell ref="DN32:DT32"/>
    <mergeCell ref="DN36:DT36"/>
    <mergeCell ref="DN11:DT11"/>
    <mergeCell ref="DN15:DT15"/>
    <mergeCell ref="DN19:DT19"/>
    <mergeCell ref="DN21:DT21"/>
    <mergeCell ref="DN37:DT37"/>
    <mergeCell ref="DN38:DT38"/>
    <mergeCell ref="DN40:DT40"/>
    <mergeCell ref="DN27:DT27"/>
    <mergeCell ref="DN16:DT16"/>
    <mergeCell ref="DN25:DT25"/>
    <mergeCell ref="DN34:DT34"/>
    <mergeCell ref="DG181:DM181"/>
    <mergeCell ref="DG182:DM182"/>
    <mergeCell ref="DG163:DM163"/>
    <mergeCell ref="DG168:DM168"/>
    <mergeCell ref="DG169:DM169"/>
    <mergeCell ref="DG170:DM170"/>
    <mergeCell ref="DG188:DM188"/>
    <mergeCell ref="DG187:DM187"/>
    <mergeCell ref="DG176:DM176"/>
    <mergeCell ref="DG178:DM178"/>
    <mergeCell ref="DG179:DM179"/>
    <mergeCell ref="DG171:DM171"/>
    <mergeCell ref="DG172:DM172"/>
    <mergeCell ref="DG173:DM173"/>
    <mergeCell ref="DG174:DM174"/>
    <mergeCell ref="DG175:DM175"/>
    <mergeCell ref="DG158:DM158"/>
    <mergeCell ref="DG159:DM159"/>
    <mergeCell ref="DG160:DM160"/>
    <mergeCell ref="DG161:DM161"/>
    <mergeCell ref="DG162:DM162"/>
    <mergeCell ref="DG154:DM154"/>
    <mergeCell ref="DG157:DM157"/>
    <mergeCell ref="DG155:DM155"/>
    <mergeCell ref="DG156:DM156"/>
    <mergeCell ref="DG151:DM151"/>
    <mergeCell ref="DG153:DM153"/>
    <mergeCell ref="DG152:DM152"/>
    <mergeCell ref="DG117:DM117"/>
    <mergeCell ref="DG146:DM146"/>
    <mergeCell ref="DG147:DM147"/>
    <mergeCell ref="DG148:DM148"/>
    <mergeCell ref="DG120:DM120"/>
    <mergeCell ref="DG111:DM111"/>
    <mergeCell ref="DG112:DM112"/>
    <mergeCell ref="DG116:DM116"/>
    <mergeCell ref="DG113:DM113"/>
    <mergeCell ref="DG149:DM149"/>
    <mergeCell ref="DG150:DM150"/>
    <mergeCell ref="DG124:DM124"/>
    <mergeCell ref="DG115:DM115"/>
    <mergeCell ref="DG137:DM137"/>
    <mergeCell ref="DG129:DM129"/>
    <mergeCell ref="DG132:DM132"/>
    <mergeCell ref="DG126:DM126"/>
    <mergeCell ref="DG119:DM119"/>
    <mergeCell ref="DG80:DM80"/>
    <mergeCell ref="DG81:DM81"/>
    <mergeCell ref="DG85:DM85"/>
    <mergeCell ref="DG89:DM89"/>
    <mergeCell ref="DG91:DM91"/>
    <mergeCell ref="DG96:DM96"/>
    <mergeCell ref="DG82:DM82"/>
    <mergeCell ref="DG83:DM83"/>
    <mergeCell ref="DG84:DM84"/>
    <mergeCell ref="DG86:DM86"/>
    <mergeCell ref="DG74:DM74"/>
    <mergeCell ref="DG75:DM75"/>
    <mergeCell ref="DG76:DM76"/>
    <mergeCell ref="DG77:DM77"/>
    <mergeCell ref="DG78:DM78"/>
    <mergeCell ref="DG79:DM79"/>
    <mergeCell ref="DG68:DM68"/>
    <mergeCell ref="DG69:DM69"/>
    <mergeCell ref="DG70:DM70"/>
    <mergeCell ref="DG71:DM71"/>
    <mergeCell ref="DG72:DM72"/>
    <mergeCell ref="DG73:DM73"/>
    <mergeCell ref="DG87:DM87"/>
    <mergeCell ref="DG88:DM88"/>
    <mergeCell ref="DG90:DM90"/>
    <mergeCell ref="DG92:DM92"/>
    <mergeCell ref="DG93:DM93"/>
    <mergeCell ref="DG94:DM94"/>
    <mergeCell ref="DG95:DM95"/>
    <mergeCell ref="DG60:DM60"/>
    <mergeCell ref="DG61:DM61"/>
    <mergeCell ref="DG64:DM64"/>
    <mergeCell ref="DG65:DM65"/>
    <mergeCell ref="DG66:DM66"/>
    <mergeCell ref="DG67:DM67"/>
    <mergeCell ref="DG63:DM63"/>
    <mergeCell ref="DG54:DM54"/>
    <mergeCell ref="DG55:DM55"/>
    <mergeCell ref="DG56:DM56"/>
    <mergeCell ref="DG57:DM57"/>
    <mergeCell ref="DG58:DM58"/>
    <mergeCell ref="DG59:DM59"/>
    <mergeCell ref="DG48:DM48"/>
    <mergeCell ref="DG49:DM49"/>
    <mergeCell ref="DG50:DM50"/>
    <mergeCell ref="DG51:DM51"/>
    <mergeCell ref="DG52:DM52"/>
    <mergeCell ref="DG53:DM53"/>
    <mergeCell ref="DG40:DM40"/>
    <mergeCell ref="DG45:DM45"/>
    <mergeCell ref="DG46:DM46"/>
    <mergeCell ref="DG47:DM47"/>
    <mergeCell ref="DG41:DM41"/>
    <mergeCell ref="DG42:DM42"/>
    <mergeCell ref="DG43:DM43"/>
    <mergeCell ref="DG44:DM44"/>
    <mergeCell ref="DG8:DM8"/>
    <mergeCell ref="DG12:DM12"/>
    <mergeCell ref="DG13:DM13"/>
    <mergeCell ref="DG22:DM22"/>
    <mergeCell ref="DG32:DM32"/>
    <mergeCell ref="DG36:DM36"/>
    <mergeCell ref="DG14:DM14"/>
    <mergeCell ref="DG21:DM21"/>
    <mergeCell ref="DG26:DM26"/>
    <mergeCell ref="DG23:DM23"/>
    <mergeCell ref="DG27:DM27"/>
    <mergeCell ref="DG35:DM35"/>
    <mergeCell ref="CZ152:DF152"/>
    <mergeCell ref="CZ154:DF154"/>
    <mergeCell ref="CZ146:DF146"/>
    <mergeCell ref="CZ147:DF147"/>
    <mergeCell ref="CZ148:DF148"/>
    <mergeCell ref="CZ149:DF149"/>
    <mergeCell ref="CZ181:DF181"/>
    <mergeCell ref="CZ182:DF182"/>
    <mergeCell ref="CZ188:DF188"/>
    <mergeCell ref="CZ187:DF187"/>
    <mergeCell ref="CZ193:DF193"/>
    <mergeCell ref="CZ177:DF177"/>
    <mergeCell ref="CZ178:DF178"/>
    <mergeCell ref="CZ179:DF179"/>
    <mergeCell ref="CZ180:DF180"/>
    <mergeCell ref="CZ172:DF172"/>
    <mergeCell ref="CZ173:DF173"/>
    <mergeCell ref="CZ174:DF174"/>
    <mergeCell ref="CZ175:DF175"/>
    <mergeCell ref="CZ176:DF176"/>
    <mergeCell ref="CZ168:DF168"/>
    <mergeCell ref="CZ169:DF169"/>
    <mergeCell ref="CZ170:DF170"/>
    <mergeCell ref="CZ171:DF171"/>
    <mergeCell ref="CZ105:DF105"/>
    <mergeCell ref="CZ106:DF106"/>
    <mergeCell ref="CZ111:DF111"/>
    <mergeCell ref="CZ112:DF112"/>
    <mergeCell ref="CZ116:DF116"/>
    <mergeCell ref="CZ117:DF117"/>
    <mergeCell ref="CZ113:DF113"/>
    <mergeCell ref="CZ80:DF80"/>
    <mergeCell ref="CZ81:DF81"/>
    <mergeCell ref="CZ85:DF85"/>
    <mergeCell ref="CZ89:DF89"/>
    <mergeCell ref="CZ91:DF91"/>
    <mergeCell ref="CZ96:DF96"/>
    <mergeCell ref="CZ82:DF82"/>
    <mergeCell ref="CZ84:DF84"/>
    <mergeCell ref="CZ86:DF86"/>
    <mergeCell ref="CZ74:DF74"/>
    <mergeCell ref="CZ75:DF75"/>
    <mergeCell ref="CZ76:DF76"/>
    <mergeCell ref="CZ77:DF77"/>
    <mergeCell ref="CZ78:DF78"/>
    <mergeCell ref="CZ79:DF79"/>
    <mergeCell ref="CZ88:DF88"/>
    <mergeCell ref="CZ90:DF90"/>
    <mergeCell ref="CZ87:DF87"/>
    <mergeCell ref="CZ92:DF92"/>
    <mergeCell ref="CZ93:DF93"/>
    <mergeCell ref="CZ94:DF94"/>
    <mergeCell ref="CZ95:DF95"/>
    <mergeCell ref="CZ109:DF109"/>
    <mergeCell ref="CZ97:DF97"/>
    <mergeCell ref="CZ68:DF68"/>
    <mergeCell ref="CZ69:DF69"/>
    <mergeCell ref="CZ70:DF70"/>
    <mergeCell ref="CZ71:DF71"/>
    <mergeCell ref="CZ72:DF72"/>
    <mergeCell ref="CZ73:DF73"/>
    <mergeCell ref="CZ60:DF60"/>
    <mergeCell ref="CZ61:DF61"/>
    <mergeCell ref="CZ64:DF64"/>
    <mergeCell ref="CZ65:DF65"/>
    <mergeCell ref="CZ66:DF66"/>
    <mergeCell ref="CZ67:DF67"/>
    <mergeCell ref="CZ63:DF63"/>
    <mergeCell ref="CZ54:DF54"/>
    <mergeCell ref="CZ55:DF55"/>
    <mergeCell ref="CZ56:DF56"/>
    <mergeCell ref="CZ57:DF57"/>
    <mergeCell ref="CZ58:DF58"/>
    <mergeCell ref="CZ59:DF59"/>
    <mergeCell ref="CZ48:DF48"/>
    <mergeCell ref="CZ49:DF49"/>
    <mergeCell ref="CZ50:DF50"/>
    <mergeCell ref="CZ51:DF51"/>
    <mergeCell ref="CZ52:DF52"/>
    <mergeCell ref="CZ53:DF53"/>
    <mergeCell ref="CZ37:DF37"/>
    <mergeCell ref="CZ38:DF38"/>
    <mergeCell ref="CZ40:DF40"/>
    <mergeCell ref="CZ45:DF45"/>
    <mergeCell ref="CZ46:DF46"/>
    <mergeCell ref="CZ47:DF47"/>
    <mergeCell ref="CZ41:DF41"/>
    <mergeCell ref="CZ42:DF42"/>
    <mergeCell ref="CZ43:DF43"/>
    <mergeCell ref="CZ44:DF44"/>
    <mergeCell ref="CZ8:DF8"/>
    <mergeCell ref="CZ12:DF12"/>
    <mergeCell ref="CZ13:DF13"/>
    <mergeCell ref="CZ22:DF22"/>
    <mergeCell ref="CZ32:DF32"/>
    <mergeCell ref="CZ36:DF36"/>
    <mergeCell ref="CZ14:DF14"/>
    <mergeCell ref="CZ23:DF23"/>
    <mergeCell ref="CZ27:DF27"/>
    <mergeCell ref="CZ29:DF29"/>
    <mergeCell ref="CS94:CY94"/>
    <mergeCell ref="CS95:CY95"/>
    <mergeCell ref="CS97:CY97"/>
    <mergeCell ref="CS137:CY137"/>
    <mergeCell ref="CS130:CY130"/>
    <mergeCell ref="CS188:CY188"/>
    <mergeCell ref="CS187:CY187"/>
    <mergeCell ref="CS193:CY193"/>
    <mergeCell ref="CS177:CY177"/>
    <mergeCell ref="CS178:CY178"/>
    <mergeCell ref="CS179:CY179"/>
    <mergeCell ref="CS180:CY180"/>
    <mergeCell ref="CS176:CY176"/>
    <mergeCell ref="CS168:CY168"/>
    <mergeCell ref="CS169:CY169"/>
    <mergeCell ref="CS170:CY170"/>
    <mergeCell ref="CS171:CY171"/>
    <mergeCell ref="CS181:CY181"/>
    <mergeCell ref="CS163:CY163"/>
    <mergeCell ref="CS157:CY157"/>
    <mergeCell ref="CS172:CY172"/>
    <mergeCell ref="CS173:CY173"/>
    <mergeCell ref="CS174:CY174"/>
    <mergeCell ref="CS175:CY175"/>
    <mergeCell ref="CS127:CY127"/>
    <mergeCell ref="CS113:CY113"/>
    <mergeCell ref="CS109:CY109"/>
    <mergeCell ref="CS121:CY121"/>
    <mergeCell ref="CS70:CY70"/>
    <mergeCell ref="CS71:CY71"/>
    <mergeCell ref="CS72:CY72"/>
    <mergeCell ref="CS73:CY73"/>
    <mergeCell ref="CS74:CY74"/>
    <mergeCell ref="CS61:CY61"/>
    <mergeCell ref="CS64:CY64"/>
    <mergeCell ref="CS65:CY65"/>
    <mergeCell ref="CS66:CY66"/>
    <mergeCell ref="CS67:CY67"/>
    <mergeCell ref="CS68:CY68"/>
    <mergeCell ref="CS63:CY63"/>
    <mergeCell ref="CS146:CY146"/>
    <mergeCell ref="CS118:CY118"/>
    <mergeCell ref="CS122:CY122"/>
    <mergeCell ref="CS128:CY128"/>
    <mergeCell ref="CS129:CY129"/>
    <mergeCell ref="CS132:CY132"/>
    <mergeCell ref="CS81:CY81"/>
    <mergeCell ref="CS85:CY85"/>
    <mergeCell ref="CS89:CY89"/>
    <mergeCell ref="CS91:CY91"/>
    <mergeCell ref="CS96:CY96"/>
    <mergeCell ref="CS100:CY100"/>
    <mergeCell ref="CS82:CY82"/>
    <mergeCell ref="CS84:CY84"/>
    <mergeCell ref="CS86:CY86"/>
    <mergeCell ref="CS87:CY87"/>
    <mergeCell ref="CS88:CY88"/>
    <mergeCell ref="CS90:CY90"/>
    <mergeCell ref="CS92:CY92"/>
    <mergeCell ref="CS93:CY93"/>
    <mergeCell ref="CL159:CR159"/>
    <mergeCell ref="CL160:CR160"/>
    <mergeCell ref="CL152:CR152"/>
    <mergeCell ref="CS55:CY55"/>
    <mergeCell ref="CS56:CY56"/>
    <mergeCell ref="CS57:CY57"/>
    <mergeCell ref="CS58:CY58"/>
    <mergeCell ref="CS59:CY59"/>
    <mergeCell ref="CS60:CY60"/>
    <mergeCell ref="CS49:CY49"/>
    <mergeCell ref="CS50:CY50"/>
    <mergeCell ref="CS51:CY51"/>
    <mergeCell ref="CS52:CY52"/>
    <mergeCell ref="CS53:CY53"/>
    <mergeCell ref="CS54:CY54"/>
    <mergeCell ref="CS38:CY38"/>
    <mergeCell ref="CS40:CY40"/>
    <mergeCell ref="CS45:CY45"/>
    <mergeCell ref="CS46:CY46"/>
    <mergeCell ref="CS47:CY47"/>
    <mergeCell ref="CS48:CY48"/>
    <mergeCell ref="CS41:CY41"/>
    <mergeCell ref="CS42:CY42"/>
    <mergeCell ref="CS43:CY43"/>
    <mergeCell ref="CS44:CY44"/>
    <mergeCell ref="CS75:CY75"/>
    <mergeCell ref="CS76:CY76"/>
    <mergeCell ref="CS77:CY77"/>
    <mergeCell ref="CS78:CY78"/>
    <mergeCell ref="CS79:CY79"/>
    <mergeCell ref="CS80:CY80"/>
    <mergeCell ref="CS69:CY69"/>
    <mergeCell ref="CL122:CR122"/>
    <mergeCell ref="CL124:CR124"/>
    <mergeCell ref="CL127:CR127"/>
    <mergeCell ref="CL187:CR187"/>
    <mergeCell ref="CL188:CR188"/>
    <mergeCell ref="CL193:CR193"/>
    <mergeCell ref="CS8:CY8"/>
    <mergeCell ref="CS12:CY12"/>
    <mergeCell ref="CS13:CY13"/>
    <mergeCell ref="CS22:CY22"/>
    <mergeCell ref="CS32:CY32"/>
    <mergeCell ref="CS36:CY36"/>
    <mergeCell ref="CS37:CY37"/>
    <mergeCell ref="CL179:CR179"/>
    <mergeCell ref="CL180:CR180"/>
    <mergeCell ref="CL182:CR182"/>
    <mergeCell ref="CL174:CR174"/>
    <mergeCell ref="CL175:CR175"/>
    <mergeCell ref="CL176:CR176"/>
    <mergeCell ref="CL177:CR177"/>
    <mergeCell ref="CL178:CR178"/>
    <mergeCell ref="CL170:CR170"/>
    <mergeCell ref="CL171:CR171"/>
    <mergeCell ref="CL172:CR172"/>
    <mergeCell ref="CL173:CR173"/>
    <mergeCell ref="CL161:CR161"/>
    <mergeCell ref="CL162:CR162"/>
    <mergeCell ref="CL163:CR163"/>
    <mergeCell ref="CL168:CR168"/>
    <mergeCell ref="CL169:CR169"/>
    <mergeCell ref="CL157:CR157"/>
    <mergeCell ref="CL158:CR158"/>
    <mergeCell ref="CL72:CR72"/>
    <mergeCell ref="CL88:CR88"/>
    <mergeCell ref="CL90:CR90"/>
    <mergeCell ref="CL86:CR86"/>
    <mergeCell ref="CL154:CR154"/>
    <mergeCell ref="CL155:CR155"/>
    <mergeCell ref="CL156:CR156"/>
    <mergeCell ref="CL148:CR148"/>
    <mergeCell ref="CL149:CR149"/>
    <mergeCell ref="CL150:CR150"/>
    <mergeCell ref="CL151:CR151"/>
    <mergeCell ref="CL112:CR112"/>
    <mergeCell ref="CL116:CR116"/>
    <mergeCell ref="CL117:CR117"/>
    <mergeCell ref="CL146:CR146"/>
    <mergeCell ref="CL147:CR147"/>
    <mergeCell ref="CL118:CR118"/>
    <mergeCell ref="CL121:CR121"/>
    <mergeCell ref="CL123:CR123"/>
    <mergeCell ref="CL126:CR126"/>
    <mergeCell ref="CL96:CR96"/>
    <mergeCell ref="CL100:CR100"/>
    <mergeCell ref="CL103:CR103"/>
    <mergeCell ref="CL105:CR105"/>
    <mergeCell ref="CL106:CR106"/>
    <mergeCell ref="CL111:CR111"/>
    <mergeCell ref="CL107:CR107"/>
    <mergeCell ref="CL108:CR108"/>
    <mergeCell ref="CL109:CR109"/>
    <mergeCell ref="CL101:CR101"/>
    <mergeCell ref="CL102:CR102"/>
    <mergeCell ref="CL119:CR119"/>
    <mergeCell ref="CL54:CR54"/>
    <mergeCell ref="CL55:CR55"/>
    <mergeCell ref="CL56:CR56"/>
    <mergeCell ref="CL57:CR57"/>
    <mergeCell ref="CL58:CR58"/>
    <mergeCell ref="CL47:CR47"/>
    <mergeCell ref="CL48:CR48"/>
    <mergeCell ref="CL49:CR49"/>
    <mergeCell ref="CL50:CR50"/>
    <mergeCell ref="CL51:CR51"/>
    <mergeCell ref="CL52:CR52"/>
    <mergeCell ref="CL79:CR79"/>
    <mergeCell ref="CL80:CR80"/>
    <mergeCell ref="CL81:CR81"/>
    <mergeCell ref="CL85:CR85"/>
    <mergeCell ref="CL89:CR89"/>
    <mergeCell ref="CL91:CR91"/>
    <mergeCell ref="CL82:CR82"/>
    <mergeCell ref="CL83:CR83"/>
    <mergeCell ref="CL84:CR84"/>
    <mergeCell ref="CL87:CR87"/>
    <mergeCell ref="CL73:CR73"/>
    <mergeCell ref="CL74:CR74"/>
    <mergeCell ref="CL75:CR75"/>
    <mergeCell ref="CL76:CR76"/>
    <mergeCell ref="CL77:CR77"/>
    <mergeCell ref="CL78:CR78"/>
    <mergeCell ref="CL67:CR67"/>
    <mergeCell ref="CL68:CR68"/>
    <mergeCell ref="CL69:CR69"/>
    <mergeCell ref="CL70:CR70"/>
    <mergeCell ref="CL71:CR71"/>
    <mergeCell ref="CE182:CK182"/>
    <mergeCell ref="CE188:CK188"/>
    <mergeCell ref="CE187:CK187"/>
    <mergeCell ref="CL8:CR8"/>
    <mergeCell ref="CL12:CR12"/>
    <mergeCell ref="CL13:CR13"/>
    <mergeCell ref="CL22:CR22"/>
    <mergeCell ref="CL32:CR32"/>
    <mergeCell ref="CE177:CK177"/>
    <mergeCell ref="CE178:CK178"/>
    <mergeCell ref="CE179:CK179"/>
    <mergeCell ref="CE180:CK180"/>
    <mergeCell ref="CE181:CK181"/>
    <mergeCell ref="CE174:CK174"/>
    <mergeCell ref="CE175:CK175"/>
    <mergeCell ref="CE176:CK176"/>
    <mergeCell ref="CE168:CK168"/>
    <mergeCell ref="CE169:CK169"/>
    <mergeCell ref="CE170:CK170"/>
    <mergeCell ref="CE171:CK171"/>
    <mergeCell ref="CE172:CK172"/>
    <mergeCell ref="CE160:CK160"/>
    <mergeCell ref="CE161:CK161"/>
    <mergeCell ref="CE162:CK162"/>
    <mergeCell ref="CL59:CR59"/>
    <mergeCell ref="CL60:CR60"/>
    <mergeCell ref="CL61:CR61"/>
    <mergeCell ref="CL64:CR64"/>
    <mergeCell ref="CL65:CR65"/>
    <mergeCell ref="CL66:CR66"/>
    <mergeCell ref="CL63:CR63"/>
    <mergeCell ref="CL53:CR53"/>
    <mergeCell ref="CE163:CK163"/>
    <mergeCell ref="CE155:CK155"/>
    <mergeCell ref="CE156:CK156"/>
    <mergeCell ref="CE158:CK158"/>
    <mergeCell ref="CE159:CK159"/>
    <mergeCell ref="CE151:CK151"/>
    <mergeCell ref="CE153:CK153"/>
    <mergeCell ref="CE152:CK152"/>
    <mergeCell ref="CE154:CK154"/>
    <mergeCell ref="CE157:CK157"/>
    <mergeCell ref="CE146:CK146"/>
    <mergeCell ref="CE147:CK147"/>
    <mergeCell ref="CE148:CK148"/>
    <mergeCell ref="CE149:CK149"/>
    <mergeCell ref="CE150:CK150"/>
    <mergeCell ref="CE106:CK106"/>
    <mergeCell ref="CE111:CK111"/>
    <mergeCell ref="CE112:CK112"/>
    <mergeCell ref="CE116:CK116"/>
    <mergeCell ref="CE117:CK117"/>
    <mergeCell ref="CE107:CK107"/>
    <mergeCell ref="CE108:CK108"/>
    <mergeCell ref="CE109:CK109"/>
    <mergeCell ref="CE118:CK118"/>
    <mergeCell ref="CE119:CK119"/>
    <mergeCell ref="CE123:CK123"/>
    <mergeCell ref="CE122:CK122"/>
    <mergeCell ref="CE124:CK124"/>
    <mergeCell ref="CE126:CK126"/>
    <mergeCell ref="CE127:CK127"/>
    <mergeCell ref="CE128:CK128"/>
    <mergeCell ref="CE96:CK96"/>
    <mergeCell ref="CE100:CK100"/>
    <mergeCell ref="CE103:CK103"/>
    <mergeCell ref="CE105:CK105"/>
    <mergeCell ref="CE77:CK77"/>
    <mergeCell ref="CE78:CK78"/>
    <mergeCell ref="CE79:CK79"/>
    <mergeCell ref="CE80:CK80"/>
    <mergeCell ref="CE81:CK81"/>
    <mergeCell ref="CE85:CK85"/>
    <mergeCell ref="CE82:CK82"/>
    <mergeCell ref="CE83:CK83"/>
    <mergeCell ref="CE84:CK84"/>
    <mergeCell ref="CE71:CK71"/>
    <mergeCell ref="CE72:CK72"/>
    <mergeCell ref="CE73:CK73"/>
    <mergeCell ref="CE74:CK74"/>
    <mergeCell ref="CE75:CK75"/>
    <mergeCell ref="CE76:CK76"/>
    <mergeCell ref="CE88:CK88"/>
    <mergeCell ref="CE90:CK90"/>
    <mergeCell ref="CE101:CK101"/>
    <mergeCell ref="CE102:CK102"/>
    <mergeCell ref="CE86:CK86"/>
    <mergeCell ref="CE87:CK87"/>
    <mergeCell ref="CE93:CK93"/>
    <mergeCell ref="CE69:CK69"/>
    <mergeCell ref="CE70:CK70"/>
    <mergeCell ref="CE57:CK57"/>
    <mergeCell ref="CE58:CK58"/>
    <mergeCell ref="CE59:CK59"/>
    <mergeCell ref="CE60:CK60"/>
    <mergeCell ref="CE61:CK61"/>
    <mergeCell ref="CE64:CK64"/>
    <mergeCell ref="CE63:CK63"/>
    <mergeCell ref="CE51:CK51"/>
    <mergeCell ref="CE52:CK52"/>
    <mergeCell ref="CE53:CK53"/>
    <mergeCell ref="CE54:CK54"/>
    <mergeCell ref="CE55:CK55"/>
    <mergeCell ref="CE56:CK56"/>
    <mergeCell ref="CE89:CK89"/>
    <mergeCell ref="CE91:CK91"/>
    <mergeCell ref="CE12:CK12"/>
    <mergeCell ref="CE13:CK13"/>
    <mergeCell ref="CE22:CK22"/>
    <mergeCell ref="CE32:CK32"/>
    <mergeCell ref="CE36:CK36"/>
    <mergeCell ref="CE27:CK27"/>
    <mergeCell ref="CE28:CK28"/>
    <mergeCell ref="CE26:CK26"/>
    <mergeCell ref="CE29:CK29"/>
    <mergeCell ref="CE37:CK37"/>
    <mergeCell ref="CE38:CK38"/>
    <mergeCell ref="CE40:CK40"/>
    <mergeCell ref="CE16:CK16"/>
    <mergeCell ref="CE65:CK65"/>
    <mergeCell ref="CE66:CK66"/>
    <mergeCell ref="CE67:CK67"/>
    <mergeCell ref="CE68:CK68"/>
    <mergeCell ref="BX180:CD180"/>
    <mergeCell ref="BX181:CD181"/>
    <mergeCell ref="BX182:CD182"/>
    <mergeCell ref="BX163:CD163"/>
    <mergeCell ref="BX168:CD168"/>
    <mergeCell ref="BX169:CD169"/>
    <mergeCell ref="BX170:CD170"/>
    <mergeCell ref="BX188:CD188"/>
    <mergeCell ref="BX187:CD187"/>
    <mergeCell ref="BX176:CD176"/>
    <mergeCell ref="BX178:CD178"/>
    <mergeCell ref="BX179:CD179"/>
    <mergeCell ref="BX171:CD171"/>
    <mergeCell ref="BX172:CD172"/>
    <mergeCell ref="BX173:CD173"/>
    <mergeCell ref="BX174:CD174"/>
    <mergeCell ref="BX175:CD175"/>
    <mergeCell ref="BX158:CD158"/>
    <mergeCell ref="BX159:CD159"/>
    <mergeCell ref="BX160:CD160"/>
    <mergeCell ref="BX161:CD161"/>
    <mergeCell ref="BX162:CD162"/>
    <mergeCell ref="BX154:CD154"/>
    <mergeCell ref="BX157:CD157"/>
    <mergeCell ref="BX155:CD155"/>
    <mergeCell ref="BX156:CD156"/>
    <mergeCell ref="BX149:CD149"/>
    <mergeCell ref="BX150:CD150"/>
    <mergeCell ref="BX151:CD151"/>
    <mergeCell ref="BX153:CD153"/>
    <mergeCell ref="BX152:CD152"/>
    <mergeCell ref="BX117:CD117"/>
    <mergeCell ref="BX146:CD146"/>
    <mergeCell ref="BX147:CD147"/>
    <mergeCell ref="BX148:CD148"/>
    <mergeCell ref="BX118:CD118"/>
    <mergeCell ref="BX119:CD119"/>
    <mergeCell ref="BX122:CD122"/>
    <mergeCell ref="BX123:CD123"/>
    <mergeCell ref="BX124:CD124"/>
    <mergeCell ref="BX126:CD126"/>
    <mergeCell ref="BX127:CD127"/>
    <mergeCell ref="BX128:CD128"/>
    <mergeCell ref="BX111:CD111"/>
    <mergeCell ref="BX112:CD112"/>
    <mergeCell ref="BX116:CD116"/>
    <mergeCell ref="BX107:CD107"/>
    <mergeCell ref="BX108:CD108"/>
    <mergeCell ref="BX109:CD109"/>
    <mergeCell ref="BX114:CD114"/>
    <mergeCell ref="BX81:CD81"/>
    <mergeCell ref="BX85:CD85"/>
    <mergeCell ref="BX89:CD89"/>
    <mergeCell ref="BX91:CD91"/>
    <mergeCell ref="BX96:CD96"/>
    <mergeCell ref="BX100:CD100"/>
    <mergeCell ref="BX82:CD82"/>
    <mergeCell ref="BX83:CD83"/>
    <mergeCell ref="BX84:CD84"/>
    <mergeCell ref="BX97:CD97"/>
    <mergeCell ref="BX88:CD88"/>
    <mergeCell ref="BX90:CD90"/>
    <mergeCell ref="BX101:CD101"/>
    <mergeCell ref="BX102:CD102"/>
    <mergeCell ref="BX86:CD86"/>
    <mergeCell ref="BX87:CD87"/>
    <mergeCell ref="BX75:CD75"/>
    <mergeCell ref="BX76:CD76"/>
    <mergeCell ref="BX77:CD77"/>
    <mergeCell ref="BX78:CD78"/>
    <mergeCell ref="BX79:CD79"/>
    <mergeCell ref="BX80:CD80"/>
    <mergeCell ref="BX69:CD69"/>
    <mergeCell ref="BX70:CD70"/>
    <mergeCell ref="BX71:CD71"/>
    <mergeCell ref="BX72:CD72"/>
    <mergeCell ref="BX73:CD73"/>
    <mergeCell ref="BX74:CD74"/>
    <mergeCell ref="BX61:CD61"/>
    <mergeCell ref="BX64:CD64"/>
    <mergeCell ref="BX65:CD65"/>
    <mergeCell ref="BX66:CD66"/>
    <mergeCell ref="BX67:CD67"/>
    <mergeCell ref="BX68:CD68"/>
    <mergeCell ref="BX63:CD63"/>
    <mergeCell ref="BX55:CD55"/>
    <mergeCell ref="BX56:CD56"/>
    <mergeCell ref="BX57:CD57"/>
    <mergeCell ref="BX58:CD58"/>
    <mergeCell ref="BX59:CD59"/>
    <mergeCell ref="BX60:CD60"/>
    <mergeCell ref="BX49:CD49"/>
    <mergeCell ref="BX50:CD50"/>
    <mergeCell ref="BX51:CD51"/>
    <mergeCell ref="BX52:CD52"/>
    <mergeCell ref="BX53:CD53"/>
    <mergeCell ref="BX54:CD54"/>
    <mergeCell ref="BX38:CD38"/>
    <mergeCell ref="BX40:CD40"/>
    <mergeCell ref="BX45:CD45"/>
    <mergeCell ref="BX46:CD46"/>
    <mergeCell ref="BX47:CD47"/>
    <mergeCell ref="BX48:CD48"/>
    <mergeCell ref="BX39:CD39"/>
    <mergeCell ref="BX41:CD41"/>
    <mergeCell ref="BQ187:BW187"/>
    <mergeCell ref="BQ188:BW188"/>
    <mergeCell ref="BQ193:BW193"/>
    <mergeCell ref="BX8:CD8"/>
    <mergeCell ref="BX12:CD12"/>
    <mergeCell ref="BX13:CD13"/>
    <mergeCell ref="BX22:CD22"/>
    <mergeCell ref="BX32:CD32"/>
    <mergeCell ref="BX36:CD36"/>
    <mergeCell ref="BX37:CD37"/>
    <mergeCell ref="BQ179:BW179"/>
    <mergeCell ref="BQ180:BW180"/>
    <mergeCell ref="BQ182:BW182"/>
    <mergeCell ref="BQ174:BW174"/>
    <mergeCell ref="BQ175:BW175"/>
    <mergeCell ref="BQ176:BW176"/>
    <mergeCell ref="BQ177:BW177"/>
    <mergeCell ref="BQ178:BW178"/>
    <mergeCell ref="BQ170:BW170"/>
    <mergeCell ref="BQ171:BW171"/>
    <mergeCell ref="BQ172:BW172"/>
    <mergeCell ref="BQ173:BW173"/>
    <mergeCell ref="BQ161:BW161"/>
    <mergeCell ref="BQ162:BW162"/>
    <mergeCell ref="BQ163:BW163"/>
    <mergeCell ref="BQ168:BW168"/>
    <mergeCell ref="BQ169:BW169"/>
    <mergeCell ref="BQ157:BW157"/>
    <mergeCell ref="BQ158:BW158"/>
    <mergeCell ref="BQ159:BW159"/>
    <mergeCell ref="BQ160:BW160"/>
    <mergeCell ref="BQ152:BW152"/>
    <mergeCell ref="BQ154:BW154"/>
    <mergeCell ref="BQ155:BW155"/>
    <mergeCell ref="BQ156:BW156"/>
    <mergeCell ref="BQ148:BW148"/>
    <mergeCell ref="BQ149:BW149"/>
    <mergeCell ref="BQ150:BW150"/>
    <mergeCell ref="BQ151:BW151"/>
    <mergeCell ref="BQ112:BW112"/>
    <mergeCell ref="BQ116:BW116"/>
    <mergeCell ref="BQ117:BW117"/>
    <mergeCell ref="BQ146:BW146"/>
    <mergeCell ref="BQ147:BW147"/>
    <mergeCell ref="BQ118:BW118"/>
    <mergeCell ref="BQ96:BW96"/>
    <mergeCell ref="BQ100:BW100"/>
    <mergeCell ref="BQ103:BW103"/>
    <mergeCell ref="BQ105:BW105"/>
    <mergeCell ref="BQ106:BW106"/>
    <mergeCell ref="BQ111:BW111"/>
    <mergeCell ref="BQ107:BW107"/>
    <mergeCell ref="BQ108:BW108"/>
    <mergeCell ref="BQ109:BW109"/>
    <mergeCell ref="BQ97:BW97"/>
    <mergeCell ref="BQ101:BW101"/>
    <mergeCell ref="BQ102:BW102"/>
    <mergeCell ref="BQ119:BW119"/>
    <mergeCell ref="BQ122:BW122"/>
    <mergeCell ref="BQ123:BW123"/>
    <mergeCell ref="BQ124:BW124"/>
    <mergeCell ref="BQ126:BW126"/>
    <mergeCell ref="BQ127:BW127"/>
    <mergeCell ref="BQ128:BW128"/>
    <mergeCell ref="BQ79:BW79"/>
    <mergeCell ref="BQ80:BW80"/>
    <mergeCell ref="BQ81:BW81"/>
    <mergeCell ref="BQ85:BW85"/>
    <mergeCell ref="BQ89:BW89"/>
    <mergeCell ref="BQ91:BW91"/>
    <mergeCell ref="BQ82:BW82"/>
    <mergeCell ref="BQ83:BW83"/>
    <mergeCell ref="BQ84:BW84"/>
    <mergeCell ref="BQ73:BW73"/>
    <mergeCell ref="BQ74:BW74"/>
    <mergeCell ref="BQ75:BW75"/>
    <mergeCell ref="BQ76:BW76"/>
    <mergeCell ref="BQ77:BW77"/>
    <mergeCell ref="BQ78:BW78"/>
    <mergeCell ref="BQ67:BW67"/>
    <mergeCell ref="BQ68:BW68"/>
    <mergeCell ref="BQ69:BW69"/>
    <mergeCell ref="BQ70:BW70"/>
    <mergeCell ref="BQ71:BW71"/>
    <mergeCell ref="BQ72:BW72"/>
    <mergeCell ref="BQ88:BW88"/>
    <mergeCell ref="BQ90:BW90"/>
    <mergeCell ref="BQ86:BW86"/>
    <mergeCell ref="BQ87:BW87"/>
    <mergeCell ref="BJ182:BP182"/>
    <mergeCell ref="BJ188:BP188"/>
    <mergeCell ref="BJ187:BP187"/>
    <mergeCell ref="BQ8:BW8"/>
    <mergeCell ref="BQ12:BW12"/>
    <mergeCell ref="BQ13:BW13"/>
    <mergeCell ref="BQ22:BW22"/>
    <mergeCell ref="BQ32:BW32"/>
    <mergeCell ref="BJ177:BP177"/>
    <mergeCell ref="BJ178:BP178"/>
    <mergeCell ref="BJ179:BP179"/>
    <mergeCell ref="BJ180:BP180"/>
    <mergeCell ref="BJ181:BP181"/>
    <mergeCell ref="BJ174:BP174"/>
    <mergeCell ref="BJ175:BP175"/>
    <mergeCell ref="BJ176:BP176"/>
    <mergeCell ref="BJ168:BP168"/>
    <mergeCell ref="BJ169:BP169"/>
    <mergeCell ref="BJ170:BP170"/>
    <mergeCell ref="BJ171:BP171"/>
    <mergeCell ref="BJ172:BP172"/>
    <mergeCell ref="BJ160:BP160"/>
    <mergeCell ref="BJ161:BP161"/>
    <mergeCell ref="BJ162:BP162"/>
    <mergeCell ref="BJ163:BP163"/>
    <mergeCell ref="BQ59:BW59"/>
    <mergeCell ref="BQ60:BW60"/>
    <mergeCell ref="BQ61:BW61"/>
    <mergeCell ref="BQ64:BW64"/>
    <mergeCell ref="BQ65:BW65"/>
    <mergeCell ref="BQ66:BW66"/>
    <mergeCell ref="BQ63:BW63"/>
    <mergeCell ref="BJ148:BP148"/>
    <mergeCell ref="BJ149:BP149"/>
    <mergeCell ref="BJ150:BP150"/>
    <mergeCell ref="BJ106:BP106"/>
    <mergeCell ref="BJ111:BP111"/>
    <mergeCell ref="BJ112:BP112"/>
    <mergeCell ref="BJ116:BP116"/>
    <mergeCell ref="BJ117:BP117"/>
    <mergeCell ref="BJ107:BP107"/>
    <mergeCell ref="BJ108:BP108"/>
    <mergeCell ref="BJ109:BP109"/>
    <mergeCell ref="BJ118:BP118"/>
    <mergeCell ref="BJ119:BP119"/>
    <mergeCell ref="BQ36:BW36"/>
    <mergeCell ref="BQ37:BW37"/>
    <mergeCell ref="BQ38:BW38"/>
    <mergeCell ref="BQ40:BW40"/>
    <mergeCell ref="BQ45:BW45"/>
    <mergeCell ref="BQ46:BW46"/>
    <mergeCell ref="BQ41:BW41"/>
    <mergeCell ref="BQ53:BW53"/>
    <mergeCell ref="BQ54:BW54"/>
    <mergeCell ref="BQ55:BW55"/>
    <mergeCell ref="BQ56:BW56"/>
    <mergeCell ref="BQ57:BW57"/>
    <mergeCell ref="BQ58:BW58"/>
    <mergeCell ref="BQ47:BW47"/>
    <mergeCell ref="BQ48:BW48"/>
    <mergeCell ref="BQ49:BW49"/>
    <mergeCell ref="BQ50:BW50"/>
    <mergeCell ref="BQ51:BW51"/>
    <mergeCell ref="BQ52:BW52"/>
    <mergeCell ref="BJ91:BP91"/>
    <mergeCell ref="BJ96:BP96"/>
    <mergeCell ref="BJ100:BP100"/>
    <mergeCell ref="BJ103:BP103"/>
    <mergeCell ref="BJ105:BP105"/>
    <mergeCell ref="BJ77:BP77"/>
    <mergeCell ref="BJ78:BP78"/>
    <mergeCell ref="BJ79:BP79"/>
    <mergeCell ref="BJ80:BP80"/>
    <mergeCell ref="BJ81:BP81"/>
    <mergeCell ref="BJ85:BP85"/>
    <mergeCell ref="BJ82:BP82"/>
    <mergeCell ref="BJ83:BP83"/>
    <mergeCell ref="BJ84:BP84"/>
    <mergeCell ref="BJ71:BP71"/>
    <mergeCell ref="BJ72:BP72"/>
    <mergeCell ref="BJ73:BP73"/>
    <mergeCell ref="BJ74:BP74"/>
    <mergeCell ref="BJ75:BP75"/>
    <mergeCell ref="BJ76:BP76"/>
    <mergeCell ref="BJ88:BP88"/>
    <mergeCell ref="BJ90:BP90"/>
    <mergeCell ref="BJ92:BP92"/>
    <mergeCell ref="BJ101:BP101"/>
    <mergeCell ref="BJ102:BP102"/>
    <mergeCell ref="BJ65:BP65"/>
    <mergeCell ref="BJ66:BP66"/>
    <mergeCell ref="BJ67:BP67"/>
    <mergeCell ref="BJ68:BP68"/>
    <mergeCell ref="BJ69:BP69"/>
    <mergeCell ref="BJ70:BP70"/>
    <mergeCell ref="BJ57:BP57"/>
    <mergeCell ref="BJ58:BP58"/>
    <mergeCell ref="BJ59:BP59"/>
    <mergeCell ref="BJ60:BP60"/>
    <mergeCell ref="BJ61:BP61"/>
    <mergeCell ref="BJ64:BP64"/>
    <mergeCell ref="BJ63:BP63"/>
    <mergeCell ref="BJ51:BP51"/>
    <mergeCell ref="BJ52:BP52"/>
    <mergeCell ref="BJ53:BP53"/>
    <mergeCell ref="BJ54:BP54"/>
    <mergeCell ref="BJ55:BP55"/>
    <mergeCell ref="BJ56:BP56"/>
    <mergeCell ref="BC154:BI154"/>
    <mergeCell ref="BC157:BI157"/>
    <mergeCell ref="BC155:BI155"/>
    <mergeCell ref="BC156:BI156"/>
    <mergeCell ref="BC152:BI152"/>
    <mergeCell ref="BC117:BI117"/>
    <mergeCell ref="BC146:BI146"/>
    <mergeCell ref="BC147:BI147"/>
    <mergeCell ref="BC148:BI148"/>
    <mergeCell ref="BC118:BI118"/>
    <mergeCell ref="BC119:BI119"/>
    <mergeCell ref="BC122:BI122"/>
    <mergeCell ref="BC124:BI124"/>
    <mergeCell ref="BC127:BI127"/>
    <mergeCell ref="BC103:BI103"/>
    <mergeCell ref="BC132:BI132"/>
    <mergeCell ref="BC105:BI105"/>
    <mergeCell ref="BC106:BI106"/>
    <mergeCell ref="BC111:BI111"/>
    <mergeCell ref="BC112:BI112"/>
    <mergeCell ref="BC116:BI116"/>
    <mergeCell ref="BC107:BI107"/>
    <mergeCell ref="BC108:BI108"/>
    <mergeCell ref="BC109:BI109"/>
    <mergeCell ref="BC113:BI113"/>
    <mergeCell ref="BC54:BI54"/>
    <mergeCell ref="BC38:BI38"/>
    <mergeCell ref="BC40:BI40"/>
    <mergeCell ref="BC45:BI45"/>
    <mergeCell ref="BC46:BI46"/>
    <mergeCell ref="BC47:BI47"/>
    <mergeCell ref="BC48:BI48"/>
    <mergeCell ref="BC41:BI41"/>
    <mergeCell ref="BC43:BI43"/>
    <mergeCell ref="BC39:BI39"/>
    <mergeCell ref="BC75:BI75"/>
    <mergeCell ref="BC76:BI76"/>
    <mergeCell ref="BC77:BI77"/>
    <mergeCell ref="BC78:BI78"/>
    <mergeCell ref="BC79:BI79"/>
    <mergeCell ref="BC80:BI80"/>
    <mergeCell ref="BC69:BI69"/>
    <mergeCell ref="BC70:BI70"/>
    <mergeCell ref="BC71:BI71"/>
    <mergeCell ref="BC72:BI72"/>
    <mergeCell ref="BC73:BI73"/>
    <mergeCell ref="BC74:BI74"/>
    <mergeCell ref="BC61:BI61"/>
    <mergeCell ref="BC64:BI64"/>
    <mergeCell ref="BC65:BI65"/>
    <mergeCell ref="BC66:BI66"/>
    <mergeCell ref="BC67:BI67"/>
    <mergeCell ref="BC68:BI68"/>
    <mergeCell ref="BC63:BI63"/>
    <mergeCell ref="BC53:BI53"/>
    <mergeCell ref="BC60:BI60"/>
    <mergeCell ref="BC91:BI91"/>
    <mergeCell ref="BC96:BI96"/>
    <mergeCell ref="BC100:BI100"/>
    <mergeCell ref="BC82:BI82"/>
    <mergeCell ref="BC83:BI83"/>
    <mergeCell ref="BC84:BI84"/>
    <mergeCell ref="BC86:BI86"/>
    <mergeCell ref="BC90:BI90"/>
    <mergeCell ref="BC92:BI92"/>
    <mergeCell ref="BC101:BI101"/>
    <mergeCell ref="BC102:BI102"/>
    <mergeCell ref="AV101:BB101"/>
    <mergeCell ref="AV109:BB109"/>
    <mergeCell ref="AV102:BB102"/>
    <mergeCell ref="AV98:BB98"/>
    <mergeCell ref="AV92:BB92"/>
    <mergeCell ref="AV81:BB81"/>
    <mergeCell ref="AV85:BB85"/>
    <mergeCell ref="AV89:BB89"/>
    <mergeCell ref="AV91:BB91"/>
    <mergeCell ref="AV83:BB83"/>
    <mergeCell ref="AV84:BB84"/>
    <mergeCell ref="AV87:BB87"/>
    <mergeCell ref="AV90:BB90"/>
    <mergeCell ref="AV188:BB188"/>
    <mergeCell ref="AV193:BB193"/>
    <mergeCell ref="BC8:BI8"/>
    <mergeCell ref="BC12:BI12"/>
    <mergeCell ref="BC13:BI13"/>
    <mergeCell ref="BC22:BI22"/>
    <mergeCell ref="BC32:BI32"/>
    <mergeCell ref="BC36:BI36"/>
    <mergeCell ref="BC37:BI37"/>
    <mergeCell ref="AV179:BB179"/>
    <mergeCell ref="AV180:BB180"/>
    <mergeCell ref="AV182:BB182"/>
    <mergeCell ref="AV174:BB174"/>
    <mergeCell ref="AV175:BB175"/>
    <mergeCell ref="AV176:BB176"/>
    <mergeCell ref="AV177:BB177"/>
    <mergeCell ref="AV178:BB178"/>
    <mergeCell ref="AV170:BB170"/>
    <mergeCell ref="AV171:BB171"/>
    <mergeCell ref="AV172:BB172"/>
    <mergeCell ref="AV173:BB173"/>
    <mergeCell ref="AV161:BB161"/>
    <mergeCell ref="AV162:BB162"/>
    <mergeCell ref="AV152:BB152"/>
    <mergeCell ref="BC55:BI55"/>
    <mergeCell ref="AV50:BB50"/>
    <mergeCell ref="AV51:BB51"/>
    <mergeCell ref="AV52:BB52"/>
    <mergeCell ref="AV53:BB53"/>
    <mergeCell ref="BC81:BI81"/>
    <mergeCell ref="BC85:BI85"/>
    <mergeCell ref="BC89:BI89"/>
    <mergeCell ref="AV67:BB67"/>
    <mergeCell ref="AV68:BB68"/>
    <mergeCell ref="AV69:BB69"/>
    <mergeCell ref="AV70:BB70"/>
    <mergeCell ref="AV71:BB71"/>
    <mergeCell ref="AV72:BB72"/>
    <mergeCell ref="AV82:BB82"/>
    <mergeCell ref="AV86:BB86"/>
    <mergeCell ref="AV60:BB60"/>
    <mergeCell ref="AV61:BB61"/>
    <mergeCell ref="AV64:BB64"/>
    <mergeCell ref="AV65:BB65"/>
    <mergeCell ref="AV66:BB66"/>
    <mergeCell ref="AV63:BB63"/>
    <mergeCell ref="AV120:BB120"/>
    <mergeCell ref="AV132:BB132"/>
    <mergeCell ref="AV187:BB187"/>
    <mergeCell ref="AV153:BB153"/>
    <mergeCell ref="AV148:BB148"/>
    <mergeCell ref="AV149:BB149"/>
    <mergeCell ref="AV150:BB150"/>
    <mergeCell ref="AV151:BB151"/>
    <mergeCell ref="AV112:BB112"/>
    <mergeCell ref="AV116:BB116"/>
    <mergeCell ref="AV117:BB117"/>
    <mergeCell ref="AV146:BB146"/>
    <mergeCell ref="AV147:BB147"/>
    <mergeCell ref="AV123:BB123"/>
    <mergeCell ref="AV100:BB100"/>
    <mergeCell ref="AV103:BB103"/>
    <mergeCell ref="AV105:BB105"/>
    <mergeCell ref="AV106:BB106"/>
    <mergeCell ref="AV111:BB111"/>
    <mergeCell ref="AV79:BB79"/>
    <mergeCell ref="AV80:BB80"/>
    <mergeCell ref="AO129:AU129"/>
    <mergeCell ref="AO132:AU132"/>
    <mergeCell ref="AO148:AU148"/>
    <mergeCell ref="AO87:AU87"/>
    <mergeCell ref="AO88:AU88"/>
    <mergeCell ref="AO101:AU101"/>
    <mergeCell ref="AO98:AU98"/>
    <mergeCell ref="AO146:AU146"/>
    <mergeCell ref="AO147:AU147"/>
    <mergeCell ref="AO150:AU150"/>
    <mergeCell ref="AO120:AU120"/>
    <mergeCell ref="AO182:AU182"/>
    <mergeCell ref="AO177:AU177"/>
    <mergeCell ref="AO178:AU178"/>
    <mergeCell ref="AO179:AU179"/>
    <mergeCell ref="AO180:AU180"/>
    <mergeCell ref="AO181:AU181"/>
    <mergeCell ref="AO174:AU174"/>
    <mergeCell ref="AO175:AU175"/>
    <mergeCell ref="AO176:AU176"/>
    <mergeCell ref="AO168:AU168"/>
    <mergeCell ref="AO169:AU169"/>
    <mergeCell ref="AO170:AU170"/>
    <mergeCell ref="AO171:AU171"/>
    <mergeCell ref="AO172:AU172"/>
    <mergeCell ref="AO160:AU160"/>
    <mergeCell ref="AO161:AU161"/>
    <mergeCell ref="AO156:AU156"/>
    <mergeCell ref="AO158:AU158"/>
    <mergeCell ref="AO153:AU153"/>
    <mergeCell ref="AO109:AU109"/>
    <mergeCell ref="AO77:AU77"/>
    <mergeCell ref="AO78:AU78"/>
    <mergeCell ref="AO79:AU79"/>
    <mergeCell ref="AO80:AU80"/>
    <mergeCell ref="AO67:AU67"/>
    <mergeCell ref="AO68:AU68"/>
    <mergeCell ref="AO69:AU69"/>
    <mergeCell ref="AO70:AU70"/>
    <mergeCell ref="AO71:AU71"/>
    <mergeCell ref="AO72:AU72"/>
    <mergeCell ref="AO59:AU59"/>
    <mergeCell ref="AO60:AU60"/>
    <mergeCell ref="AO61:AU61"/>
    <mergeCell ref="AO64:AU64"/>
    <mergeCell ref="AO65:AU65"/>
    <mergeCell ref="AO66:AU66"/>
    <mergeCell ref="AO82:AU82"/>
    <mergeCell ref="AO96:AU96"/>
    <mergeCell ref="AO100:AU100"/>
    <mergeCell ref="AO103:AU103"/>
    <mergeCell ref="AO105:AU105"/>
    <mergeCell ref="AO97:AU97"/>
    <mergeCell ref="AO81:AU81"/>
    <mergeCell ref="AO91:AU91"/>
    <mergeCell ref="AO73:AU73"/>
    <mergeCell ref="AO74:AU74"/>
    <mergeCell ref="AO117:AU117"/>
    <mergeCell ref="AO8:AU8"/>
    <mergeCell ref="AO12:AU12"/>
    <mergeCell ref="AO13:AU13"/>
    <mergeCell ref="AO22:AU22"/>
    <mergeCell ref="AO14:AU14"/>
    <mergeCell ref="AO17:AU17"/>
    <mergeCell ref="AO19:AU19"/>
    <mergeCell ref="AO16:AU16"/>
    <mergeCell ref="AO9:AU9"/>
    <mergeCell ref="AO11:AU11"/>
    <mergeCell ref="AV9:BB9"/>
    <mergeCell ref="AV15:BB15"/>
    <mergeCell ref="BC33:BI33"/>
    <mergeCell ref="BJ33:BP33"/>
    <mergeCell ref="BC42:BI42"/>
    <mergeCell ref="BJ42:BP42"/>
    <mergeCell ref="AV8:BB8"/>
    <mergeCell ref="AV12:BB12"/>
    <mergeCell ref="AV13:BB13"/>
    <mergeCell ref="AV22:BB22"/>
    <mergeCell ref="AV32:BB32"/>
    <mergeCell ref="BJ12:BP12"/>
    <mergeCell ref="BJ13:BP13"/>
    <mergeCell ref="BJ22:BP22"/>
    <mergeCell ref="BJ32:BP32"/>
    <mergeCell ref="BJ36:BP36"/>
    <mergeCell ref="BJ16:BP16"/>
    <mergeCell ref="BJ37:BP37"/>
    <mergeCell ref="BJ38:BP38"/>
    <mergeCell ref="BJ40:BP40"/>
    <mergeCell ref="AO29:AU29"/>
    <mergeCell ref="AV29:BB29"/>
    <mergeCell ref="GM27:GS27"/>
    <mergeCell ref="GT27:GZ27"/>
    <mergeCell ref="HA27:HG27"/>
    <mergeCell ref="EI27:EO27"/>
    <mergeCell ref="EP27:EV27"/>
    <mergeCell ref="EW27:FC27"/>
    <mergeCell ref="FD27:FJ27"/>
    <mergeCell ref="FK27:FQ27"/>
    <mergeCell ref="F43:L43"/>
    <mergeCell ref="F44:L44"/>
    <mergeCell ref="AO45:AU45"/>
    <mergeCell ref="AO46:AU46"/>
    <mergeCell ref="AO47:AU47"/>
    <mergeCell ref="CL27:CR27"/>
    <mergeCell ref="AO32:AU32"/>
    <mergeCell ref="AO36:AU36"/>
    <mergeCell ref="AO34:AU34"/>
    <mergeCell ref="AV37:BB37"/>
    <mergeCell ref="T40:Z40"/>
    <mergeCell ref="T35:Z35"/>
    <mergeCell ref="T41:Z41"/>
    <mergeCell ref="T42:Z42"/>
    <mergeCell ref="AO39:AU39"/>
    <mergeCell ref="AV39:BB39"/>
    <mergeCell ref="AV42:BB42"/>
    <mergeCell ref="AV45:BB45"/>
    <mergeCell ref="AV46:BB46"/>
    <mergeCell ref="AV41:BB41"/>
    <mergeCell ref="AV47:BB47"/>
    <mergeCell ref="CL44:CR44"/>
    <mergeCell ref="DG37:DM37"/>
    <mergeCell ref="DG38:DM38"/>
    <mergeCell ref="F87:L87"/>
    <mergeCell ref="F107:L107"/>
    <mergeCell ref="F175:L175"/>
    <mergeCell ref="F201:L201"/>
    <mergeCell ref="F138:L142"/>
    <mergeCell ref="F24:L24"/>
    <mergeCell ref="F35:L35"/>
    <mergeCell ref="F41:L41"/>
    <mergeCell ref="F42:L42"/>
    <mergeCell ref="F34:L34"/>
    <mergeCell ref="F90:L90"/>
    <mergeCell ref="F94:L94"/>
    <mergeCell ref="F93:L93"/>
    <mergeCell ref="F109:L109"/>
    <mergeCell ref="F108:L108"/>
    <mergeCell ref="F118:L118"/>
    <mergeCell ref="F199:L199"/>
    <mergeCell ref="F88:L88"/>
    <mergeCell ref="F86:L86"/>
    <mergeCell ref="F83:L83"/>
    <mergeCell ref="F28:L28"/>
    <mergeCell ref="F26:L26"/>
    <mergeCell ref="F126:L126"/>
    <mergeCell ref="F127:L127"/>
    <mergeCell ref="F128:L128"/>
    <mergeCell ref="F81:L81"/>
    <mergeCell ref="F66:L66"/>
    <mergeCell ref="F123:L123"/>
    <mergeCell ref="F78:L78"/>
    <mergeCell ref="B40:L40"/>
    <mergeCell ref="C31:E31"/>
    <mergeCell ref="F31:L31"/>
    <mergeCell ref="B201:E201"/>
    <mergeCell ref="B202:E202"/>
    <mergeCell ref="M202:S202"/>
    <mergeCell ref="M187:S187"/>
    <mergeCell ref="M161:S161"/>
    <mergeCell ref="M156:S156"/>
    <mergeCell ref="M155:S155"/>
    <mergeCell ref="M146:S146"/>
    <mergeCell ref="F197:L197"/>
    <mergeCell ref="B198:E198"/>
    <mergeCell ref="C129:E129"/>
    <mergeCell ref="F176:L176"/>
    <mergeCell ref="B205:E205"/>
    <mergeCell ref="M197:S197"/>
    <mergeCell ref="M199:S199"/>
    <mergeCell ref="M178:S178"/>
    <mergeCell ref="F180:L180"/>
    <mergeCell ref="F198:L198"/>
    <mergeCell ref="M198:S198"/>
    <mergeCell ref="M203:S203"/>
    <mergeCell ref="M204:S204"/>
    <mergeCell ref="M205:S205"/>
    <mergeCell ref="F132:L132"/>
    <mergeCell ref="F130:L130"/>
    <mergeCell ref="M157:S157"/>
    <mergeCell ref="M147:S147"/>
    <mergeCell ref="M159:S159"/>
    <mergeCell ref="M160:S160"/>
    <mergeCell ref="M153:S153"/>
    <mergeCell ref="M154:S154"/>
    <mergeCell ref="M133:S136"/>
    <mergeCell ref="F168:L168"/>
    <mergeCell ref="B297:E297"/>
    <mergeCell ref="B293:B296"/>
    <mergeCell ref="B289:B292"/>
    <mergeCell ref="C296:E296"/>
    <mergeCell ref="F296:L296"/>
    <mergeCell ref="B215:E215"/>
    <mergeCell ref="F222:L222"/>
    <mergeCell ref="F209:L209"/>
    <mergeCell ref="C289:E289"/>
    <mergeCell ref="C291:E291"/>
    <mergeCell ref="B219:E219"/>
    <mergeCell ref="B222:E222"/>
    <mergeCell ref="B224:E224"/>
    <mergeCell ref="B225:E225"/>
    <mergeCell ref="B231:E231"/>
    <mergeCell ref="B229:E229"/>
    <mergeCell ref="B228:E228"/>
    <mergeCell ref="F219:L219"/>
    <mergeCell ref="F210:L210"/>
    <mergeCell ref="B226:E226"/>
    <mergeCell ref="F230:L230"/>
    <mergeCell ref="F231:L231"/>
    <mergeCell ref="F224:L224"/>
    <mergeCell ref="F229:L229"/>
    <mergeCell ref="B230:E230"/>
    <mergeCell ref="B220:E220"/>
    <mergeCell ref="B221:E221"/>
    <mergeCell ref="F221:L221"/>
    <mergeCell ref="B227:E227"/>
    <mergeCell ref="C293:E293"/>
    <mergeCell ref="C295:E295"/>
    <mergeCell ref="C294:E294"/>
    <mergeCell ref="F21:L21"/>
    <mergeCell ref="F19:L19"/>
    <mergeCell ref="F20:L20"/>
    <mergeCell ref="F25:L25"/>
    <mergeCell ref="F77:L77"/>
    <mergeCell ref="M33:S33"/>
    <mergeCell ref="M34:S34"/>
    <mergeCell ref="M41:S41"/>
    <mergeCell ref="M42:S42"/>
    <mergeCell ref="M38:S38"/>
    <mergeCell ref="M40:S40"/>
    <mergeCell ref="M43:S43"/>
    <mergeCell ref="M44:S44"/>
    <mergeCell ref="M63:S63"/>
    <mergeCell ref="M59:S59"/>
    <mergeCell ref="M60:S60"/>
    <mergeCell ref="M61:S61"/>
    <mergeCell ref="M46:S46"/>
    <mergeCell ref="F53:L53"/>
    <mergeCell ref="F54:L54"/>
    <mergeCell ref="F55:L55"/>
    <mergeCell ref="F56:L56"/>
    <mergeCell ref="M70:S70"/>
    <mergeCell ref="M64:S64"/>
    <mergeCell ref="M50:S50"/>
    <mergeCell ref="M51:S51"/>
    <mergeCell ref="M53:S53"/>
    <mergeCell ref="M54:S54"/>
    <mergeCell ref="M65:S65"/>
    <mergeCell ref="F67:L67"/>
    <mergeCell ref="M31:S31"/>
    <mergeCell ref="M32:S32"/>
    <mergeCell ref="M128:S128"/>
    <mergeCell ref="B41:B61"/>
    <mergeCell ref="B209:E209"/>
    <mergeCell ref="C130:E130"/>
    <mergeCell ref="C131:E131"/>
    <mergeCell ref="B200:E200"/>
    <mergeCell ref="C102:E102"/>
    <mergeCell ref="C132:E132"/>
    <mergeCell ref="C120:E120"/>
    <mergeCell ref="B217:E217"/>
    <mergeCell ref="B218:E218"/>
    <mergeCell ref="B129:B132"/>
    <mergeCell ref="B207:E207"/>
    <mergeCell ref="B208:E208"/>
    <mergeCell ref="B203:E203"/>
    <mergeCell ref="B204:E204"/>
    <mergeCell ref="B199:E199"/>
    <mergeCell ref="B197:E197"/>
    <mergeCell ref="C180:D182"/>
    <mergeCell ref="C177:D179"/>
    <mergeCell ref="B138:E140"/>
    <mergeCell ref="B146:B163"/>
    <mergeCell ref="C168:D170"/>
    <mergeCell ref="C152:D154"/>
    <mergeCell ref="B141:E142"/>
    <mergeCell ref="C187:D193"/>
    <mergeCell ref="B89:E89"/>
    <mergeCell ref="D107:D109"/>
    <mergeCell ref="D126:D128"/>
    <mergeCell ref="C121:E121"/>
    <mergeCell ref="F82:L82"/>
    <mergeCell ref="M158:S158"/>
    <mergeCell ref="C122:E122"/>
    <mergeCell ref="D110:D112"/>
    <mergeCell ref="B7:E7"/>
    <mergeCell ref="F9:L9"/>
    <mergeCell ref="F7:L7"/>
    <mergeCell ref="F11:L11"/>
    <mergeCell ref="F14:L14"/>
    <mergeCell ref="F15:L15"/>
    <mergeCell ref="F8:L8"/>
    <mergeCell ref="F12:L12"/>
    <mergeCell ref="F10:L10"/>
    <mergeCell ref="F6:L6"/>
    <mergeCell ref="F23:L23"/>
    <mergeCell ref="F122:L122"/>
    <mergeCell ref="F84:L84"/>
    <mergeCell ref="F27:L27"/>
    <mergeCell ref="F200:L200"/>
    <mergeCell ref="F51:L51"/>
    <mergeCell ref="F52:L52"/>
    <mergeCell ref="F177:L177"/>
    <mergeCell ref="F179:L179"/>
    <mergeCell ref="F16:L16"/>
    <mergeCell ref="C36:E36"/>
    <mergeCell ref="C37:E37"/>
    <mergeCell ref="C38:E38"/>
    <mergeCell ref="F36:L36"/>
    <mergeCell ref="F37:L37"/>
    <mergeCell ref="F38:L38"/>
    <mergeCell ref="C34:E34"/>
    <mergeCell ref="C33:E33"/>
    <mergeCell ref="C35:E35"/>
    <mergeCell ref="D53:D56"/>
    <mergeCell ref="M6:S6"/>
    <mergeCell ref="M7:S7"/>
    <mergeCell ref="M9:S9"/>
    <mergeCell ref="M10:S10"/>
    <mergeCell ref="M11:S11"/>
    <mergeCell ref="M26:S26"/>
    <mergeCell ref="M28:S28"/>
    <mergeCell ref="M14:S14"/>
    <mergeCell ref="M15:S15"/>
    <mergeCell ref="M17:S17"/>
    <mergeCell ref="M19:S19"/>
    <mergeCell ref="M20:S20"/>
    <mergeCell ref="M21:S21"/>
    <mergeCell ref="M23:S23"/>
    <mergeCell ref="M24:S24"/>
    <mergeCell ref="M25:S25"/>
    <mergeCell ref="M27:S27"/>
    <mergeCell ref="M16:S16"/>
    <mergeCell ref="M8:S8"/>
    <mergeCell ref="M12:S12"/>
    <mergeCell ref="M13:S13"/>
    <mergeCell ref="M22:S22"/>
    <mergeCell ref="M103:S103"/>
    <mergeCell ref="M105:S105"/>
    <mergeCell ref="M101:S101"/>
    <mergeCell ref="M90:S90"/>
    <mergeCell ref="M80:S80"/>
    <mergeCell ref="M81:S81"/>
    <mergeCell ref="M85:S85"/>
    <mergeCell ref="M89:S89"/>
    <mergeCell ref="M91:S91"/>
    <mergeCell ref="M96:S96"/>
    <mergeCell ref="M100:S100"/>
    <mergeCell ref="M88:S88"/>
    <mergeCell ref="M115:S115"/>
    <mergeCell ref="M98:S98"/>
    <mergeCell ref="M77:S77"/>
    <mergeCell ref="M78:S78"/>
    <mergeCell ref="M79:S79"/>
    <mergeCell ref="M102:S102"/>
    <mergeCell ref="M97:S97"/>
    <mergeCell ref="M206:S206"/>
    <mergeCell ref="M207:S207"/>
    <mergeCell ref="M208:S208"/>
    <mergeCell ref="M209:S209"/>
    <mergeCell ref="M169:S169"/>
    <mergeCell ref="M162:S162"/>
    <mergeCell ref="M200:S200"/>
    <mergeCell ref="M201:S201"/>
    <mergeCell ref="M210:S210"/>
    <mergeCell ref="M211:S211"/>
    <mergeCell ref="M212:S212"/>
    <mergeCell ref="M213:S213"/>
    <mergeCell ref="M215:S215"/>
    <mergeCell ref="M214:S214"/>
    <mergeCell ref="M188:S188"/>
    <mergeCell ref="M180:S180"/>
    <mergeCell ref="M174:S174"/>
    <mergeCell ref="M175:S175"/>
    <mergeCell ref="M176:S176"/>
    <mergeCell ref="M171:S171"/>
    <mergeCell ref="M172:S172"/>
    <mergeCell ref="M168:S168"/>
    <mergeCell ref="M179:S179"/>
    <mergeCell ref="M193:S193"/>
    <mergeCell ref="M192:S192"/>
    <mergeCell ref="M222:S222"/>
    <mergeCell ref="M224:S224"/>
    <mergeCell ref="M225:S225"/>
    <mergeCell ref="M234:S234"/>
    <mergeCell ref="M226:S226"/>
    <mergeCell ref="M227:S227"/>
    <mergeCell ref="M293:S293"/>
    <mergeCell ref="M294:S294"/>
    <mergeCell ref="M295:S295"/>
    <mergeCell ref="M228:S228"/>
    <mergeCell ref="M229:S229"/>
    <mergeCell ref="M230:S230"/>
    <mergeCell ref="M231:S231"/>
    <mergeCell ref="M232:S232"/>
    <mergeCell ref="M289:S289"/>
    <mergeCell ref="M236:S236"/>
    <mergeCell ref="T14:Z14"/>
    <mergeCell ref="T15:Z15"/>
    <mergeCell ref="T176:Z176"/>
    <mergeCell ref="M290:S290"/>
    <mergeCell ref="M291:S291"/>
    <mergeCell ref="M292:S292"/>
    <mergeCell ref="M238:P238"/>
    <mergeCell ref="Q238:S238"/>
    <mergeCell ref="M239:P239"/>
    <mergeCell ref="M216:S216"/>
    <mergeCell ref="T25:Z25"/>
    <mergeCell ref="T26:Z26"/>
    <mergeCell ref="T28:Z28"/>
    <mergeCell ref="T99:Z99"/>
    <mergeCell ref="T101:Z101"/>
    <mergeCell ref="T102:Z102"/>
    <mergeCell ref="T6:Z6"/>
    <mergeCell ref="T7:Z7"/>
    <mergeCell ref="T9:Z9"/>
    <mergeCell ref="T10:Z10"/>
    <mergeCell ref="T11:Z11"/>
    <mergeCell ref="T17:Z17"/>
    <mergeCell ref="T19:Z19"/>
    <mergeCell ref="T20:Z20"/>
    <mergeCell ref="T21:Z21"/>
    <mergeCell ref="T23:Z23"/>
    <mergeCell ref="T24:Z24"/>
    <mergeCell ref="T107:Z107"/>
    <mergeCell ref="T33:Z33"/>
    <mergeCell ref="T27:Z27"/>
    <mergeCell ref="T34:Z34"/>
    <mergeCell ref="T44:Z44"/>
    <mergeCell ref="T38:Z38"/>
    <mergeCell ref="T87:Z87"/>
    <mergeCell ref="T88:Z88"/>
    <mergeCell ref="T89:Z89"/>
    <mergeCell ref="T92:Z92"/>
    <mergeCell ref="T100:Z100"/>
    <mergeCell ref="T103:Z103"/>
    <mergeCell ref="T86:Z86"/>
    <mergeCell ref="T83:Z83"/>
    <mergeCell ref="T55:Z55"/>
    <mergeCell ref="T56:Z56"/>
    <mergeCell ref="T57:Z57"/>
    <mergeCell ref="T58:Z58"/>
    <mergeCell ref="T16:Z16"/>
    <mergeCell ref="T31:Z31"/>
    <mergeCell ref="T94:Z94"/>
    <mergeCell ref="T174:Z174"/>
    <mergeCell ref="T180:Z180"/>
    <mergeCell ref="T95:Z95"/>
    <mergeCell ref="T123:Z123"/>
    <mergeCell ref="T97:Z97"/>
    <mergeCell ref="T171:Z171"/>
    <mergeCell ref="T172:Z172"/>
    <mergeCell ref="T173:Z173"/>
    <mergeCell ref="T175:Z175"/>
    <mergeCell ref="T177:Z177"/>
    <mergeCell ref="T178:Z178"/>
    <mergeCell ref="T113:Z113"/>
    <mergeCell ref="T169:Z169"/>
    <mergeCell ref="T151:Z151"/>
    <mergeCell ref="T153:Z153"/>
    <mergeCell ref="T152:Z152"/>
    <mergeCell ref="T130:Z130"/>
    <mergeCell ref="T131:Z131"/>
    <mergeCell ref="T132:Z132"/>
    <mergeCell ref="T146:Z146"/>
    <mergeCell ref="T147:Z147"/>
    <mergeCell ref="T108:Z108"/>
    <mergeCell ref="T96:Z96"/>
    <mergeCell ref="T106:Z106"/>
    <mergeCell ref="T111:Z111"/>
    <mergeCell ref="T112:Z112"/>
    <mergeCell ref="T116:Z116"/>
    <mergeCell ref="T163:Z163"/>
    <mergeCell ref="T160:Z160"/>
    <mergeCell ref="T296:Z296"/>
    <mergeCell ref="T229:Z229"/>
    <mergeCell ref="T230:Z230"/>
    <mergeCell ref="T231:Z231"/>
    <mergeCell ref="T232:Z232"/>
    <mergeCell ref="T289:Z289"/>
    <mergeCell ref="T290:Z290"/>
    <mergeCell ref="T291:Z291"/>
    <mergeCell ref="T292:Z292"/>
    <mergeCell ref="T200:Z200"/>
    <mergeCell ref="T294:Z294"/>
    <mergeCell ref="T295:Z295"/>
    <mergeCell ref="T217:Z217"/>
    <mergeCell ref="T219:Z219"/>
    <mergeCell ref="T222:Z222"/>
    <mergeCell ref="T224:Z224"/>
    <mergeCell ref="T228:Z228"/>
    <mergeCell ref="T236:Z236"/>
    <mergeCell ref="T238:W238"/>
    <mergeCell ref="T209:Z209"/>
    <mergeCell ref="T201:Z201"/>
    <mergeCell ref="T202:Z202"/>
    <mergeCell ref="T203:Z203"/>
    <mergeCell ref="T204:Z204"/>
    <mergeCell ref="T205:Z205"/>
    <mergeCell ref="T206:Z206"/>
    <mergeCell ref="T207:Z207"/>
    <mergeCell ref="T208:Z208"/>
    <mergeCell ref="AA48:AG48"/>
    <mergeCell ref="T8:Z8"/>
    <mergeCell ref="T73:Z73"/>
    <mergeCell ref="T74:Z74"/>
    <mergeCell ref="T75:Z75"/>
    <mergeCell ref="T76:Z76"/>
    <mergeCell ref="AA54:AG54"/>
    <mergeCell ref="AA55:AG55"/>
    <mergeCell ref="AA56:AG56"/>
    <mergeCell ref="T138:Z142"/>
    <mergeCell ref="T128:Z128"/>
    <mergeCell ref="T129:Z129"/>
    <mergeCell ref="T127:Z127"/>
    <mergeCell ref="AA60:AG60"/>
    <mergeCell ref="AA61:AG61"/>
    <mergeCell ref="AA66:AG66"/>
    <mergeCell ref="AA67:AG67"/>
    <mergeCell ref="AA64:AG64"/>
    <mergeCell ref="T90:Z90"/>
    <mergeCell ref="T93:Z93"/>
    <mergeCell ref="T91:Z91"/>
    <mergeCell ref="T85:Z85"/>
    <mergeCell ref="T118:Z118"/>
    <mergeCell ref="T119:Z119"/>
    <mergeCell ref="AA121:AG121"/>
    <mergeCell ref="AA138:AG142"/>
    <mergeCell ref="T121:Z121"/>
    <mergeCell ref="T122:Z122"/>
    <mergeCell ref="T124:Z124"/>
    <mergeCell ref="T126:Z126"/>
    <mergeCell ref="AA31:AG31"/>
    <mergeCell ref="AA30:AG30"/>
    <mergeCell ref="AA126:AG126"/>
    <mergeCell ref="AA127:AG127"/>
    <mergeCell ref="AA128:AG128"/>
    <mergeCell ref="AA129:AG129"/>
    <mergeCell ref="T158:Z158"/>
    <mergeCell ref="T157:Z157"/>
    <mergeCell ref="AA6:AG6"/>
    <mergeCell ref="AA7:AG7"/>
    <mergeCell ref="AA9:AG9"/>
    <mergeCell ref="AA10:AG10"/>
    <mergeCell ref="AA11:AG11"/>
    <mergeCell ref="AA14:AG14"/>
    <mergeCell ref="AA15:AG15"/>
    <mergeCell ref="AA17:AG17"/>
    <mergeCell ref="T82:Z82"/>
    <mergeCell ref="AA21:AG21"/>
    <mergeCell ref="AA23:AG23"/>
    <mergeCell ref="AA24:AG24"/>
    <mergeCell ref="AA25:AG25"/>
    <mergeCell ref="AA41:AG41"/>
    <mergeCell ref="AA26:AG26"/>
    <mergeCell ref="AA37:AG37"/>
    <mergeCell ref="AA38:AG38"/>
    <mergeCell ref="AA40:AG40"/>
    <mergeCell ref="T43:Z43"/>
    <mergeCell ref="T79:Z79"/>
    <mergeCell ref="T80:Z80"/>
    <mergeCell ref="T81:Z81"/>
    <mergeCell ref="T77:Z77"/>
    <mergeCell ref="T78:Z78"/>
    <mergeCell ref="AA59:AG59"/>
    <mergeCell ref="AA53:AG53"/>
    <mergeCell ref="T181:Z181"/>
    <mergeCell ref="T199:Z199"/>
    <mergeCell ref="T159:Z159"/>
    <mergeCell ref="T133:Z136"/>
    <mergeCell ref="T155:Z155"/>
    <mergeCell ref="AA155:AG155"/>
    <mergeCell ref="AA204:AG204"/>
    <mergeCell ref="AA205:AG205"/>
    <mergeCell ref="AA206:AG206"/>
    <mergeCell ref="AA207:AG207"/>
    <mergeCell ref="AA208:AG208"/>
    <mergeCell ref="AA209:AG209"/>
    <mergeCell ref="AA210:AG210"/>
    <mergeCell ref="AA211:AG211"/>
    <mergeCell ref="AA131:AG131"/>
    <mergeCell ref="AA132:AG132"/>
    <mergeCell ref="T161:Z161"/>
    <mergeCell ref="T170:Z170"/>
    <mergeCell ref="AA150:AG150"/>
    <mergeCell ref="AA151:AG151"/>
    <mergeCell ref="AA146:AG146"/>
    <mergeCell ref="AA147:AG147"/>
    <mergeCell ref="AA148:AG148"/>
    <mergeCell ref="AA152:AG152"/>
    <mergeCell ref="AA154:AG154"/>
    <mergeCell ref="AA157:AG157"/>
    <mergeCell ref="AA158:AG158"/>
    <mergeCell ref="AA159:AG159"/>
    <mergeCell ref="T168:Z168"/>
    <mergeCell ref="T211:Z211"/>
    <mergeCell ref="T193:Z193"/>
    <mergeCell ref="T179:Z179"/>
    <mergeCell ref="AA214:AG214"/>
    <mergeCell ref="T162:Z162"/>
    <mergeCell ref="AA168:AG168"/>
    <mergeCell ref="AA169:AG169"/>
    <mergeCell ref="AA170:AG170"/>
    <mergeCell ref="AA171:AG171"/>
    <mergeCell ref="AA172:AG172"/>
    <mergeCell ref="AA174:AG174"/>
    <mergeCell ref="AA175:AG175"/>
    <mergeCell ref="AA197:AG197"/>
    <mergeCell ref="AA199:AG199"/>
    <mergeCell ref="T210:Z210"/>
    <mergeCell ref="AE238:AG238"/>
    <mergeCell ref="AA225:AG225"/>
    <mergeCell ref="AA228:AG228"/>
    <mergeCell ref="AA229:AG229"/>
    <mergeCell ref="AA226:AG226"/>
    <mergeCell ref="AA219:AG219"/>
    <mergeCell ref="AA222:AG222"/>
    <mergeCell ref="AA224:AG224"/>
    <mergeCell ref="T225:Z225"/>
    <mergeCell ref="T212:Z212"/>
    <mergeCell ref="T213:Z213"/>
    <mergeCell ref="T215:Z215"/>
    <mergeCell ref="T214:Z214"/>
    <mergeCell ref="T216:Z216"/>
    <mergeCell ref="X238:Z238"/>
    <mergeCell ref="T187:Z187"/>
    <mergeCell ref="T188:Z188"/>
    <mergeCell ref="T197:Z197"/>
    <mergeCell ref="T198:Z198"/>
    <mergeCell ref="T182:Z182"/>
    <mergeCell ref="AA297:AG297"/>
    <mergeCell ref="AA230:AG230"/>
    <mergeCell ref="AA231:AG231"/>
    <mergeCell ref="AA232:AG232"/>
    <mergeCell ref="AA289:AG289"/>
    <mergeCell ref="AA290:AG290"/>
    <mergeCell ref="AA291:AG291"/>
    <mergeCell ref="AA292:AG292"/>
    <mergeCell ref="AA293:AG293"/>
    <mergeCell ref="AA294:AG294"/>
    <mergeCell ref="AA295:AG295"/>
    <mergeCell ref="AA296:AG296"/>
    <mergeCell ref="AA239:AD239"/>
    <mergeCell ref="AA220:AG220"/>
    <mergeCell ref="AV11:BB11"/>
    <mergeCell ref="AH14:AN14"/>
    <mergeCell ref="AV19:BB19"/>
    <mergeCell ref="AA49:AG49"/>
    <mergeCell ref="AA50:AG50"/>
    <mergeCell ref="AA51:AG51"/>
    <mergeCell ref="AA52:AG52"/>
    <mergeCell ref="AH20:AN20"/>
    <mergeCell ref="AO20:AU20"/>
    <mergeCell ref="AV20:BB20"/>
    <mergeCell ref="AV14:BB14"/>
    <mergeCell ref="AH15:AN15"/>
    <mergeCell ref="AO15:AU15"/>
    <mergeCell ref="AA65:AG65"/>
    <mergeCell ref="AV95:BB95"/>
    <mergeCell ref="AA92:AG92"/>
    <mergeCell ref="AA93:AG93"/>
    <mergeCell ref="AA94:AG94"/>
    <mergeCell ref="AA58:AG58"/>
    <mergeCell ref="AO84:AU84"/>
    <mergeCell ref="AV23:BB23"/>
    <mergeCell ref="AO26:AU26"/>
    <mergeCell ref="AV26:BB26"/>
    <mergeCell ref="AH27:AN27"/>
    <mergeCell ref="AO27:AU27"/>
    <mergeCell ref="AV27:BB27"/>
    <mergeCell ref="AH24:AN24"/>
    <mergeCell ref="AO24:AU24"/>
    <mergeCell ref="AV24:BB24"/>
    <mergeCell ref="AH25:AN25"/>
    <mergeCell ref="AO25:AU25"/>
    <mergeCell ref="AO86:AU86"/>
    <mergeCell ref="AH10:AN10"/>
    <mergeCell ref="AO10:AU10"/>
    <mergeCell ref="AV10:BB10"/>
    <mergeCell ref="AH53:AN53"/>
    <mergeCell ref="AH54:AN54"/>
    <mergeCell ref="AH55:AN55"/>
    <mergeCell ref="AH56:AN56"/>
    <mergeCell ref="AH57:AN57"/>
    <mergeCell ref="AH58:AN58"/>
    <mergeCell ref="AO38:AU38"/>
    <mergeCell ref="AO40:AU40"/>
    <mergeCell ref="AO33:AU33"/>
    <mergeCell ref="AV33:BB33"/>
    <mergeCell ref="AH34:AN34"/>
    <mergeCell ref="AO37:AU37"/>
    <mergeCell ref="AV38:BB38"/>
    <mergeCell ref="AV40:BB40"/>
    <mergeCell ref="AH39:AN39"/>
    <mergeCell ref="AO53:AU53"/>
    <mergeCell ref="AO54:AU54"/>
    <mergeCell ref="AO55:AU55"/>
    <mergeCell ref="AO56:AU56"/>
    <mergeCell ref="AO57:AU57"/>
    <mergeCell ref="AO58:AU58"/>
    <mergeCell ref="AO48:AU48"/>
    <mergeCell ref="AO49:AU49"/>
    <mergeCell ref="AO50:AU50"/>
    <mergeCell ref="AO51:AU51"/>
    <mergeCell ref="AO52:AU52"/>
    <mergeCell ref="AV48:BB48"/>
    <mergeCell ref="AV49:BB49"/>
    <mergeCell ref="AO23:AU23"/>
    <mergeCell ref="AH82:AN82"/>
    <mergeCell ref="AO83:AU83"/>
    <mergeCell ref="AO85:AU85"/>
    <mergeCell ref="AV44:BB44"/>
    <mergeCell ref="AO75:AU75"/>
    <mergeCell ref="AO76:AU76"/>
    <mergeCell ref="AV54:BB54"/>
    <mergeCell ref="AV55:BB55"/>
    <mergeCell ref="AV56:BB56"/>
    <mergeCell ref="AV57:BB57"/>
    <mergeCell ref="AV58:BB58"/>
    <mergeCell ref="AV59:BB59"/>
    <mergeCell ref="AV73:BB73"/>
    <mergeCell ref="AV74:BB74"/>
    <mergeCell ref="AV75:BB75"/>
    <mergeCell ref="AV76:BB76"/>
    <mergeCell ref="AV77:BB77"/>
    <mergeCell ref="AV78:BB78"/>
    <mergeCell ref="AH87:AN87"/>
    <mergeCell ref="AH86:AN86"/>
    <mergeCell ref="AV97:BB97"/>
    <mergeCell ref="AV88:BB88"/>
    <mergeCell ref="AO89:AU89"/>
    <mergeCell ref="AA42:AG42"/>
    <mergeCell ref="AA43:AG43"/>
    <mergeCell ref="AA44:AG44"/>
    <mergeCell ref="AA82:AG82"/>
    <mergeCell ref="AA57:AG57"/>
    <mergeCell ref="AO116:AU116"/>
    <mergeCell ref="AH6:AN6"/>
    <mergeCell ref="AO6:AU6"/>
    <mergeCell ref="AV6:BB6"/>
    <mergeCell ref="AH7:AN7"/>
    <mergeCell ref="AO7:AU7"/>
    <mergeCell ref="AV7:BB7"/>
    <mergeCell ref="AO43:AU43"/>
    <mergeCell ref="AV43:BB43"/>
    <mergeCell ref="AH35:AN35"/>
    <mergeCell ref="AO35:AU35"/>
    <mergeCell ref="AV35:BB35"/>
    <mergeCell ref="AH37:AN37"/>
    <mergeCell ref="AH38:AN38"/>
    <mergeCell ref="AH40:AN40"/>
    <mergeCell ref="AO41:AU41"/>
    <mergeCell ref="AA45:AG45"/>
    <mergeCell ref="AA46:AG46"/>
    <mergeCell ref="AA47:AG47"/>
    <mergeCell ref="AH42:AN42"/>
    <mergeCell ref="AO42:AU42"/>
    <mergeCell ref="AO44:AU44"/>
    <mergeCell ref="AA95:AG95"/>
    <mergeCell ref="AO93:AU93"/>
    <mergeCell ref="AO92:AU92"/>
    <mergeCell ref="AO95:AU95"/>
    <mergeCell ref="AV96:BB96"/>
    <mergeCell ref="T117:Z117"/>
    <mergeCell ref="T154:Z154"/>
    <mergeCell ref="AA122:AG122"/>
    <mergeCell ref="AO99:AU99"/>
    <mergeCell ref="AH100:AN100"/>
    <mergeCell ref="AO107:AU107"/>
    <mergeCell ref="AV107:BB107"/>
    <mergeCell ref="AO106:AU106"/>
    <mergeCell ref="AA109:AG109"/>
    <mergeCell ref="AO102:AU102"/>
    <mergeCell ref="AH109:AN109"/>
    <mergeCell ref="AH107:AN107"/>
    <mergeCell ref="AH105:AN105"/>
    <mergeCell ref="AO118:AU118"/>
    <mergeCell ref="AA102:AG102"/>
    <mergeCell ref="AA108:AG108"/>
    <mergeCell ref="AA107:AG107"/>
    <mergeCell ref="AA111:AG111"/>
    <mergeCell ref="AA112:AG112"/>
    <mergeCell ref="T109:Z109"/>
    <mergeCell ref="AO112:AU112"/>
    <mergeCell ref="AV113:BB113"/>
    <mergeCell ref="AA118:AG118"/>
    <mergeCell ref="AO152:AU152"/>
    <mergeCell ref="AA97:AG97"/>
    <mergeCell ref="AA124:AG124"/>
    <mergeCell ref="AA119:AG119"/>
    <mergeCell ref="AV119:BB119"/>
    <mergeCell ref="AH108:AN108"/>
    <mergeCell ref="AO108:AU108"/>
    <mergeCell ref="AV108:BB108"/>
    <mergeCell ref="AO121:AU121"/>
    <mergeCell ref="AV121:BB121"/>
    <mergeCell ref="AO154:AU154"/>
    <mergeCell ref="AO157:AU157"/>
    <mergeCell ref="AV126:BB126"/>
    <mergeCell ref="AH122:AN122"/>
    <mergeCell ref="AO122:AU122"/>
    <mergeCell ref="AV122:BB122"/>
    <mergeCell ref="AH123:AN123"/>
    <mergeCell ref="AO123:AU123"/>
    <mergeCell ref="AV129:BB129"/>
    <mergeCell ref="AH127:AN127"/>
    <mergeCell ref="AO127:AU127"/>
    <mergeCell ref="AO128:AU128"/>
    <mergeCell ref="AV128:BB128"/>
    <mergeCell ref="AH129:AN129"/>
    <mergeCell ref="AV115:BB115"/>
    <mergeCell ref="AH116:AN116"/>
    <mergeCell ref="AH117:AN117"/>
    <mergeCell ref="AH121:AN121"/>
    <mergeCell ref="AH118:AN118"/>
    <mergeCell ref="AO119:AU119"/>
    <mergeCell ref="AV118:BB118"/>
    <mergeCell ref="AO124:AU124"/>
    <mergeCell ref="AO133:AU136"/>
    <mergeCell ref="AV156:BB156"/>
    <mergeCell ref="AO111:AU111"/>
    <mergeCell ref="AO151:AU151"/>
    <mergeCell ref="AV197:BB197"/>
    <mergeCell ref="AH146:AN146"/>
    <mergeCell ref="AH147:AN147"/>
    <mergeCell ref="AH148:AN148"/>
    <mergeCell ref="AH149:AN149"/>
    <mergeCell ref="AH150:AN150"/>
    <mergeCell ref="AH159:AN159"/>
    <mergeCell ref="AV137:BB137"/>
    <mergeCell ref="AH156:AN156"/>
    <mergeCell ref="AH138:AN142"/>
    <mergeCell ref="AH160:AN160"/>
    <mergeCell ref="AH161:AN161"/>
    <mergeCell ref="AH162:AN162"/>
    <mergeCell ref="AH163:AN163"/>
    <mergeCell ref="AH151:AN151"/>
    <mergeCell ref="AH153:AN153"/>
    <mergeCell ref="AH152:AN152"/>
    <mergeCell ref="AH154:AN154"/>
    <mergeCell ref="AH157:AN157"/>
    <mergeCell ref="AH155:AN155"/>
    <mergeCell ref="AH187:AN187"/>
    <mergeCell ref="AH174:AN174"/>
    <mergeCell ref="AO149:AU149"/>
    <mergeCell ref="AO138:AU142"/>
    <mergeCell ref="AO137:AU137"/>
    <mergeCell ref="AO188:AU188"/>
    <mergeCell ref="AO187:AU187"/>
    <mergeCell ref="AO162:AU162"/>
    <mergeCell ref="AO163:AU163"/>
    <mergeCell ref="AO155:AU155"/>
    <mergeCell ref="AV154:BB154"/>
    <mergeCell ref="AV155:BB155"/>
    <mergeCell ref="AV163:BB163"/>
    <mergeCell ref="AV168:BB168"/>
    <mergeCell ref="AV169:BB169"/>
    <mergeCell ref="AV157:BB157"/>
    <mergeCell ref="AV158:BB158"/>
    <mergeCell ref="AV159:BB159"/>
    <mergeCell ref="AV160:BB160"/>
    <mergeCell ref="AH177:AN177"/>
    <mergeCell ref="AH175:AN175"/>
    <mergeCell ref="AH176:AN176"/>
    <mergeCell ref="AH178:AN178"/>
    <mergeCell ref="AH179:AN179"/>
    <mergeCell ref="AH173:AN173"/>
    <mergeCell ref="AH158:AN158"/>
    <mergeCell ref="AH169:AN169"/>
    <mergeCell ref="AH170:AN170"/>
    <mergeCell ref="AH171:AN171"/>
    <mergeCell ref="AH172:AN172"/>
    <mergeCell ref="AO159:AU159"/>
    <mergeCell ref="AH204:AN204"/>
    <mergeCell ref="AO204:AU204"/>
    <mergeCell ref="AV204:BB204"/>
    <mergeCell ref="AH205:AN205"/>
    <mergeCell ref="AO205:AU205"/>
    <mergeCell ref="AV205:BB205"/>
    <mergeCell ref="AH206:AN206"/>
    <mergeCell ref="AO206:AU206"/>
    <mergeCell ref="AV206:BB206"/>
    <mergeCell ref="AH180:AN180"/>
    <mergeCell ref="AH199:AN199"/>
    <mergeCell ref="AO199:AU199"/>
    <mergeCell ref="AV199:BB199"/>
    <mergeCell ref="AH200:AN200"/>
    <mergeCell ref="AO200:AU200"/>
    <mergeCell ref="AV200:BB200"/>
    <mergeCell ref="AH201:AN201"/>
    <mergeCell ref="AO201:AU201"/>
    <mergeCell ref="AV201:BB201"/>
    <mergeCell ref="AH202:AN202"/>
    <mergeCell ref="AO202:AU202"/>
    <mergeCell ref="AV202:BB202"/>
    <mergeCell ref="AH203:AN203"/>
    <mergeCell ref="AO203:AU203"/>
    <mergeCell ref="AH188:AN188"/>
    <mergeCell ref="AH181:AN181"/>
    <mergeCell ref="AH182:AN182"/>
    <mergeCell ref="AV203:BB203"/>
    <mergeCell ref="AO198:AU198"/>
    <mergeCell ref="AV198:BB198"/>
    <mergeCell ref="AH197:AN197"/>
    <mergeCell ref="AO197:AU197"/>
    <mergeCell ref="AO208:AU208"/>
    <mergeCell ref="AV208:BB208"/>
    <mergeCell ref="AH209:AN209"/>
    <mergeCell ref="AO209:AU209"/>
    <mergeCell ref="AV209:BB209"/>
    <mergeCell ref="AH210:AN210"/>
    <mergeCell ref="AO210:AU210"/>
    <mergeCell ref="AV210:BB210"/>
    <mergeCell ref="AH211:AN211"/>
    <mergeCell ref="AO211:AU211"/>
    <mergeCell ref="AV211:BB211"/>
    <mergeCell ref="AH212:AN212"/>
    <mergeCell ref="AO212:AU212"/>
    <mergeCell ref="AV212:BB212"/>
    <mergeCell ref="AH213:AN213"/>
    <mergeCell ref="AO213:AU213"/>
    <mergeCell ref="AV213:BB213"/>
    <mergeCell ref="AH215:AN215"/>
    <mergeCell ref="AO215:AU215"/>
    <mergeCell ref="AV215:BB215"/>
    <mergeCell ref="AH214:AN214"/>
    <mergeCell ref="AO214:AU214"/>
    <mergeCell ref="AV214:BB214"/>
    <mergeCell ref="AH216:AN216"/>
    <mergeCell ref="AO216:AU216"/>
    <mergeCell ref="AV216:BB216"/>
    <mergeCell ref="AH217:AN217"/>
    <mergeCell ref="AO217:AU217"/>
    <mergeCell ref="AV217:BB217"/>
    <mergeCell ref="AH219:AN219"/>
    <mergeCell ref="AO219:AU219"/>
    <mergeCell ref="AV219:BB219"/>
    <mergeCell ref="AH222:AN222"/>
    <mergeCell ref="AO222:AU222"/>
    <mergeCell ref="AV222:BB222"/>
    <mergeCell ref="AH224:AN224"/>
    <mergeCell ref="AO224:AU224"/>
    <mergeCell ref="AV224:BB224"/>
    <mergeCell ref="AH225:AN225"/>
    <mergeCell ref="AO225:AU225"/>
    <mergeCell ref="AV225:BB225"/>
    <mergeCell ref="AH228:AN228"/>
    <mergeCell ref="AO228:AU228"/>
    <mergeCell ref="AV228:BB228"/>
    <mergeCell ref="AH220:AN220"/>
    <mergeCell ref="AO220:AU220"/>
    <mergeCell ref="AV220:BB220"/>
    <mergeCell ref="AH229:AN229"/>
    <mergeCell ref="AO229:AU229"/>
    <mergeCell ref="AV229:BB229"/>
    <mergeCell ref="AH230:AN230"/>
    <mergeCell ref="AO230:AU230"/>
    <mergeCell ref="AV230:BB230"/>
    <mergeCell ref="AH231:AN231"/>
    <mergeCell ref="AO231:AU231"/>
    <mergeCell ref="AV231:BB231"/>
    <mergeCell ref="AH232:AN232"/>
    <mergeCell ref="AO232:AU232"/>
    <mergeCell ref="AV232:BB232"/>
    <mergeCell ref="AH289:AN289"/>
    <mergeCell ref="AO289:AU289"/>
    <mergeCell ref="AV289:BB289"/>
    <mergeCell ref="AO234:AU234"/>
    <mergeCell ref="AV234:BB234"/>
    <mergeCell ref="AH235:AN235"/>
    <mergeCell ref="AO235:AU235"/>
    <mergeCell ref="AV236:BB236"/>
    <mergeCell ref="AV235:BB235"/>
    <mergeCell ref="AH290:AN290"/>
    <mergeCell ref="AO290:AU290"/>
    <mergeCell ref="AV290:BB290"/>
    <mergeCell ref="AV292:BB292"/>
    <mergeCell ref="AH293:AN293"/>
    <mergeCell ref="AO293:AU293"/>
    <mergeCell ref="AV293:BB293"/>
    <mergeCell ref="AH294:AN294"/>
    <mergeCell ref="AO294:AU294"/>
    <mergeCell ref="AV294:BB294"/>
    <mergeCell ref="AH295:AN295"/>
    <mergeCell ref="AO295:AU295"/>
    <mergeCell ref="AV295:BB295"/>
    <mergeCell ref="AH296:AN296"/>
    <mergeCell ref="AO296:AU296"/>
    <mergeCell ref="AV296:BB296"/>
    <mergeCell ref="AH297:AN297"/>
    <mergeCell ref="AO297:AU297"/>
    <mergeCell ref="AV297:BB297"/>
    <mergeCell ref="BC11:BI11"/>
    <mergeCell ref="BC199:BI199"/>
    <mergeCell ref="BC200:BI200"/>
    <mergeCell ref="BC203:BI203"/>
    <mergeCell ref="AH78:AN78"/>
    <mergeCell ref="AH79:AN79"/>
    <mergeCell ref="AH80:AN80"/>
    <mergeCell ref="AH81:AN81"/>
    <mergeCell ref="AH88:AN88"/>
    <mergeCell ref="AO90:AU90"/>
    <mergeCell ref="AH59:AN59"/>
    <mergeCell ref="AH60:AN60"/>
    <mergeCell ref="AH61:AN61"/>
    <mergeCell ref="AH64:AN64"/>
    <mergeCell ref="AH65:AN65"/>
    <mergeCell ref="AH112:AN112"/>
    <mergeCell ref="BJ11:BP11"/>
    <mergeCell ref="BJ86:BP86"/>
    <mergeCell ref="BC87:BI87"/>
    <mergeCell ref="BJ87:BP87"/>
    <mergeCell ref="BC88:BI88"/>
    <mergeCell ref="AH130:AN130"/>
    <mergeCell ref="AO130:AU130"/>
    <mergeCell ref="AV130:BB130"/>
    <mergeCell ref="AH131:AN131"/>
    <mergeCell ref="AO131:AU131"/>
    <mergeCell ref="AH132:AN132"/>
    <mergeCell ref="AV131:BB131"/>
    <mergeCell ref="AV138:BB142"/>
    <mergeCell ref="AH119:AN119"/>
    <mergeCell ref="AV124:BB124"/>
    <mergeCell ref="AH126:AN126"/>
    <mergeCell ref="AO126:AU126"/>
    <mergeCell ref="BJ122:BP122"/>
    <mergeCell ref="BC123:BI123"/>
    <mergeCell ref="BJ123:BP123"/>
    <mergeCell ref="AH124:AN124"/>
    <mergeCell ref="BJ124:BP124"/>
    <mergeCell ref="BC126:BI126"/>
    <mergeCell ref="BJ126:BP126"/>
    <mergeCell ref="BJ127:BP127"/>
    <mergeCell ref="BC128:BI128"/>
    <mergeCell ref="BC44:BI44"/>
    <mergeCell ref="BJ44:BP44"/>
    <mergeCell ref="BJ128:BP128"/>
    <mergeCell ref="AV127:BB127"/>
    <mergeCell ref="AH128:AN128"/>
    <mergeCell ref="BJ132:BP132"/>
    <mergeCell ref="BQ6:BW6"/>
    <mergeCell ref="BX6:CD6"/>
    <mergeCell ref="CE6:CK6"/>
    <mergeCell ref="CL6:CR6"/>
    <mergeCell ref="BC7:BI7"/>
    <mergeCell ref="BJ7:BP7"/>
    <mergeCell ref="BQ7:BW7"/>
    <mergeCell ref="BX7:CD7"/>
    <mergeCell ref="CE7:CK7"/>
    <mergeCell ref="CL7:CR7"/>
    <mergeCell ref="BC9:BI9"/>
    <mergeCell ref="BJ9:BP9"/>
    <mergeCell ref="BQ9:BW9"/>
    <mergeCell ref="BX9:CD9"/>
    <mergeCell ref="CE9:CK9"/>
    <mergeCell ref="CL9:CR9"/>
    <mergeCell ref="BC10:BI10"/>
    <mergeCell ref="BJ10:BP10"/>
    <mergeCell ref="BQ10:BW10"/>
    <mergeCell ref="BX10:CD10"/>
    <mergeCell ref="CE10:CK10"/>
    <mergeCell ref="CL10:CR10"/>
    <mergeCell ref="CE8:CK8"/>
    <mergeCell ref="BJ8:BP8"/>
    <mergeCell ref="BC6:BI6"/>
    <mergeCell ref="BJ6:BP6"/>
    <mergeCell ref="BQ11:BW11"/>
    <mergeCell ref="BX11:CD11"/>
    <mergeCell ref="CE11:CK11"/>
    <mergeCell ref="CL11:CR11"/>
    <mergeCell ref="T156:Z156"/>
    <mergeCell ref="BC14:BI14"/>
    <mergeCell ref="BJ14:BP14"/>
    <mergeCell ref="BC17:BI17"/>
    <mergeCell ref="BJ17:BP17"/>
    <mergeCell ref="BC20:BI20"/>
    <mergeCell ref="BJ20:BP20"/>
    <mergeCell ref="BC23:BI23"/>
    <mergeCell ref="BJ23:BP23"/>
    <mergeCell ref="BJ41:BP41"/>
    <mergeCell ref="BQ14:BW14"/>
    <mergeCell ref="BX14:CD14"/>
    <mergeCell ref="CE14:CK14"/>
    <mergeCell ref="CL14:CR14"/>
    <mergeCell ref="BC15:BI15"/>
    <mergeCell ref="BJ15:BP15"/>
    <mergeCell ref="BQ15:BW15"/>
    <mergeCell ref="BX15:CD15"/>
    <mergeCell ref="CE15:CK15"/>
    <mergeCell ref="CL15:CR15"/>
    <mergeCell ref="BX17:CD17"/>
    <mergeCell ref="CE17:CK17"/>
    <mergeCell ref="CL17:CR17"/>
    <mergeCell ref="BC19:BI19"/>
    <mergeCell ref="BJ19:BP19"/>
    <mergeCell ref="BQ19:BW19"/>
    <mergeCell ref="BX19:CD19"/>
    <mergeCell ref="CE19:CK19"/>
    <mergeCell ref="CL19:CR19"/>
    <mergeCell ref="BX20:CD20"/>
    <mergeCell ref="CE20:CK20"/>
    <mergeCell ref="CL20:CR20"/>
    <mergeCell ref="BC21:BI21"/>
    <mergeCell ref="BJ21:BP21"/>
    <mergeCell ref="BQ21:BW21"/>
    <mergeCell ref="BX21:CD21"/>
    <mergeCell ref="CE21:CK21"/>
    <mergeCell ref="CL21:CR21"/>
    <mergeCell ref="BX23:CD23"/>
    <mergeCell ref="CE23:CK23"/>
    <mergeCell ref="CL23:CR23"/>
    <mergeCell ref="BC24:BI24"/>
    <mergeCell ref="BJ24:BP24"/>
    <mergeCell ref="BQ24:BW24"/>
    <mergeCell ref="BX24:CD24"/>
    <mergeCell ref="CE24:CK24"/>
    <mergeCell ref="CL24:CR24"/>
    <mergeCell ref="CL26:CR26"/>
    <mergeCell ref="BC25:BI25"/>
    <mergeCell ref="BJ25:BP25"/>
    <mergeCell ref="BQ25:BW25"/>
    <mergeCell ref="BX25:CD25"/>
    <mergeCell ref="CE25:CK25"/>
    <mergeCell ref="CL25:CR25"/>
    <mergeCell ref="BX27:CD27"/>
    <mergeCell ref="BC28:BI28"/>
    <mergeCell ref="BJ28:BP28"/>
    <mergeCell ref="BQ28:BW28"/>
    <mergeCell ref="BX28:CD28"/>
    <mergeCell ref="BC26:BI26"/>
    <mergeCell ref="BJ26:BP26"/>
    <mergeCell ref="BQ26:BW26"/>
    <mergeCell ref="BX26:CD26"/>
    <mergeCell ref="BJ27:BP27"/>
    <mergeCell ref="CL28:CR28"/>
    <mergeCell ref="BX33:CD33"/>
    <mergeCell ref="CE33:CK33"/>
    <mergeCell ref="CL33:CR33"/>
    <mergeCell ref="BX29:CD29"/>
    <mergeCell ref="CL29:CR29"/>
    <mergeCell ref="BX30:CD30"/>
    <mergeCell ref="BX35:CD35"/>
    <mergeCell ref="CE35:CK35"/>
    <mergeCell ref="CL35:CR35"/>
    <mergeCell ref="BC34:BI34"/>
    <mergeCell ref="BJ34:BP34"/>
    <mergeCell ref="BQ34:BW34"/>
    <mergeCell ref="BX34:CD34"/>
    <mergeCell ref="CE34:CK34"/>
    <mergeCell ref="CL34:CR34"/>
    <mergeCell ref="CE41:CK41"/>
    <mergeCell ref="CL41:CR41"/>
    <mergeCell ref="CL36:CR36"/>
    <mergeCell ref="CL37:CR37"/>
    <mergeCell ref="CL38:CR38"/>
    <mergeCell ref="CL40:CR40"/>
    <mergeCell ref="BC29:BI29"/>
    <mergeCell ref="BJ29:BP29"/>
    <mergeCell ref="BQ29:BW29"/>
    <mergeCell ref="CL45:CR45"/>
    <mergeCell ref="CL46:CR46"/>
    <mergeCell ref="CL42:CR42"/>
    <mergeCell ref="CL93:CR93"/>
    <mergeCell ref="BC94:BI94"/>
    <mergeCell ref="BJ94:BP94"/>
    <mergeCell ref="BQ94:BW94"/>
    <mergeCell ref="BX94:CD94"/>
    <mergeCell ref="CE94:CK94"/>
    <mergeCell ref="CL94:CR94"/>
    <mergeCell ref="BC95:BI95"/>
    <mergeCell ref="BJ95:BP95"/>
    <mergeCell ref="BQ95:BW95"/>
    <mergeCell ref="BX95:CD95"/>
    <mergeCell ref="CE95:CK95"/>
    <mergeCell ref="CL95:CR95"/>
    <mergeCell ref="BC121:BI121"/>
    <mergeCell ref="BJ121:BP121"/>
    <mergeCell ref="BQ121:BW121"/>
    <mergeCell ref="BX121:CD121"/>
    <mergeCell ref="CE121:CK121"/>
    <mergeCell ref="BC97:BI97"/>
    <mergeCell ref="BJ97:BP97"/>
    <mergeCell ref="BJ113:BP113"/>
    <mergeCell ref="BQ113:BW113"/>
    <mergeCell ref="BX113:CD113"/>
    <mergeCell ref="CE113:CK113"/>
    <mergeCell ref="CL113:CR113"/>
    <mergeCell ref="BC56:BI56"/>
    <mergeCell ref="BC57:BI57"/>
    <mergeCell ref="BC58:BI58"/>
    <mergeCell ref="BC59:BI59"/>
    <mergeCell ref="BQ44:BW44"/>
    <mergeCell ref="BX44:CD44"/>
    <mergeCell ref="CE44:CK44"/>
    <mergeCell ref="BC49:BI49"/>
    <mergeCell ref="BC50:BI50"/>
    <mergeCell ref="BC51:BI51"/>
    <mergeCell ref="BC52:BI52"/>
    <mergeCell ref="BJ45:BP45"/>
    <mergeCell ref="BJ46:BP46"/>
    <mergeCell ref="BJ47:BP47"/>
    <mergeCell ref="BJ48:BP48"/>
    <mergeCell ref="BJ49:BP49"/>
    <mergeCell ref="BJ50:BP50"/>
    <mergeCell ref="CE45:CK45"/>
    <mergeCell ref="CE46:CK46"/>
    <mergeCell ref="CE47:CK47"/>
    <mergeCell ref="CE48:CK48"/>
    <mergeCell ref="CE49:CK49"/>
    <mergeCell ref="CE50:CK50"/>
    <mergeCell ref="AA96:AG96"/>
    <mergeCell ref="AH91:AN91"/>
    <mergeCell ref="AH96:AN96"/>
    <mergeCell ref="AA89:AG89"/>
    <mergeCell ref="AH93:AN93"/>
    <mergeCell ref="CE97:CK97"/>
    <mergeCell ref="CL97:CR97"/>
    <mergeCell ref="BC99:BI99"/>
    <mergeCell ref="BJ99:BP99"/>
    <mergeCell ref="BQ99:BW99"/>
    <mergeCell ref="BX99:CD99"/>
    <mergeCell ref="CE99:CK99"/>
    <mergeCell ref="CL99:CR99"/>
    <mergeCell ref="BC98:BI98"/>
    <mergeCell ref="BJ98:BP98"/>
    <mergeCell ref="AH92:AN92"/>
    <mergeCell ref="AH89:AN89"/>
    <mergeCell ref="BQ92:BW92"/>
    <mergeCell ref="BX92:CD92"/>
    <mergeCell ref="CE92:CK92"/>
    <mergeCell ref="CL92:CR92"/>
    <mergeCell ref="BC93:BI93"/>
    <mergeCell ref="BJ93:BP93"/>
    <mergeCell ref="BQ93:BW93"/>
    <mergeCell ref="BX93:CD93"/>
    <mergeCell ref="AV93:BB93"/>
    <mergeCell ref="AH94:AN94"/>
    <mergeCell ref="AO94:AU94"/>
    <mergeCell ref="AV94:BB94"/>
    <mergeCell ref="AV99:BB99"/>
    <mergeCell ref="BJ89:BP89"/>
    <mergeCell ref="AH90:AN90"/>
    <mergeCell ref="CL128:CR128"/>
    <mergeCell ref="BJ129:BP129"/>
    <mergeCell ref="BQ129:BW129"/>
    <mergeCell ref="BX129:CD129"/>
    <mergeCell ref="CE129:CK129"/>
    <mergeCell ref="CL129:CR129"/>
    <mergeCell ref="BC130:BI130"/>
    <mergeCell ref="BJ130:BP130"/>
    <mergeCell ref="BQ130:BW130"/>
    <mergeCell ref="BX130:CD130"/>
    <mergeCell ref="CE130:CK130"/>
    <mergeCell ref="CL130:CR130"/>
    <mergeCell ref="BC131:BI131"/>
    <mergeCell ref="BJ131:BP131"/>
    <mergeCell ref="BQ131:BW131"/>
    <mergeCell ref="BX131:CD131"/>
    <mergeCell ref="CE131:CK131"/>
    <mergeCell ref="CL131:CR131"/>
    <mergeCell ref="BC129:BI129"/>
    <mergeCell ref="BQ132:BW132"/>
    <mergeCell ref="BX132:CD132"/>
    <mergeCell ref="CE132:CK132"/>
    <mergeCell ref="CL132:CR132"/>
    <mergeCell ref="BC138:BI142"/>
    <mergeCell ref="BJ138:BP142"/>
    <mergeCell ref="BQ138:BW142"/>
    <mergeCell ref="BX138:CD142"/>
    <mergeCell ref="CE138:CK142"/>
    <mergeCell ref="CL138:CR142"/>
    <mergeCell ref="BC197:BI197"/>
    <mergeCell ref="BJ197:BP197"/>
    <mergeCell ref="BQ197:BW197"/>
    <mergeCell ref="BX197:CD197"/>
    <mergeCell ref="CE197:CK197"/>
    <mergeCell ref="CL197:CR197"/>
    <mergeCell ref="BC150:BI150"/>
    <mergeCell ref="BC151:BI151"/>
    <mergeCell ref="BC153:BI153"/>
    <mergeCell ref="BJ137:BP137"/>
    <mergeCell ref="BQ137:BW137"/>
    <mergeCell ref="BX137:CD137"/>
    <mergeCell ref="CE137:CK137"/>
    <mergeCell ref="CL137:CR137"/>
    <mergeCell ref="BC182:BI182"/>
    <mergeCell ref="BC163:BI163"/>
    <mergeCell ref="BC168:BI168"/>
    <mergeCell ref="BC169:BI169"/>
    <mergeCell ref="BC170:BI170"/>
    <mergeCell ref="BC188:BI188"/>
    <mergeCell ref="BC187:BI187"/>
    <mergeCell ref="BC180:BI180"/>
    <mergeCell ref="BJ199:BP199"/>
    <mergeCell ref="BQ199:BW199"/>
    <mergeCell ref="BX199:CD199"/>
    <mergeCell ref="CE199:CK199"/>
    <mergeCell ref="CL199:CR199"/>
    <mergeCell ref="BJ155:BP155"/>
    <mergeCell ref="BJ156:BP156"/>
    <mergeCell ref="BJ158:BP158"/>
    <mergeCell ref="BJ159:BP159"/>
    <mergeCell ref="BJ151:BP151"/>
    <mergeCell ref="BJ153:BP153"/>
    <mergeCell ref="BJ152:BP152"/>
    <mergeCell ref="BJ154:BP154"/>
    <mergeCell ref="BJ157:BP157"/>
    <mergeCell ref="BJ146:BP146"/>
    <mergeCell ref="BJ147:BP147"/>
    <mergeCell ref="BC198:BI198"/>
    <mergeCell ref="BC176:BI176"/>
    <mergeCell ref="BC178:BI178"/>
    <mergeCell ref="BC179:BI179"/>
    <mergeCell ref="BC171:BI171"/>
    <mergeCell ref="BC172:BI172"/>
    <mergeCell ref="BC173:BI173"/>
    <mergeCell ref="BC174:BI174"/>
    <mergeCell ref="BC175:BI175"/>
    <mergeCell ref="BC158:BI158"/>
    <mergeCell ref="BC159:BI159"/>
    <mergeCell ref="BC160:BI160"/>
    <mergeCell ref="BC161:BI161"/>
    <mergeCell ref="BC162:BI162"/>
    <mergeCell ref="BC177:BI177"/>
    <mergeCell ref="BC181:BI181"/>
    <mergeCell ref="BJ200:BP200"/>
    <mergeCell ref="BQ200:BW200"/>
    <mergeCell ref="BX200:CD200"/>
    <mergeCell ref="CE200:CK200"/>
    <mergeCell ref="CL200:CR200"/>
    <mergeCell ref="BC201:BI201"/>
    <mergeCell ref="BJ201:BP201"/>
    <mergeCell ref="BQ201:BW201"/>
    <mergeCell ref="BX201:CD201"/>
    <mergeCell ref="CE201:CK201"/>
    <mergeCell ref="CL201:CR201"/>
    <mergeCell ref="BC202:BI202"/>
    <mergeCell ref="BJ202:BP202"/>
    <mergeCell ref="BQ202:BW202"/>
    <mergeCell ref="BX202:CD202"/>
    <mergeCell ref="CE202:CK202"/>
    <mergeCell ref="CL202:CR202"/>
    <mergeCell ref="BJ203:BP203"/>
    <mergeCell ref="BQ203:BW203"/>
    <mergeCell ref="BX203:CD203"/>
    <mergeCell ref="CE203:CK203"/>
    <mergeCell ref="CL203:CR203"/>
    <mergeCell ref="BC204:BI204"/>
    <mergeCell ref="BJ204:BP204"/>
    <mergeCell ref="BQ204:BW204"/>
    <mergeCell ref="BX204:CD204"/>
    <mergeCell ref="CE204:CK204"/>
    <mergeCell ref="CL204:CR204"/>
    <mergeCell ref="BC205:BI205"/>
    <mergeCell ref="BJ205:BP205"/>
    <mergeCell ref="BQ205:BW205"/>
    <mergeCell ref="BX205:CD205"/>
    <mergeCell ref="CE205:CK205"/>
    <mergeCell ref="CL205:CR205"/>
    <mergeCell ref="BJ206:BP206"/>
    <mergeCell ref="BQ206:BW206"/>
    <mergeCell ref="BX206:CD206"/>
    <mergeCell ref="CE206:CK206"/>
    <mergeCell ref="CL206:CR206"/>
    <mergeCell ref="BC207:BI207"/>
    <mergeCell ref="BJ207:BP207"/>
    <mergeCell ref="BQ207:BW207"/>
    <mergeCell ref="BX207:CD207"/>
    <mergeCell ref="CE207:CK207"/>
    <mergeCell ref="CL207:CR207"/>
    <mergeCell ref="BC208:BI208"/>
    <mergeCell ref="BJ208:BP208"/>
    <mergeCell ref="BQ208:BW208"/>
    <mergeCell ref="BX208:CD208"/>
    <mergeCell ref="CE208:CK208"/>
    <mergeCell ref="CL208:CR208"/>
    <mergeCell ref="CL214:CR214"/>
    <mergeCell ref="BC209:BI209"/>
    <mergeCell ref="BJ209:BP209"/>
    <mergeCell ref="BQ209:BW209"/>
    <mergeCell ref="BX209:CD209"/>
    <mergeCell ref="CE209:CK209"/>
    <mergeCell ref="CL209:CR209"/>
    <mergeCell ref="BC210:BI210"/>
    <mergeCell ref="BJ210:BP210"/>
    <mergeCell ref="BQ210:BW210"/>
    <mergeCell ref="BX210:CD210"/>
    <mergeCell ref="CE210:CK210"/>
    <mergeCell ref="CL210:CR210"/>
    <mergeCell ref="BC211:BI211"/>
    <mergeCell ref="BJ211:BP211"/>
    <mergeCell ref="BQ211:BW211"/>
    <mergeCell ref="BX211:CD211"/>
    <mergeCell ref="CE211:CK211"/>
    <mergeCell ref="CL211:CR211"/>
    <mergeCell ref="CL216:CR216"/>
    <mergeCell ref="BC217:BI217"/>
    <mergeCell ref="BJ217:BP217"/>
    <mergeCell ref="BQ217:BW217"/>
    <mergeCell ref="BX217:CD217"/>
    <mergeCell ref="CE217:CK217"/>
    <mergeCell ref="CL217:CR217"/>
    <mergeCell ref="BC219:BI219"/>
    <mergeCell ref="BJ219:BP219"/>
    <mergeCell ref="BQ219:BW219"/>
    <mergeCell ref="BX219:CD219"/>
    <mergeCell ref="CE219:CK219"/>
    <mergeCell ref="CL219:CR219"/>
    <mergeCell ref="BC212:BI212"/>
    <mergeCell ref="BJ212:BP212"/>
    <mergeCell ref="BQ212:BW212"/>
    <mergeCell ref="BX212:CD212"/>
    <mergeCell ref="CE212:CK212"/>
    <mergeCell ref="CL212:CR212"/>
    <mergeCell ref="BC213:BI213"/>
    <mergeCell ref="BJ213:BP213"/>
    <mergeCell ref="BQ213:BW213"/>
    <mergeCell ref="BX213:CD213"/>
    <mergeCell ref="CE213:CK213"/>
    <mergeCell ref="CL213:CR213"/>
    <mergeCell ref="BC215:BI215"/>
    <mergeCell ref="BJ215:BP215"/>
    <mergeCell ref="BQ215:BW215"/>
    <mergeCell ref="BX215:CD215"/>
    <mergeCell ref="CE215:CK215"/>
    <mergeCell ref="CL215:CR215"/>
    <mergeCell ref="BC214:BI214"/>
    <mergeCell ref="CL228:CR228"/>
    <mergeCell ref="BC229:BI229"/>
    <mergeCell ref="BJ229:BP229"/>
    <mergeCell ref="BQ229:BW229"/>
    <mergeCell ref="BX229:CD229"/>
    <mergeCell ref="CE229:CK229"/>
    <mergeCell ref="CL229:CR229"/>
    <mergeCell ref="BC230:BI230"/>
    <mergeCell ref="BJ230:BP230"/>
    <mergeCell ref="BQ230:BW230"/>
    <mergeCell ref="BX230:CD230"/>
    <mergeCell ref="CE230:CK230"/>
    <mergeCell ref="CL230:CR230"/>
    <mergeCell ref="BC222:BI222"/>
    <mergeCell ref="BJ222:BP222"/>
    <mergeCell ref="BQ222:BW222"/>
    <mergeCell ref="BX222:CD222"/>
    <mergeCell ref="CE222:CK222"/>
    <mergeCell ref="CL222:CR222"/>
    <mergeCell ref="BC224:BI224"/>
    <mergeCell ref="BJ224:BP224"/>
    <mergeCell ref="BQ224:BW224"/>
    <mergeCell ref="BX224:CD224"/>
    <mergeCell ref="CE224:CK224"/>
    <mergeCell ref="CL224:CR224"/>
    <mergeCell ref="BC225:BI225"/>
    <mergeCell ref="BJ225:BP225"/>
    <mergeCell ref="BQ225:BW225"/>
    <mergeCell ref="BX225:CD225"/>
    <mergeCell ref="CE225:CK225"/>
    <mergeCell ref="CL225:CR225"/>
    <mergeCell ref="CL223:CR223"/>
    <mergeCell ref="CL231:CR231"/>
    <mergeCell ref="BC232:BI232"/>
    <mergeCell ref="BJ232:BP232"/>
    <mergeCell ref="BQ232:BW232"/>
    <mergeCell ref="BX232:CD232"/>
    <mergeCell ref="CE232:CK232"/>
    <mergeCell ref="CL232:CR232"/>
    <mergeCell ref="BC289:BI289"/>
    <mergeCell ref="BJ289:BP289"/>
    <mergeCell ref="BQ289:BW289"/>
    <mergeCell ref="BX289:CD289"/>
    <mergeCell ref="CE289:CK289"/>
    <mergeCell ref="CL289:CR289"/>
    <mergeCell ref="BX236:CD236"/>
    <mergeCell ref="CE236:CK236"/>
    <mergeCell ref="CL236:CR236"/>
    <mergeCell ref="BC236:BI236"/>
    <mergeCell ref="BJ236:BP236"/>
    <mergeCell ref="BQ236:BW236"/>
    <mergeCell ref="BX235:CD235"/>
    <mergeCell ref="CE235:CK235"/>
    <mergeCell ref="CL235:CR235"/>
    <mergeCell ref="BQ235:BW235"/>
    <mergeCell ref="BC235:BI235"/>
    <mergeCell ref="BJ235:BP235"/>
    <mergeCell ref="BJ237:BP237"/>
    <mergeCell ref="BQ237:BW237"/>
    <mergeCell ref="CE237:CK237"/>
    <mergeCell ref="CL237:CR237"/>
    <mergeCell ref="CE239:CH239"/>
    <mergeCell ref="CI239:CK239"/>
    <mergeCell ref="CL239:CO239"/>
    <mergeCell ref="CL293:CR293"/>
    <mergeCell ref="BC294:BI294"/>
    <mergeCell ref="BJ294:BP294"/>
    <mergeCell ref="BQ294:BW294"/>
    <mergeCell ref="BX294:CD294"/>
    <mergeCell ref="CE294:CK294"/>
    <mergeCell ref="CL294:CR294"/>
    <mergeCell ref="BC295:BI295"/>
    <mergeCell ref="BJ295:BP295"/>
    <mergeCell ref="BQ295:BW295"/>
    <mergeCell ref="BX295:CD295"/>
    <mergeCell ref="CE295:CK295"/>
    <mergeCell ref="CL295:CR295"/>
    <mergeCell ref="BC290:BI290"/>
    <mergeCell ref="BJ290:BP290"/>
    <mergeCell ref="BQ290:BW290"/>
    <mergeCell ref="BX290:CD290"/>
    <mergeCell ref="CE290:CK290"/>
    <mergeCell ref="CL290:CR290"/>
    <mergeCell ref="BC291:BI291"/>
    <mergeCell ref="BJ291:BP291"/>
    <mergeCell ref="BQ291:BW291"/>
    <mergeCell ref="BX291:CD291"/>
    <mergeCell ref="CE291:CK291"/>
    <mergeCell ref="CL291:CR291"/>
    <mergeCell ref="BC292:BI292"/>
    <mergeCell ref="BJ292:BP292"/>
    <mergeCell ref="BQ292:BW292"/>
    <mergeCell ref="BX292:CD292"/>
    <mergeCell ref="CE292:CK292"/>
    <mergeCell ref="CL292:CR292"/>
    <mergeCell ref="CL296:CR296"/>
    <mergeCell ref="BC297:BI297"/>
    <mergeCell ref="BJ297:BP297"/>
    <mergeCell ref="BQ297:BW297"/>
    <mergeCell ref="BX297:CD297"/>
    <mergeCell ref="CE297:CK297"/>
    <mergeCell ref="CL297:CR297"/>
    <mergeCell ref="CS6:CY6"/>
    <mergeCell ref="CZ6:DF6"/>
    <mergeCell ref="DG6:DM6"/>
    <mergeCell ref="CS7:CY7"/>
    <mergeCell ref="CZ7:DF7"/>
    <mergeCell ref="DG7:DM7"/>
    <mergeCell ref="CS9:CY9"/>
    <mergeCell ref="CZ9:DF9"/>
    <mergeCell ref="DG9:DM9"/>
    <mergeCell ref="CS10:CY10"/>
    <mergeCell ref="CZ10:DF10"/>
    <mergeCell ref="DG10:DM10"/>
    <mergeCell ref="CS11:CY11"/>
    <mergeCell ref="CZ11:DF11"/>
    <mergeCell ref="DG11:DM11"/>
    <mergeCell ref="CS34:CY34"/>
    <mergeCell ref="CZ34:DF34"/>
    <mergeCell ref="DG34:DM34"/>
    <mergeCell ref="CS35:CY35"/>
    <mergeCell ref="CZ35:DF35"/>
    <mergeCell ref="BC293:BI293"/>
    <mergeCell ref="BJ293:BP293"/>
    <mergeCell ref="BQ293:BW293"/>
    <mergeCell ref="BX293:CD293"/>
    <mergeCell ref="CE293:CK293"/>
    <mergeCell ref="CS14:CY14"/>
    <mergeCell ref="CS15:CY15"/>
    <mergeCell ref="CZ15:DF15"/>
    <mergeCell ref="DG15:DM15"/>
    <mergeCell ref="CS17:CY17"/>
    <mergeCell ref="CZ17:DF17"/>
    <mergeCell ref="DG17:DM17"/>
    <mergeCell ref="DG16:DM16"/>
    <mergeCell ref="CS19:CY19"/>
    <mergeCell ref="CZ19:DF19"/>
    <mergeCell ref="DG19:DM19"/>
    <mergeCell ref="CS20:CY20"/>
    <mergeCell ref="CZ20:DF20"/>
    <mergeCell ref="DG20:DM20"/>
    <mergeCell ref="CS28:CY28"/>
    <mergeCell ref="CZ28:DF28"/>
    <mergeCell ref="DG28:DM28"/>
    <mergeCell ref="CS24:CY24"/>
    <mergeCell ref="CZ24:DF24"/>
    <mergeCell ref="DG24:DM24"/>
    <mergeCell ref="CS25:CY25"/>
    <mergeCell ref="CZ25:DF25"/>
    <mergeCell ref="DG25:DM25"/>
    <mergeCell ref="CS27:CY27"/>
    <mergeCell ref="CZ26:DF26"/>
    <mergeCell ref="CS21:CY21"/>
    <mergeCell ref="CZ21:DF21"/>
    <mergeCell ref="CS23:CY23"/>
    <mergeCell ref="CS26:CY26"/>
    <mergeCell ref="CZ127:DF127"/>
    <mergeCell ref="DG127:DM127"/>
    <mergeCell ref="CS33:CY33"/>
    <mergeCell ref="CZ33:DF33"/>
    <mergeCell ref="DG33:DM33"/>
    <mergeCell ref="T69:Z69"/>
    <mergeCell ref="T70:Z70"/>
    <mergeCell ref="T71:Z71"/>
    <mergeCell ref="T63:Z63"/>
    <mergeCell ref="AA63:AG63"/>
    <mergeCell ref="AH63:AN63"/>
    <mergeCell ref="AO63:AU63"/>
    <mergeCell ref="T72:Z72"/>
    <mergeCell ref="CS83:CY83"/>
    <mergeCell ref="CZ83:DF83"/>
    <mergeCell ref="AA74:AG74"/>
    <mergeCell ref="AA75:AG75"/>
    <mergeCell ref="AA76:AG76"/>
    <mergeCell ref="AA77:AG77"/>
    <mergeCell ref="AA79:AG79"/>
    <mergeCell ref="AA80:AG80"/>
    <mergeCell ref="AA81:AG81"/>
    <mergeCell ref="T65:Z65"/>
    <mergeCell ref="T66:Z66"/>
    <mergeCell ref="T67:Z67"/>
    <mergeCell ref="T68:Z68"/>
    <mergeCell ref="AH74:AN74"/>
    <mergeCell ref="AH75:AN75"/>
    <mergeCell ref="AH76:AN76"/>
    <mergeCell ref="AH77:AN77"/>
    <mergeCell ref="CS116:CY116"/>
    <mergeCell ref="CS117:CY117"/>
    <mergeCell ref="DG97:DM97"/>
    <mergeCell ref="M182:S182"/>
    <mergeCell ref="T148:Z148"/>
    <mergeCell ref="T149:Z149"/>
    <mergeCell ref="T150:Z150"/>
    <mergeCell ref="CS99:CY99"/>
    <mergeCell ref="CZ99:DF99"/>
    <mergeCell ref="DG99:DM99"/>
    <mergeCell ref="CS101:CY101"/>
    <mergeCell ref="CZ101:DF101"/>
    <mergeCell ref="DG101:DM101"/>
    <mergeCell ref="CZ100:DF100"/>
    <mergeCell ref="DG100:DM100"/>
    <mergeCell ref="CS102:CY102"/>
    <mergeCell ref="CZ102:DF102"/>
    <mergeCell ref="DG102:DM102"/>
    <mergeCell ref="CS107:CY107"/>
    <mergeCell ref="CZ107:DF107"/>
    <mergeCell ref="DG107:DM107"/>
    <mergeCell ref="CS103:CY103"/>
    <mergeCell ref="CS105:CY105"/>
    <mergeCell ref="CS106:CY106"/>
    <mergeCell ref="CZ103:DF103"/>
    <mergeCell ref="DG103:DM103"/>
    <mergeCell ref="DG105:DM105"/>
    <mergeCell ref="DG106:DM106"/>
    <mergeCell ref="CS108:CY108"/>
    <mergeCell ref="CZ108:DF108"/>
    <mergeCell ref="CZ118:DF118"/>
    <mergeCell ref="DG118:DM118"/>
    <mergeCell ref="CS119:CY119"/>
    <mergeCell ref="CZ119:DF119"/>
    <mergeCell ref="CZ121:DF121"/>
    <mergeCell ref="DG121:DM121"/>
    <mergeCell ref="CS120:CY120"/>
    <mergeCell ref="CZ120:DF120"/>
    <mergeCell ref="CZ122:DF122"/>
    <mergeCell ref="DG122:DM122"/>
    <mergeCell ref="CS123:CY123"/>
    <mergeCell ref="CZ123:DF123"/>
    <mergeCell ref="DG123:DM123"/>
    <mergeCell ref="CS124:CY124"/>
    <mergeCell ref="CZ124:DF124"/>
    <mergeCell ref="EB138:EH142"/>
    <mergeCell ref="EI138:EO142"/>
    <mergeCell ref="DG197:DM197"/>
    <mergeCell ref="CS147:CY147"/>
    <mergeCell ref="CS148:CY148"/>
    <mergeCell ref="CS149:CY149"/>
    <mergeCell ref="CS155:CY155"/>
    <mergeCell ref="CS156:CY156"/>
    <mergeCell ref="CS158:CY158"/>
    <mergeCell ref="CS150:CY150"/>
    <mergeCell ref="CS151:CY151"/>
    <mergeCell ref="CS153:CY153"/>
    <mergeCell ref="EI123:EO123"/>
    <mergeCell ref="EB128:EH128"/>
    <mergeCell ref="EI128:EO128"/>
    <mergeCell ref="DN124:DT124"/>
    <mergeCell ref="DU124:EA124"/>
    <mergeCell ref="EB124:EH124"/>
    <mergeCell ref="EI124:EO124"/>
    <mergeCell ref="DN126:DT126"/>
    <mergeCell ref="DU126:EA126"/>
    <mergeCell ref="EW137:FC137"/>
    <mergeCell ref="DN197:DT197"/>
    <mergeCell ref="DU197:EA197"/>
    <mergeCell ref="EB197:EH197"/>
    <mergeCell ref="EI197:EO197"/>
    <mergeCell ref="DN146:DT146"/>
    <mergeCell ref="DN147:DT147"/>
    <mergeCell ref="DN148:DT148"/>
    <mergeCell ref="DN149:DT149"/>
    <mergeCell ref="DN150:DT150"/>
    <mergeCell ref="CS152:CY152"/>
    <mergeCell ref="CS154:CY154"/>
    <mergeCell ref="CS159:CY159"/>
    <mergeCell ref="CS160:CY160"/>
    <mergeCell ref="CS161:CY161"/>
    <mergeCell ref="CS162:CY162"/>
    <mergeCell ref="CS182:CY182"/>
    <mergeCell ref="EP138:EV142"/>
    <mergeCell ref="EW138:FC142"/>
    <mergeCell ref="CZ137:DF137"/>
    <mergeCell ref="CZ159:DF159"/>
    <mergeCell ref="CZ160:DF160"/>
    <mergeCell ref="CZ161:DF161"/>
    <mergeCell ref="CZ162:DF162"/>
    <mergeCell ref="CZ163:DF163"/>
    <mergeCell ref="CZ157:DF157"/>
    <mergeCell ref="CZ155:DF155"/>
    <mergeCell ref="CZ156:DF156"/>
    <mergeCell ref="CZ158:DF158"/>
    <mergeCell ref="CZ150:DF150"/>
    <mergeCell ref="CZ151:DF151"/>
    <mergeCell ref="CZ153:DF153"/>
    <mergeCell ref="CS199:CY199"/>
    <mergeCell ref="CZ199:DF199"/>
    <mergeCell ref="DG199:DM199"/>
    <mergeCell ref="CZ198:DF198"/>
    <mergeCell ref="DG198:DM198"/>
    <mergeCell ref="CS200:CY200"/>
    <mergeCell ref="CZ200:DF200"/>
    <mergeCell ref="DG200:DM200"/>
    <mergeCell ref="CS201:CY201"/>
    <mergeCell ref="CZ201:DF201"/>
    <mergeCell ref="DG201:DM201"/>
    <mergeCell ref="CS202:CY202"/>
    <mergeCell ref="CZ202:DF202"/>
    <mergeCell ref="DG202:DM202"/>
    <mergeCell ref="CS203:CY203"/>
    <mergeCell ref="CZ203:DF203"/>
    <mergeCell ref="DG203:DM203"/>
    <mergeCell ref="CS204:CY204"/>
    <mergeCell ref="CZ204:DF204"/>
    <mergeCell ref="DG204:DM204"/>
    <mergeCell ref="CS205:CY205"/>
    <mergeCell ref="CZ205:DF205"/>
    <mergeCell ref="DG205:DM205"/>
    <mergeCell ref="CS206:CY206"/>
    <mergeCell ref="CZ206:DF206"/>
    <mergeCell ref="DG206:DM206"/>
    <mergeCell ref="CS207:CY207"/>
    <mergeCell ref="CZ207:DF207"/>
    <mergeCell ref="DG207:DM207"/>
    <mergeCell ref="CS208:CY208"/>
    <mergeCell ref="CZ208:DF208"/>
    <mergeCell ref="DG208:DM208"/>
    <mergeCell ref="CS209:CY209"/>
    <mergeCell ref="CZ209:DF209"/>
    <mergeCell ref="DG209:DM209"/>
    <mergeCell ref="CS210:CY210"/>
    <mergeCell ref="CZ210:DF210"/>
    <mergeCell ref="DG210:DM210"/>
    <mergeCell ref="CS211:CY211"/>
    <mergeCell ref="CZ211:DF211"/>
    <mergeCell ref="DG211:DM211"/>
    <mergeCell ref="CS212:CY212"/>
    <mergeCell ref="CZ212:DF212"/>
    <mergeCell ref="DG212:DM212"/>
    <mergeCell ref="CS213:CY213"/>
    <mergeCell ref="CZ213:DF213"/>
    <mergeCell ref="DG213:DM213"/>
    <mergeCell ref="CS215:CY215"/>
    <mergeCell ref="CZ215:DF215"/>
    <mergeCell ref="DG215:DM215"/>
    <mergeCell ref="CS214:CY214"/>
    <mergeCell ref="CZ214:DF214"/>
    <mergeCell ref="DG214:DM214"/>
    <mergeCell ref="CS216:CY216"/>
    <mergeCell ref="CZ216:DF216"/>
    <mergeCell ref="DG216:DM216"/>
    <mergeCell ref="CS217:CY217"/>
    <mergeCell ref="CZ217:DF217"/>
    <mergeCell ref="DG217:DM217"/>
    <mergeCell ref="CS219:CY219"/>
    <mergeCell ref="CZ219:DF219"/>
    <mergeCell ref="DG219:DM219"/>
    <mergeCell ref="CS222:CY222"/>
    <mergeCell ref="CZ222:DF222"/>
    <mergeCell ref="DG222:DM222"/>
    <mergeCell ref="DG220:DM220"/>
    <mergeCell ref="CS224:CY224"/>
    <mergeCell ref="CZ224:DF224"/>
    <mergeCell ref="DG224:DM224"/>
    <mergeCell ref="CS225:CY225"/>
    <mergeCell ref="CZ225:DF225"/>
    <mergeCell ref="DG225:DM225"/>
    <mergeCell ref="CS223:CY223"/>
    <mergeCell ref="CZ223:DF223"/>
    <mergeCell ref="DG223:DM223"/>
    <mergeCell ref="CS228:CY228"/>
    <mergeCell ref="CZ228:DF228"/>
    <mergeCell ref="DG228:DM228"/>
    <mergeCell ref="CS229:CY229"/>
    <mergeCell ref="CZ229:DF229"/>
    <mergeCell ref="DG229:DM229"/>
    <mergeCell ref="CS230:CY230"/>
    <mergeCell ref="CZ230:DF230"/>
    <mergeCell ref="DG230:DM230"/>
    <mergeCell ref="CS231:CY231"/>
    <mergeCell ref="CZ231:DF231"/>
    <mergeCell ref="DG231:DM231"/>
    <mergeCell ref="CS232:CY232"/>
    <mergeCell ref="CZ232:DF232"/>
    <mergeCell ref="DG232:DM232"/>
    <mergeCell ref="CS289:CY289"/>
    <mergeCell ref="CZ289:DF289"/>
    <mergeCell ref="DG289:DM289"/>
    <mergeCell ref="CS234:CY234"/>
    <mergeCell ref="CZ234:DF234"/>
    <mergeCell ref="DG234:DM234"/>
    <mergeCell ref="CZ237:DF237"/>
    <mergeCell ref="CZ235:DF235"/>
    <mergeCell ref="DG235:DM235"/>
    <mergeCell ref="CS236:CY236"/>
    <mergeCell ref="CZ236:DF236"/>
    <mergeCell ref="DG236:DM236"/>
    <mergeCell ref="CS235:CY235"/>
    <mergeCell ref="DG237:DM237"/>
    <mergeCell ref="CS237:CY237"/>
    <mergeCell ref="DG292:DM292"/>
    <mergeCell ref="CS293:CY293"/>
    <mergeCell ref="CZ293:DF293"/>
    <mergeCell ref="DG293:DM293"/>
    <mergeCell ref="CS290:CY290"/>
    <mergeCell ref="CZ290:DF290"/>
    <mergeCell ref="DG290:DM290"/>
    <mergeCell ref="CS291:CY291"/>
    <mergeCell ref="CZ291:DF291"/>
    <mergeCell ref="DG291:DM291"/>
    <mergeCell ref="CS297:CY297"/>
    <mergeCell ref="CZ297:DF297"/>
    <mergeCell ref="DG297:DM297"/>
    <mergeCell ref="CS294:CY294"/>
    <mergeCell ref="CZ294:DF294"/>
    <mergeCell ref="DG294:DM294"/>
    <mergeCell ref="CS295:CY295"/>
    <mergeCell ref="CZ295:DF295"/>
    <mergeCell ref="DG295:DM295"/>
    <mergeCell ref="DU6:EA6"/>
    <mergeCell ref="EB6:EH6"/>
    <mergeCell ref="DN10:DT10"/>
    <mergeCell ref="DU10:EA10"/>
    <mergeCell ref="EB10:EH10"/>
    <mergeCell ref="CS296:CY296"/>
    <mergeCell ref="CZ296:DF296"/>
    <mergeCell ref="DG296:DM296"/>
    <mergeCell ref="CS292:CY292"/>
    <mergeCell ref="CZ292:DF292"/>
    <mergeCell ref="EI6:EO6"/>
    <mergeCell ref="DN7:DT7"/>
    <mergeCell ref="DU7:EA7"/>
    <mergeCell ref="EB7:EH7"/>
    <mergeCell ref="EI7:EO7"/>
    <mergeCell ref="DN9:DT9"/>
    <mergeCell ref="DU9:EA9"/>
    <mergeCell ref="EB9:EH9"/>
    <mergeCell ref="EI9:EO9"/>
    <mergeCell ref="DN6:DT6"/>
    <mergeCell ref="DU11:EA11"/>
    <mergeCell ref="EB11:EH11"/>
    <mergeCell ref="EI11:EO11"/>
    <mergeCell ref="DU14:EA14"/>
    <mergeCell ref="EB14:EH14"/>
    <mergeCell ref="DU15:EA15"/>
    <mergeCell ref="EB15:EH15"/>
    <mergeCell ref="EI15:EO15"/>
    <mergeCell ref="DN14:DT14"/>
    <mergeCell ref="DN17:DT17"/>
    <mergeCell ref="DU17:EA17"/>
    <mergeCell ref="EB17:EH17"/>
    <mergeCell ref="DU19:EA19"/>
    <mergeCell ref="EB19:EH19"/>
    <mergeCell ref="EI19:EO19"/>
    <mergeCell ref="DN20:DT20"/>
    <mergeCell ref="DU20:EA20"/>
    <mergeCell ref="EB20:EH20"/>
    <mergeCell ref="EI20:EO20"/>
    <mergeCell ref="DU21:EA21"/>
    <mergeCell ref="EB21:EH21"/>
    <mergeCell ref="EI21:EO21"/>
    <mergeCell ref="DN23:DT23"/>
    <mergeCell ref="DU23:EA23"/>
    <mergeCell ref="EB23:EH23"/>
    <mergeCell ref="EI23:EO23"/>
    <mergeCell ref="DN24:DT24"/>
    <mergeCell ref="DU24:EA24"/>
    <mergeCell ref="EB24:EH24"/>
    <mergeCell ref="EI24:EO24"/>
    <mergeCell ref="DU25:EA25"/>
    <mergeCell ref="EB25:EH25"/>
    <mergeCell ref="EI25:EO25"/>
    <mergeCell ref="DN26:DT26"/>
    <mergeCell ref="DU26:EA26"/>
    <mergeCell ref="EB26:EH26"/>
    <mergeCell ref="EI26:EO26"/>
    <mergeCell ref="DN28:DT28"/>
    <mergeCell ref="DU28:EA28"/>
    <mergeCell ref="EB28:EH28"/>
    <mergeCell ref="EI28:EO28"/>
    <mergeCell ref="DU27:EA27"/>
    <mergeCell ref="EB27:EH27"/>
    <mergeCell ref="DN33:DT33"/>
    <mergeCell ref="DU33:EA33"/>
    <mergeCell ref="EB33:EH33"/>
    <mergeCell ref="EI33:EO33"/>
    <mergeCell ref="DU34:EA34"/>
    <mergeCell ref="EB34:EH34"/>
    <mergeCell ref="EI34:EO34"/>
    <mergeCell ref="DN35:DT35"/>
    <mergeCell ref="DU35:EA35"/>
    <mergeCell ref="EB35:EH35"/>
    <mergeCell ref="EI35:EO35"/>
    <mergeCell ref="DN41:DT41"/>
    <mergeCell ref="DU41:EA41"/>
    <mergeCell ref="EB41:EH41"/>
    <mergeCell ref="EI41:EO41"/>
    <mergeCell ref="DU38:EA38"/>
    <mergeCell ref="DU40:EA40"/>
    <mergeCell ref="DN42:DT42"/>
    <mergeCell ref="DU42:EA42"/>
    <mergeCell ref="EB42:EH42"/>
    <mergeCell ref="EI42:EO42"/>
    <mergeCell ref="EB36:EH36"/>
    <mergeCell ref="EB37:EH37"/>
    <mergeCell ref="EB38:EH38"/>
    <mergeCell ref="EB40:EH40"/>
    <mergeCell ref="BQ42:BW42"/>
    <mergeCell ref="BX42:CD42"/>
    <mergeCell ref="CE42:CK42"/>
    <mergeCell ref="BJ43:BP43"/>
    <mergeCell ref="BQ43:BW43"/>
    <mergeCell ref="BX43:CD43"/>
    <mergeCell ref="CE43:CK43"/>
    <mergeCell ref="CL43:CR43"/>
    <mergeCell ref="DU121:EA121"/>
    <mergeCell ref="EB121:EH121"/>
    <mergeCell ref="EI121:EO121"/>
    <mergeCell ref="T59:Z59"/>
    <mergeCell ref="T60:Z60"/>
    <mergeCell ref="T61:Z61"/>
    <mergeCell ref="T64:Z64"/>
    <mergeCell ref="DN86:DT86"/>
    <mergeCell ref="EB86:EH86"/>
    <mergeCell ref="EI86:EO86"/>
    <mergeCell ref="DN87:DT87"/>
    <mergeCell ref="DU87:EA87"/>
    <mergeCell ref="EB87:EH87"/>
    <mergeCell ref="EI87:EO87"/>
    <mergeCell ref="DN88:DT88"/>
    <mergeCell ref="DU88:EA88"/>
    <mergeCell ref="EB88:EH88"/>
    <mergeCell ref="EI88:EO88"/>
    <mergeCell ref="DN90:DT90"/>
    <mergeCell ref="DU90:EA90"/>
    <mergeCell ref="EB90:EH90"/>
    <mergeCell ref="EI90:EO90"/>
    <mergeCell ref="DN89:DT89"/>
    <mergeCell ref="EI89:EO89"/>
    <mergeCell ref="T84:Z84"/>
    <mergeCell ref="AH85:AN85"/>
    <mergeCell ref="AH84:AN84"/>
    <mergeCell ref="DU120:EA120"/>
    <mergeCell ref="EB120:EH120"/>
    <mergeCell ref="DN123:DT123"/>
    <mergeCell ref="DU123:EA123"/>
    <mergeCell ref="EB123:EH123"/>
    <mergeCell ref="EI92:EO92"/>
    <mergeCell ref="DN93:DT93"/>
    <mergeCell ref="CS138:CY142"/>
    <mergeCell ref="CZ138:DF142"/>
    <mergeCell ref="DG138:DM142"/>
    <mergeCell ref="CZ128:DF128"/>
    <mergeCell ref="DG128:DM128"/>
    <mergeCell ref="CS126:CY126"/>
    <mergeCell ref="CZ126:DF126"/>
    <mergeCell ref="EB95:EH95"/>
    <mergeCell ref="EI95:EO95"/>
    <mergeCell ref="DU94:EA94"/>
    <mergeCell ref="DN97:DT97"/>
    <mergeCell ref="DU97:EA97"/>
    <mergeCell ref="EB97:EH97"/>
    <mergeCell ref="DN99:DT99"/>
    <mergeCell ref="DU99:EA99"/>
    <mergeCell ref="EB99:EH99"/>
    <mergeCell ref="DU98:EA98"/>
    <mergeCell ref="EB98:EH98"/>
    <mergeCell ref="EI109:EO109"/>
    <mergeCell ref="DN118:DT118"/>
    <mergeCell ref="DU118:EA118"/>
    <mergeCell ref="EB118:EH118"/>
    <mergeCell ref="EI118:EO118"/>
    <mergeCell ref="EB112:EH112"/>
    <mergeCell ref="EB116:EH116"/>
    <mergeCell ref="DU43:EA43"/>
    <mergeCell ref="EB43:EH43"/>
    <mergeCell ref="EI43:EO43"/>
    <mergeCell ref="DN44:DT44"/>
    <mergeCell ref="DU44:EA44"/>
    <mergeCell ref="EB44:EH44"/>
    <mergeCell ref="EI44:EO44"/>
    <mergeCell ref="DN51:DT51"/>
    <mergeCell ref="DN52:DT52"/>
    <mergeCell ref="DN53:DT53"/>
    <mergeCell ref="DN54:DT54"/>
    <mergeCell ref="DN55:DT55"/>
    <mergeCell ref="DN56:DT56"/>
    <mergeCell ref="DN45:DT45"/>
    <mergeCell ref="DN46:DT46"/>
    <mergeCell ref="DN47:DT47"/>
    <mergeCell ref="DN48:DT48"/>
    <mergeCell ref="DN49:DT49"/>
    <mergeCell ref="DN50:DT50"/>
    <mergeCell ref="DN43:DT43"/>
    <mergeCell ref="DU49:EA49"/>
    <mergeCell ref="DU50:EA50"/>
    <mergeCell ref="DU51:EA51"/>
    <mergeCell ref="DU52:EA52"/>
    <mergeCell ref="DU53:EA53"/>
    <mergeCell ref="DU54:EA54"/>
    <mergeCell ref="DN72:DT72"/>
    <mergeCell ref="DN73:DT73"/>
    <mergeCell ref="DN74:DT74"/>
    <mergeCell ref="EI120:EO120"/>
    <mergeCell ref="DN199:DT199"/>
    <mergeCell ref="DU199:EA199"/>
    <mergeCell ref="EB199:EH199"/>
    <mergeCell ref="EI199:EO199"/>
    <mergeCell ref="DN198:DT198"/>
    <mergeCell ref="DU198:EA198"/>
    <mergeCell ref="EB198:EH198"/>
    <mergeCell ref="EI198:EO198"/>
    <mergeCell ref="EB137:EH137"/>
    <mergeCell ref="EI137:EO137"/>
    <mergeCell ref="EB132:EH132"/>
    <mergeCell ref="EI132:EO132"/>
    <mergeCell ref="EI122:EO122"/>
    <mergeCell ref="EB130:EH130"/>
    <mergeCell ref="EI130:EO130"/>
    <mergeCell ref="DN131:DT131"/>
    <mergeCell ref="DU131:EA131"/>
    <mergeCell ref="EB131:EH131"/>
    <mergeCell ref="EI131:EO131"/>
    <mergeCell ref="DN120:DT120"/>
    <mergeCell ref="DN171:DT171"/>
    <mergeCell ref="DN172:DT172"/>
    <mergeCell ref="DN160:DT160"/>
    <mergeCell ref="DN161:DT161"/>
    <mergeCell ref="DN162:DT162"/>
    <mergeCell ref="DN163:DT163"/>
    <mergeCell ref="DN156:DT156"/>
    <mergeCell ref="DN158:DT158"/>
    <mergeCell ref="DN159:DT159"/>
    <mergeCell ref="DN151:DT151"/>
    <mergeCell ref="DN153:DT153"/>
    <mergeCell ref="DN200:DT200"/>
    <mergeCell ref="DU200:EA200"/>
    <mergeCell ref="EB200:EH200"/>
    <mergeCell ref="EI200:EO200"/>
    <mergeCell ref="DN201:DT201"/>
    <mergeCell ref="DU201:EA201"/>
    <mergeCell ref="EB201:EH201"/>
    <mergeCell ref="EI201:EO201"/>
    <mergeCell ref="DN202:DT202"/>
    <mergeCell ref="DU202:EA202"/>
    <mergeCell ref="EB202:EH202"/>
    <mergeCell ref="EI202:EO202"/>
    <mergeCell ref="DN203:DT203"/>
    <mergeCell ref="DU203:EA203"/>
    <mergeCell ref="EB203:EH203"/>
    <mergeCell ref="EI203:EO203"/>
    <mergeCell ref="DN204:DT204"/>
    <mergeCell ref="DU204:EA204"/>
    <mergeCell ref="EB204:EH204"/>
    <mergeCell ref="EI204:EO204"/>
    <mergeCell ref="DN205:DT205"/>
    <mergeCell ref="DU205:EA205"/>
    <mergeCell ref="EB205:EH205"/>
    <mergeCell ref="EI205:EO205"/>
    <mergeCell ref="DN206:DT206"/>
    <mergeCell ref="DU206:EA206"/>
    <mergeCell ref="EB206:EH206"/>
    <mergeCell ref="EI206:EO206"/>
    <mergeCell ref="F226:L226"/>
    <mergeCell ref="T226:Z226"/>
    <mergeCell ref="AH226:AN226"/>
    <mergeCell ref="AO226:AU226"/>
    <mergeCell ref="AV226:BB226"/>
    <mergeCell ref="DN208:DT208"/>
    <mergeCell ref="DU208:EA208"/>
    <mergeCell ref="EB208:EH208"/>
    <mergeCell ref="EI208:EO208"/>
    <mergeCell ref="DN209:DT209"/>
    <mergeCell ref="DU209:EA209"/>
    <mergeCell ref="EB209:EH209"/>
    <mergeCell ref="EI209:EO209"/>
    <mergeCell ref="DN210:DT210"/>
    <mergeCell ref="DU210:EA210"/>
    <mergeCell ref="EB210:EH210"/>
    <mergeCell ref="DN211:DT211"/>
    <mergeCell ref="DU211:EA211"/>
    <mergeCell ref="EB211:EH211"/>
    <mergeCell ref="EI211:EO211"/>
    <mergeCell ref="DN212:DT212"/>
    <mergeCell ref="DU212:EA212"/>
    <mergeCell ref="EB212:EH212"/>
    <mergeCell ref="EI212:EO212"/>
    <mergeCell ref="DN213:DT213"/>
    <mergeCell ref="DU213:EA213"/>
    <mergeCell ref="EB213:EH213"/>
    <mergeCell ref="EI213:EO213"/>
    <mergeCell ref="DN215:DT215"/>
    <mergeCell ref="DU215:EA215"/>
    <mergeCell ref="EB215:EH215"/>
    <mergeCell ref="EI215:EO215"/>
    <mergeCell ref="DN214:DT214"/>
    <mergeCell ref="DU214:EA214"/>
    <mergeCell ref="EB214:EH214"/>
    <mergeCell ref="EI214:EO214"/>
    <mergeCell ref="DN216:DT216"/>
    <mergeCell ref="DU216:EA216"/>
    <mergeCell ref="EB216:EH216"/>
    <mergeCell ref="EI216:EO216"/>
    <mergeCell ref="DN217:DT217"/>
    <mergeCell ref="DU217:EA217"/>
    <mergeCell ref="EB217:EH217"/>
    <mergeCell ref="EI217:EO217"/>
    <mergeCell ref="DN219:DT219"/>
    <mergeCell ref="DU219:EA219"/>
    <mergeCell ref="EB219:EH219"/>
    <mergeCell ref="EI219:EO219"/>
    <mergeCell ref="DN222:DT222"/>
    <mergeCell ref="DU222:EA222"/>
    <mergeCell ref="EB222:EH222"/>
    <mergeCell ref="EI222:EO222"/>
    <mergeCell ref="DN220:DT220"/>
    <mergeCell ref="DU220:EA220"/>
    <mergeCell ref="DN224:DT224"/>
    <mergeCell ref="DU224:EA224"/>
    <mergeCell ref="EB224:EH224"/>
    <mergeCell ref="EI224:EO224"/>
    <mergeCell ref="DN225:DT225"/>
    <mergeCell ref="DU225:EA225"/>
    <mergeCell ref="EB225:EH225"/>
    <mergeCell ref="EI225:EO225"/>
    <mergeCell ref="DN228:DT228"/>
    <mergeCell ref="DU228:EA228"/>
    <mergeCell ref="EB228:EH228"/>
    <mergeCell ref="EI228:EO228"/>
    <mergeCell ref="DN229:DT229"/>
    <mergeCell ref="DU229:EA229"/>
    <mergeCell ref="EB229:EH229"/>
    <mergeCell ref="EI229:EO229"/>
    <mergeCell ref="DN230:DT230"/>
    <mergeCell ref="DU230:EA230"/>
    <mergeCell ref="EB230:EH230"/>
    <mergeCell ref="EI230:EO230"/>
    <mergeCell ref="DN231:DT231"/>
    <mergeCell ref="DU231:EA231"/>
    <mergeCell ref="EB231:EH231"/>
    <mergeCell ref="EI231:EO231"/>
    <mergeCell ref="DN232:DT232"/>
    <mergeCell ref="DU232:EA232"/>
    <mergeCell ref="EB232:EH232"/>
    <mergeCell ref="EI232:EO232"/>
    <mergeCell ref="DN289:DT289"/>
    <mergeCell ref="DU289:EA289"/>
    <mergeCell ref="EB289:EH289"/>
    <mergeCell ref="EI289:EO289"/>
    <mergeCell ref="DN234:DT234"/>
    <mergeCell ref="DU234:EA234"/>
    <mergeCell ref="DN290:DT290"/>
    <mergeCell ref="DU290:EA290"/>
    <mergeCell ref="EB290:EH290"/>
    <mergeCell ref="EI290:EO290"/>
    <mergeCell ref="DN235:DT235"/>
    <mergeCell ref="DU235:EA235"/>
    <mergeCell ref="EB235:EH235"/>
    <mergeCell ref="EI235:EO235"/>
    <mergeCell ref="EB234:EH234"/>
    <mergeCell ref="EI234:EO234"/>
    <mergeCell ref="DN237:DT237"/>
    <mergeCell ref="DU237:EA237"/>
    <mergeCell ref="EB237:EH237"/>
    <mergeCell ref="EI237:EO237"/>
    <mergeCell ref="DR238:DT238"/>
    <mergeCell ref="DU238:DX238"/>
    <mergeCell ref="DY238:EA238"/>
    <mergeCell ref="EB238:EE238"/>
    <mergeCell ref="EF238:EH238"/>
    <mergeCell ref="EI238:EL238"/>
    <mergeCell ref="EM238:EO238"/>
    <mergeCell ref="DN291:DT291"/>
    <mergeCell ref="DU291:EA291"/>
    <mergeCell ref="EB291:EH291"/>
    <mergeCell ref="EI291:EO291"/>
    <mergeCell ref="EB292:EH292"/>
    <mergeCell ref="EI292:EO292"/>
    <mergeCell ref="DN293:DT293"/>
    <mergeCell ref="DU293:EA293"/>
    <mergeCell ref="EB293:EH293"/>
    <mergeCell ref="EI293:EO293"/>
    <mergeCell ref="DN297:DT297"/>
    <mergeCell ref="DU297:EA297"/>
    <mergeCell ref="EB297:EH297"/>
    <mergeCell ref="EI297:EO297"/>
    <mergeCell ref="DN294:DT294"/>
    <mergeCell ref="DU294:EA294"/>
    <mergeCell ref="EB294:EH294"/>
    <mergeCell ref="EI294:EO294"/>
    <mergeCell ref="DN295:DT295"/>
    <mergeCell ref="DU295:EA295"/>
    <mergeCell ref="EP11:EV11"/>
    <mergeCell ref="EW11:FC11"/>
    <mergeCell ref="DN296:DT296"/>
    <mergeCell ref="DU296:EA296"/>
    <mergeCell ref="EB296:EH296"/>
    <mergeCell ref="EI296:EO296"/>
    <mergeCell ref="EB295:EH295"/>
    <mergeCell ref="EI295:EO295"/>
    <mergeCell ref="DN292:DT292"/>
    <mergeCell ref="DU292:EA292"/>
    <mergeCell ref="FD6:FJ6"/>
    <mergeCell ref="FK6:FQ6"/>
    <mergeCell ref="EP7:EV7"/>
    <mergeCell ref="EW7:FC7"/>
    <mergeCell ref="FD7:FJ7"/>
    <mergeCell ref="FK7:FQ7"/>
    <mergeCell ref="EP6:EV6"/>
    <mergeCell ref="EW6:FC6"/>
    <mergeCell ref="FD9:FJ9"/>
    <mergeCell ref="FK9:FQ9"/>
    <mergeCell ref="EP10:EV10"/>
    <mergeCell ref="EW10:FC10"/>
    <mergeCell ref="FD10:FJ10"/>
    <mergeCell ref="FK10:FQ10"/>
    <mergeCell ref="EP9:EV9"/>
    <mergeCell ref="EW9:FC9"/>
    <mergeCell ref="FD11:FJ11"/>
    <mergeCell ref="FK11:FQ11"/>
    <mergeCell ref="EP24:EV24"/>
    <mergeCell ref="EW24:FC24"/>
    <mergeCell ref="FD24:FJ24"/>
    <mergeCell ref="FK24:FQ24"/>
    <mergeCell ref="EP14:EV14"/>
    <mergeCell ref="EW14:FC14"/>
    <mergeCell ref="FD14:FJ14"/>
    <mergeCell ref="FK14:FQ14"/>
    <mergeCell ref="EP15:EV15"/>
    <mergeCell ref="EW15:FC15"/>
    <mergeCell ref="FD15:FJ15"/>
    <mergeCell ref="FK15:FQ15"/>
    <mergeCell ref="EP17:EV17"/>
    <mergeCell ref="EW17:FC17"/>
    <mergeCell ref="FD17:FJ17"/>
    <mergeCell ref="FK17:FQ17"/>
    <mergeCell ref="EP19:EV19"/>
    <mergeCell ref="EW19:FC19"/>
    <mergeCell ref="FD19:FJ19"/>
    <mergeCell ref="FK19:FQ19"/>
    <mergeCell ref="EP20:EV20"/>
    <mergeCell ref="EW20:FC20"/>
    <mergeCell ref="FD20:FJ20"/>
    <mergeCell ref="FK20:FQ20"/>
    <mergeCell ref="FK21:FQ21"/>
    <mergeCell ref="EP23:EV23"/>
    <mergeCell ref="EW23:FC23"/>
    <mergeCell ref="FD23:FJ23"/>
    <mergeCell ref="FK23:FQ23"/>
    <mergeCell ref="EP25:EV25"/>
    <mergeCell ref="EW25:FC25"/>
    <mergeCell ref="FD25:FJ25"/>
    <mergeCell ref="FK25:FQ25"/>
    <mergeCell ref="EP26:EV26"/>
    <mergeCell ref="EW26:FC26"/>
    <mergeCell ref="FD26:FJ26"/>
    <mergeCell ref="FK26:FQ26"/>
    <mergeCell ref="EP28:EV28"/>
    <mergeCell ref="EW28:FC28"/>
    <mergeCell ref="FD28:FJ28"/>
    <mergeCell ref="FK28:FQ28"/>
    <mergeCell ref="EP33:EV33"/>
    <mergeCell ref="EW33:FC33"/>
    <mergeCell ref="FD33:FJ33"/>
    <mergeCell ref="FK33:FQ33"/>
    <mergeCell ref="EP29:EV29"/>
    <mergeCell ref="EW29:FC29"/>
    <mergeCell ref="EP34:EV34"/>
    <mergeCell ref="EW34:FC34"/>
    <mergeCell ref="FD34:FJ34"/>
    <mergeCell ref="FK34:FQ34"/>
    <mergeCell ref="EP35:EV35"/>
    <mergeCell ref="EW35:FC35"/>
    <mergeCell ref="FD35:FJ35"/>
    <mergeCell ref="FK35:FQ35"/>
    <mergeCell ref="EP70:EV70"/>
    <mergeCell ref="EP83:EV83"/>
    <mergeCell ref="EW83:FC83"/>
    <mergeCell ref="EP71:EV71"/>
    <mergeCell ref="EP72:EV72"/>
    <mergeCell ref="EP73:EV73"/>
    <mergeCell ref="EP74:EV74"/>
    <mergeCell ref="EP80:EV80"/>
    <mergeCell ref="EP77:EV77"/>
    <mergeCell ref="EP78:EV78"/>
    <mergeCell ref="EP47:EV47"/>
    <mergeCell ref="EP48:EV48"/>
    <mergeCell ref="EP49:EV49"/>
    <mergeCell ref="EP50:EV50"/>
    <mergeCell ref="EP51:EV51"/>
    <mergeCell ref="EP52:EV52"/>
    <mergeCell ref="EP36:EV36"/>
    <mergeCell ref="EP37:EV37"/>
    <mergeCell ref="EP38:EV38"/>
    <mergeCell ref="EP40:EV40"/>
    <mergeCell ref="EP53:EV53"/>
    <mergeCell ref="EP54:EV54"/>
    <mergeCell ref="EP55:EV55"/>
    <mergeCell ref="EP56:EV56"/>
    <mergeCell ref="EP126:EV126"/>
    <mergeCell ref="EW126:FC126"/>
    <mergeCell ref="FD126:FJ126"/>
    <mergeCell ref="FK126:FQ126"/>
    <mergeCell ref="EP127:EV127"/>
    <mergeCell ref="EW120:FC120"/>
    <mergeCell ref="FD120:FJ120"/>
    <mergeCell ref="FK120:FQ120"/>
    <mergeCell ref="FK113:FQ113"/>
    <mergeCell ref="EW97:FC97"/>
    <mergeCell ref="FD97:FJ97"/>
    <mergeCell ref="FK97:FQ97"/>
    <mergeCell ref="EP99:EV99"/>
    <mergeCell ref="EW99:FC99"/>
    <mergeCell ref="FD99:FJ99"/>
    <mergeCell ref="FK99:FQ99"/>
    <mergeCell ref="EW101:FC101"/>
    <mergeCell ref="FD101:FJ101"/>
    <mergeCell ref="FK101:FQ101"/>
    <mergeCell ref="EW100:FC100"/>
    <mergeCell ref="EP100:EV100"/>
    <mergeCell ref="EW102:FC102"/>
    <mergeCell ref="FD102:FJ102"/>
    <mergeCell ref="FK102:FQ102"/>
    <mergeCell ref="EW107:FC107"/>
    <mergeCell ref="FD107:FJ107"/>
    <mergeCell ref="EP199:EV199"/>
    <mergeCell ref="EW199:FC199"/>
    <mergeCell ref="FD199:FJ199"/>
    <mergeCell ref="FK199:FQ199"/>
    <mergeCell ref="EP200:EV200"/>
    <mergeCell ref="EW200:FC200"/>
    <mergeCell ref="FD200:FJ200"/>
    <mergeCell ref="FK200:FQ200"/>
    <mergeCell ref="EP201:EV201"/>
    <mergeCell ref="EW201:FC201"/>
    <mergeCell ref="FD201:FJ201"/>
    <mergeCell ref="FK201:FQ201"/>
    <mergeCell ref="EP202:EV202"/>
    <mergeCell ref="EW202:FC202"/>
    <mergeCell ref="FD202:FJ202"/>
    <mergeCell ref="FK202:FQ202"/>
    <mergeCell ref="EW113:FC113"/>
    <mergeCell ref="FD113:FJ113"/>
    <mergeCell ref="EP197:EV197"/>
    <mergeCell ref="EW197:FC197"/>
    <mergeCell ref="FD197:FJ197"/>
    <mergeCell ref="FK197:FQ197"/>
    <mergeCell ref="EW123:FC123"/>
    <mergeCell ref="FD123:FJ123"/>
    <mergeCell ref="FK123:FQ123"/>
    <mergeCell ref="EP124:EV124"/>
    <mergeCell ref="EW124:FC124"/>
    <mergeCell ref="FD124:FJ124"/>
    <mergeCell ref="FK124:FQ124"/>
    <mergeCell ref="EW128:FC128"/>
    <mergeCell ref="EP173:EV173"/>
    <mergeCell ref="EP161:EV161"/>
    <mergeCell ref="FD221:FJ221"/>
    <mergeCell ref="FK221:FQ221"/>
    <mergeCell ref="EP203:EV203"/>
    <mergeCell ref="EW203:FC203"/>
    <mergeCell ref="FD203:FJ203"/>
    <mergeCell ref="FK203:FQ203"/>
    <mergeCell ref="EP204:EV204"/>
    <mergeCell ref="EW204:FC204"/>
    <mergeCell ref="FD204:FJ204"/>
    <mergeCell ref="FK204:FQ204"/>
    <mergeCell ref="EP205:EV205"/>
    <mergeCell ref="EW205:FC205"/>
    <mergeCell ref="FD205:FJ205"/>
    <mergeCell ref="FK205:FQ205"/>
    <mergeCell ref="EP206:EV206"/>
    <mergeCell ref="EW206:FC206"/>
    <mergeCell ref="FD206:FJ206"/>
    <mergeCell ref="FK206:FQ206"/>
    <mergeCell ref="EP208:EV208"/>
    <mergeCell ref="EW208:FC208"/>
    <mergeCell ref="FD208:FJ208"/>
    <mergeCell ref="FK208:FQ208"/>
    <mergeCell ref="EP209:EV209"/>
    <mergeCell ref="EW209:FC209"/>
    <mergeCell ref="FD209:FJ209"/>
    <mergeCell ref="FK209:FQ209"/>
    <mergeCell ref="EP210:EV210"/>
    <mergeCell ref="EW210:FC210"/>
    <mergeCell ref="FD210:FJ210"/>
    <mergeCell ref="FK207:FQ207"/>
    <mergeCell ref="FD207:FJ207"/>
    <mergeCell ref="EW207:FC207"/>
    <mergeCell ref="FK223:FQ223"/>
    <mergeCell ref="EP228:EV228"/>
    <mergeCell ref="EW228:FC228"/>
    <mergeCell ref="FD228:FJ228"/>
    <mergeCell ref="FK228:FQ228"/>
    <mergeCell ref="EP229:EV229"/>
    <mergeCell ref="EW229:FC229"/>
    <mergeCell ref="FD229:FJ229"/>
    <mergeCell ref="FK229:FQ229"/>
    <mergeCell ref="EW226:FC226"/>
    <mergeCell ref="FD226:FJ226"/>
    <mergeCell ref="FK226:FQ226"/>
    <mergeCell ref="FD227:FJ227"/>
    <mergeCell ref="FK227:FQ227"/>
    <mergeCell ref="FK210:FQ210"/>
    <mergeCell ref="EP211:EV211"/>
    <mergeCell ref="EW211:FC211"/>
    <mergeCell ref="EW216:FC216"/>
    <mergeCell ref="FD216:FJ216"/>
    <mergeCell ref="FK216:FQ216"/>
    <mergeCell ref="EP217:EV217"/>
    <mergeCell ref="EW217:FC217"/>
    <mergeCell ref="FD217:FJ217"/>
    <mergeCell ref="FK217:FQ217"/>
    <mergeCell ref="EP219:EV219"/>
    <mergeCell ref="EW219:FC219"/>
    <mergeCell ref="FD219:FJ219"/>
    <mergeCell ref="FK219:FQ219"/>
    <mergeCell ref="EP222:EV222"/>
    <mergeCell ref="EW222:FC222"/>
    <mergeCell ref="FD222:FJ222"/>
    <mergeCell ref="FK222:FQ222"/>
    <mergeCell ref="FD231:FJ231"/>
    <mergeCell ref="FK231:FQ231"/>
    <mergeCell ref="EP232:EV232"/>
    <mergeCell ref="EW232:FC232"/>
    <mergeCell ref="FD232:FJ232"/>
    <mergeCell ref="FK232:FQ232"/>
    <mergeCell ref="EP289:EV289"/>
    <mergeCell ref="EW289:FC289"/>
    <mergeCell ref="FD289:FJ289"/>
    <mergeCell ref="FK289:FQ289"/>
    <mergeCell ref="FD234:FJ234"/>
    <mergeCell ref="FK234:FQ234"/>
    <mergeCell ref="EP238:ES238"/>
    <mergeCell ref="ET238:EV238"/>
    <mergeCell ref="EW238:EZ238"/>
    <mergeCell ref="FA238:FC238"/>
    <mergeCell ref="EP224:EV224"/>
    <mergeCell ref="EW224:FC224"/>
    <mergeCell ref="FD224:FJ224"/>
    <mergeCell ref="FK224:FQ224"/>
    <mergeCell ref="EP225:EV225"/>
    <mergeCell ref="EW225:FC225"/>
    <mergeCell ref="FD225:FJ225"/>
    <mergeCell ref="FK225:FQ225"/>
    <mergeCell ref="EP295:EV295"/>
    <mergeCell ref="EW295:FC295"/>
    <mergeCell ref="FD295:FJ295"/>
    <mergeCell ref="FK295:FQ295"/>
    <mergeCell ref="EP296:EV296"/>
    <mergeCell ref="EW296:FC296"/>
    <mergeCell ref="FD296:FJ296"/>
    <mergeCell ref="FK296:FQ296"/>
    <mergeCell ref="EP297:EV297"/>
    <mergeCell ref="EW297:FC297"/>
    <mergeCell ref="FD297:FJ297"/>
    <mergeCell ref="FK297:FQ297"/>
    <mergeCell ref="EP290:EV290"/>
    <mergeCell ref="EW290:FC290"/>
    <mergeCell ref="FD290:FJ290"/>
    <mergeCell ref="FK290:FQ290"/>
    <mergeCell ref="EP291:EV291"/>
    <mergeCell ref="EW291:FC291"/>
    <mergeCell ref="FD291:FJ291"/>
    <mergeCell ref="FK291:FQ291"/>
    <mergeCell ref="EP292:EV292"/>
    <mergeCell ref="EW292:FC292"/>
    <mergeCell ref="FD292:FJ292"/>
    <mergeCell ref="FK292:FQ292"/>
    <mergeCell ref="FR12:FX12"/>
    <mergeCell ref="FR13:FX13"/>
    <mergeCell ref="FR22:FX22"/>
    <mergeCell ref="GM8:GS8"/>
    <mergeCell ref="GM12:GS12"/>
    <mergeCell ref="FY8:GE8"/>
    <mergeCell ref="FY12:GE12"/>
    <mergeCell ref="FY13:GE13"/>
    <mergeCell ref="FY22:GE22"/>
    <mergeCell ref="GM13:GS13"/>
    <mergeCell ref="EP293:EV293"/>
    <mergeCell ref="EW293:FC293"/>
    <mergeCell ref="FD293:FJ293"/>
    <mergeCell ref="FK293:FQ293"/>
    <mergeCell ref="EP294:EV294"/>
    <mergeCell ref="EW294:FC294"/>
    <mergeCell ref="FD294:FJ294"/>
    <mergeCell ref="FK294:FQ294"/>
    <mergeCell ref="EP235:EV235"/>
    <mergeCell ref="EW235:FC235"/>
    <mergeCell ref="EP234:EV234"/>
    <mergeCell ref="EW234:FC234"/>
    <mergeCell ref="EW236:FC236"/>
    <mergeCell ref="FD235:FJ235"/>
    <mergeCell ref="FK235:FQ235"/>
    <mergeCell ref="EP237:EV237"/>
    <mergeCell ref="EP230:EV230"/>
    <mergeCell ref="EW230:FC230"/>
    <mergeCell ref="FD230:FJ230"/>
    <mergeCell ref="FK230:FQ230"/>
    <mergeCell ref="EP231:EV231"/>
    <mergeCell ref="EW231:FC231"/>
    <mergeCell ref="GF6:GL6"/>
    <mergeCell ref="GM6:GS6"/>
    <mergeCell ref="FR7:FX7"/>
    <mergeCell ref="FY7:GE7"/>
    <mergeCell ref="GF7:GL7"/>
    <mergeCell ref="GM7:GS7"/>
    <mergeCell ref="FR6:FX6"/>
    <mergeCell ref="FY6:GE6"/>
    <mergeCell ref="GF9:GL9"/>
    <mergeCell ref="GM9:GS9"/>
    <mergeCell ref="FR10:FX10"/>
    <mergeCell ref="FY10:GE10"/>
    <mergeCell ref="GF10:GL10"/>
    <mergeCell ref="GM10:GS10"/>
    <mergeCell ref="FR9:FX9"/>
    <mergeCell ref="FY9:GE9"/>
    <mergeCell ref="GF11:GL11"/>
    <mergeCell ref="GM11:GS11"/>
    <mergeCell ref="FR11:FX11"/>
    <mergeCell ref="FY11:GE11"/>
    <mergeCell ref="FR8:FX8"/>
    <mergeCell ref="FR28:FX28"/>
    <mergeCell ref="FY28:GE28"/>
    <mergeCell ref="GF28:GL28"/>
    <mergeCell ref="GM28:GS28"/>
    <mergeCell ref="FY27:GE27"/>
    <mergeCell ref="GF27:GL27"/>
    <mergeCell ref="FR27:FX27"/>
    <mergeCell ref="FR33:FX33"/>
    <mergeCell ref="FY33:GE33"/>
    <mergeCell ref="GF33:GL33"/>
    <mergeCell ref="GM33:GS33"/>
    <mergeCell ref="T12:Z12"/>
    <mergeCell ref="T13:Z13"/>
    <mergeCell ref="T53:Z53"/>
    <mergeCell ref="T54:Z54"/>
    <mergeCell ref="FY14:GE14"/>
    <mergeCell ref="GF14:GL14"/>
    <mergeCell ref="GM14:GS14"/>
    <mergeCell ref="FR15:FX15"/>
    <mergeCell ref="FY15:GE15"/>
    <mergeCell ref="GF15:GL15"/>
    <mergeCell ref="GM15:GS15"/>
    <mergeCell ref="FY17:GE17"/>
    <mergeCell ref="GF17:GL17"/>
    <mergeCell ref="GM17:GS17"/>
    <mergeCell ref="FR19:FX19"/>
    <mergeCell ref="FY19:GE19"/>
    <mergeCell ref="GF19:GL19"/>
    <mergeCell ref="GM19:GS19"/>
    <mergeCell ref="FY20:GE20"/>
    <mergeCell ref="GF20:GL20"/>
    <mergeCell ref="GM20:GS20"/>
    <mergeCell ref="FR34:FX34"/>
    <mergeCell ref="FY34:GE34"/>
    <mergeCell ref="GF34:GL34"/>
    <mergeCell ref="GM34:GS34"/>
    <mergeCell ref="FR35:FX35"/>
    <mergeCell ref="FY35:GE35"/>
    <mergeCell ref="GF35:GL35"/>
    <mergeCell ref="GM35:GS35"/>
    <mergeCell ref="FR41:FX41"/>
    <mergeCell ref="FY41:GE41"/>
    <mergeCell ref="GF41:GL41"/>
    <mergeCell ref="GM41:GS41"/>
    <mergeCell ref="FY38:GE38"/>
    <mergeCell ref="FY40:GE40"/>
    <mergeCell ref="FR42:FX42"/>
    <mergeCell ref="FY42:GE42"/>
    <mergeCell ref="GF42:GL42"/>
    <mergeCell ref="GM42:GS42"/>
    <mergeCell ref="GF36:GL36"/>
    <mergeCell ref="GF37:GL37"/>
    <mergeCell ref="GF38:GL38"/>
    <mergeCell ref="GF40:GL40"/>
    <mergeCell ref="FR43:FX43"/>
    <mergeCell ref="FY43:GE43"/>
    <mergeCell ref="GF43:GL43"/>
    <mergeCell ref="GM43:GS43"/>
    <mergeCell ref="FR44:FX44"/>
    <mergeCell ref="FY44:GE44"/>
    <mergeCell ref="GF44:GL44"/>
    <mergeCell ref="GM44:GS44"/>
    <mergeCell ref="M170:S170"/>
    <mergeCell ref="T49:Z49"/>
    <mergeCell ref="T50:Z50"/>
    <mergeCell ref="T51:Z51"/>
    <mergeCell ref="T52:Z52"/>
    <mergeCell ref="FR86:FX86"/>
    <mergeCell ref="FY86:GE86"/>
    <mergeCell ref="GF86:GL86"/>
    <mergeCell ref="GM86:GS86"/>
    <mergeCell ref="FR87:FX87"/>
    <mergeCell ref="FY87:GE87"/>
    <mergeCell ref="GF87:GL87"/>
    <mergeCell ref="GM87:GS87"/>
    <mergeCell ref="FR88:FX88"/>
    <mergeCell ref="FY88:GE88"/>
    <mergeCell ref="GF88:GL88"/>
    <mergeCell ref="GM88:GS88"/>
    <mergeCell ref="FR90:FX90"/>
    <mergeCell ref="FY90:GE90"/>
    <mergeCell ref="GF90:GL90"/>
    <mergeCell ref="GM90:GS90"/>
    <mergeCell ref="FR89:FX89"/>
    <mergeCell ref="FY89:GE89"/>
    <mergeCell ref="GF92:GL92"/>
    <mergeCell ref="GF93:GL93"/>
    <mergeCell ref="GM93:GS93"/>
    <mergeCell ref="GF94:GL94"/>
    <mergeCell ref="GM94:GS94"/>
    <mergeCell ref="FR95:FX95"/>
    <mergeCell ref="FY95:GE95"/>
    <mergeCell ref="GF95:GL95"/>
    <mergeCell ref="GM95:GS95"/>
    <mergeCell ref="FY94:GE94"/>
    <mergeCell ref="T105:Z105"/>
    <mergeCell ref="FR97:FX97"/>
    <mergeCell ref="FY97:GE97"/>
    <mergeCell ref="FR99:FX99"/>
    <mergeCell ref="FY99:GE99"/>
    <mergeCell ref="FR101:FX101"/>
    <mergeCell ref="FY101:GE101"/>
    <mergeCell ref="AA101:AG101"/>
    <mergeCell ref="AA99:AG99"/>
    <mergeCell ref="CS98:CY98"/>
    <mergeCell ref="AH101:AN101"/>
    <mergeCell ref="AH102:AN102"/>
    <mergeCell ref="AH95:AN95"/>
    <mergeCell ref="AH97:AN97"/>
    <mergeCell ref="AH99:AN99"/>
    <mergeCell ref="T98:Z98"/>
    <mergeCell ref="AA98:AG98"/>
    <mergeCell ref="EB93:EH93"/>
    <mergeCell ref="EI93:EO93"/>
    <mergeCell ref="EB94:EH94"/>
    <mergeCell ref="EI94:EO94"/>
    <mergeCell ref="DN95:DT95"/>
    <mergeCell ref="DU95:EA95"/>
    <mergeCell ref="GF138:GL142"/>
    <mergeCell ref="GM138:GS142"/>
    <mergeCell ref="GM122:GS122"/>
    <mergeCell ref="FR123:FX123"/>
    <mergeCell ref="FY123:GE123"/>
    <mergeCell ref="GF123:GL123"/>
    <mergeCell ref="GM123:GS123"/>
    <mergeCell ref="FR124:FX124"/>
    <mergeCell ref="FY124:GE124"/>
    <mergeCell ref="GF124:GL124"/>
    <mergeCell ref="GM124:GS124"/>
    <mergeCell ref="FR126:FX126"/>
    <mergeCell ref="FY126:GE126"/>
    <mergeCell ref="GF126:GL126"/>
    <mergeCell ref="GM126:GS126"/>
    <mergeCell ref="FR129:FX129"/>
    <mergeCell ref="FY129:GE129"/>
    <mergeCell ref="GF129:GL129"/>
    <mergeCell ref="GM129:GS129"/>
    <mergeCell ref="FR127:FX127"/>
    <mergeCell ref="FY127:GE127"/>
    <mergeCell ref="GF127:GL127"/>
    <mergeCell ref="GM127:GS127"/>
    <mergeCell ref="FR128:FX128"/>
    <mergeCell ref="FR137:FX137"/>
    <mergeCell ref="FR122:FX122"/>
    <mergeCell ref="FR197:FX197"/>
    <mergeCell ref="FY197:GE197"/>
    <mergeCell ref="GF197:GL197"/>
    <mergeCell ref="GM197:GS197"/>
    <mergeCell ref="FR146:FX146"/>
    <mergeCell ref="FR147:FX147"/>
    <mergeCell ref="FR199:FX199"/>
    <mergeCell ref="FY199:GE199"/>
    <mergeCell ref="GF199:GL199"/>
    <mergeCell ref="GM199:GS199"/>
    <mergeCell ref="FR200:FX200"/>
    <mergeCell ref="FY200:GE200"/>
    <mergeCell ref="GF200:GL200"/>
    <mergeCell ref="GM200:GS200"/>
    <mergeCell ref="FR201:FX201"/>
    <mergeCell ref="FY201:GE201"/>
    <mergeCell ref="GF201:GL201"/>
    <mergeCell ref="GM201:GS201"/>
    <mergeCell ref="FR150:FX150"/>
    <mergeCell ref="FR151:FX151"/>
    <mergeCell ref="FR152:FX152"/>
    <mergeCell ref="FR154:FX154"/>
    <mergeCell ref="FR155:FX155"/>
    <mergeCell ref="FR156:FX156"/>
    <mergeCell ref="FR157:FX157"/>
    <mergeCell ref="FR148:FX148"/>
    <mergeCell ref="FR149:FX149"/>
    <mergeCell ref="FY154:GE154"/>
    <mergeCell ref="FY157:GE157"/>
    <mergeCell ref="FY146:GE146"/>
    <mergeCell ref="FY147:GE147"/>
    <mergeCell ref="FY148:GE148"/>
    <mergeCell ref="FR202:FX202"/>
    <mergeCell ref="FY202:GE202"/>
    <mergeCell ref="GF202:GL202"/>
    <mergeCell ref="GM202:GS202"/>
    <mergeCell ref="FR203:FX203"/>
    <mergeCell ref="FY203:GE203"/>
    <mergeCell ref="GF203:GL203"/>
    <mergeCell ref="GM203:GS203"/>
    <mergeCell ref="FR204:FX204"/>
    <mergeCell ref="FY204:GE204"/>
    <mergeCell ref="GF204:GL204"/>
    <mergeCell ref="GM204:GS204"/>
    <mergeCell ref="FR205:FX205"/>
    <mergeCell ref="FY205:GE205"/>
    <mergeCell ref="GF205:GL205"/>
    <mergeCell ref="GM205:GS205"/>
    <mergeCell ref="FR206:FX206"/>
    <mergeCell ref="FY206:GE206"/>
    <mergeCell ref="GF206:GL206"/>
    <mergeCell ref="GM206:GS206"/>
    <mergeCell ref="FR208:FX208"/>
    <mergeCell ref="FY208:GE208"/>
    <mergeCell ref="GF208:GL208"/>
    <mergeCell ref="GM208:GS208"/>
    <mergeCell ref="FR209:FX209"/>
    <mergeCell ref="FY209:GE209"/>
    <mergeCell ref="GF209:GL209"/>
    <mergeCell ref="GM209:GS209"/>
    <mergeCell ref="FR210:FX210"/>
    <mergeCell ref="FY210:GE210"/>
    <mergeCell ref="GF210:GL210"/>
    <mergeCell ref="GM210:GS210"/>
    <mergeCell ref="FR211:FX211"/>
    <mergeCell ref="FY211:GE211"/>
    <mergeCell ref="GF211:GL211"/>
    <mergeCell ref="GM211:GS211"/>
    <mergeCell ref="FR212:FX212"/>
    <mergeCell ref="FY212:GE212"/>
    <mergeCell ref="GF212:GL212"/>
    <mergeCell ref="GM212:GS212"/>
    <mergeCell ref="FR213:FX213"/>
    <mergeCell ref="FY213:GE213"/>
    <mergeCell ref="GF213:GL213"/>
    <mergeCell ref="GM213:GS213"/>
    <mergeCell ref="FR215:FX215"/>
    <mergeCell ref="FY215:GE215"/>
    <mergeCell ref="GF215:GL215"/>
    <mergeCell ref="GM215:GS215"/>
    <mergeCell ref="FR214:FX214"/>
    <mergeCell ref="FY214:GE214"/>
    <mergeCell ref="GF214:GL214"/>
    <mergeCell ref="GM214:GS214"/>
    <mergeCell ref="FR216:FX216"/>
    <mergeCell ref="FY216:GE216"/>
    <mergeCell ref="GF216:GL216"/>
    <mergeCell ref="GM216:GS216"/>
    <mergeCell ref="FR217:FX217"/>
    <mergeCell ref="FY217:GE217"/>
    <mergeCell ref="GF217:GL217"/>
    <mergeCell ref="GM217:GS217"/>
    <mergeCell ref="FR219:FX219"/>
    <mergeCell ref="FY219:GE219"/>
    <mergeCell ref="GF219:GL219"/>
    <mergeCell ref="GM219:GS219"/>
    <mergeCell ref="FR222:FX222"/>
    <mergeCell ref="FY222:GE222"/>
    <mergeCell ref="GF222:GL222"/>
    <mergeCell ref="GM222:GS222"/>
    <mergeCell ref="FR220:FX220"/>
    <mergeCell ref="FY220:GE220"/>
    <mergeCell ref="FR224:FX224"/>
    <mergeCell ref="FY224:GE224"/>
    <mergeCell ref="GF224:GL224"/>
    <mergeCell ref="GM224:GS224"/>
    <mergeCell ref="FR225:FX225"/>
    <mergeCell ref="FY225:GE225"/>
    <mergeCell ref="GF225:GL225"/>
    <mergeCell ref="GM225:GS225"/>
    <mergeCell ref="FR228:FX228"/>
    <mergeCell ref="FY228:GE228"/>
    <mergeCell ref="GF228:GL228"/>
    <mergeCell ref="GM228:GS228"/>
    <mergeCell ref="GF227:GL227"/>
    <mergeCell ref="GM227:GS227"/>
    <mergeCell ref="FR229:FX229"/>
    <mergeCell ref="FY229:GE229"/>
    <mergeCell ref="GF229:GL229"/>
    <mergeCell ref="GM229:GS229"/>
    <mergeCell ref="FR230:FX230"/>
    <mergeCell ref="FY230:GE230"/>
    <mergeCell ref="GF230:GL230"/>
    <mergeCell ref="GM230:GS230"/>
    <mergeCell ref="FR231:FX231"/>
    <mergeCell ref="FY231:GE231"/>
    <mergeCell ref="GF231:GL231"/>
    <mergeCell ref="GM231:GS231"/>
    <mergeCell ref="FR227:FX227"/>
    <mergeCell ref="FY227:GE227"/>
    <mergeCell ref="FR232:FX232"/>
    <mergeCell ref="FY232:GE232"/>
    <mergeCell ref="GF232:GL232"/>
    <mergeCell ref="GM232:GS232"/>
    <mergeCell ref="FR289:FX289"/>
    <mergeCell ref="FY289:GE289"/>
    <mergeCell ref="GF289:GL289"/>
    <mergeCell ref="GM289:GS289"/>
    <mergeCell ref="FR290:FX290"/>
    <mergeCell ref="FY290:GE290"/>
    <mergeCell ref="GF290:GL290"/>
    <mergeCell ref="GM290:GS290"/>
    <mergeCell ref="FR291:FX291"/>
    <mergeCell ref="FY291:GE291"/>
    <mergeCell ref="GF291:GL291"/>
    <mergeCell ref="GM291:GS291"/>
    <mergeCell ref="FR292:FX292"/>
    <mergeCell ref="FY292:GE292"/>
    <mergeCell ref="GF292:GL292"/>
    <mergeCell ref="GM292:GS292"/>
    <mergeCell ref="FY235:GE235"/>
    <mergeCell ref="GF235:GL235"/>
    <mergeCell ref="GM235:GS235"/>
    <mergeCell ref="GF234:GL234"/>
    <mergeCell ref="GM234:GS234"/>
    <mergeCell ref="FR234:FX234"/>
    <mergeCell ref="FY234:GE234"/>
    <mergeCell ref="FR235:FX235"/>
    <mergeCell ref="FY239:GB239"/>
    <mergeCell ref="GC239:GE239"/>
    <mergeCell ref="GF239:GI239"/>
    <mergeCell ref="GJ239:GL239"/>
    <mergeCell ref="GF296:GL296"/>
    <mergeCell ref="GM296:GS296"/>
    <mergeCell ref="FR293:FX293"/>
    <mergeCell ref="FY293:GE293"/>
    <mergeCell ref="GF293:GL293"/>
    <mergeCell ref="GM293:GS293"/>
    <mergeCell ref="FR294:FX294"/>
    <mergeCell ref="FY294:GE294"/>
    <mergeCell ref="GF294:GL294"/>
    <mergeCell ref="GM294:GS294"/>
    <mergeCell ref="GT6:GZ6"/>
    <mergeCell ref="HA6:HG6"/>
    <mergeCell ref="GT9:GZ9"/>
    <mergeCell ref="HA9:HG9"/>
    <mergeCell ref="GT11:GZ11"/>
    <mergeCell ref="HA11:HG11"/>
    <mergeCell ref="GT10:GZ10"/>
    <mergeCell ref="HA10:HG10"/>
    <mergeCell ref="GT7:GZ7"/>
    <mergeCell ref="HA7:HG7"/>
    <mergeCell ref="HA23:HG23"/>
    <mergeCell ref="GT24:GZ24"/>
    <mergeCell ref="HA24:HG24"/>
    <mergeCell ref="GT33:GZ33"/>
    <mergeCell ref="HA33:HG33"/>
    <mergeCell ref="GT34:GZ34"/>
    <mergeCell ref="HA34:HG34"/>
    <mergeCell ref="GT28:GZ28"/>
    <mergeCell ref="HA28:HG28"/>
    <mergeCell ref="GT29:GZ29"/>
    <mergeCell ref="HA29:HG29"/>
    <mergeCell ref="HA30:HG30"/>
    <mergeCell ref="FR297:FX297"/>
    <mergeCell ref="FY297:GE297"/>
    <mergeCell ref="GF297:GL297"/>
    <mergeCell ref="GM297:GS297"/>
    <mergeCell ref="FR295:FX295"/>
    <mergeCell ref="FY295:GE295"/>
    <mergeCell ref="GF295:GL295"/>
    <mergeCell ref="GM295:GS295"/>
    <mergeCell ref="FR296:FX296"/>
    <mergeCell ref="FY296:GE296"/>
    <mergeCell ref="GT14:GZ14"/>
    <mergeCell ref="HA14:HG14"/>
    <mergeCell ref="GT15:GZ15"/>
    <mergeCell ref="HA15:HG15"/>
    <mergeCell ref="M163:S163"/>
    <mergeCell ref="T45:Z45"/>
    <mergeCell ref="T46:Z46"/>
    <mergeCell ref="T47:Z47"/>
    <mergeCell ref="T48:Z48"/>
    <mergeCell ref="GT20:GZ20"/>
    <mergeCell ref="HA20:HG20"/>
    <mergeCell ref="GT21:GZ21"/>
    <mergeCell ref="HA21:HG21"/>
    <mergeCell ref="GT17:GZ17"/>
    <mergeCell ref="HA17:HG17"/>
    <mergeCell ref="GT19:GZ19"/>
    <mergeCell ref="HA19:HG19"/>
    <mergeCell ref="GT25:GZ25"/>
    <mergeCell ref="HA25:HG25"/>
    <mergeCell ref="GT26:GZ26"/>
    <mergeCell ref="HA26:HG26"/>
    <mergeCell ref="GT23:GZ23"/>
    <mergeCell ref="HA31:HG31"/>
    <mergeCell ref="GT35:GZ35"/>
    <mergeCell ref="HA35:HG35"/>
    <mergeCell ref="GT41:GZ41"/>
    <mergeCell ref="HA41:HG41"/>
    <mergeCell ref="GT36:GZ36"/>
    <mergeCell ref="GT37:GZ37"/>
    <mergeCell ref="GT38:GZ38"/>
    <mergeCell ref="GT40:GZ40"/>
    <mergeCell ref="HA40:HG40"/>
    <mergeCell ref="HA82:HG82"/>
    <mergeCell ref="GT83:GZ83"/>
    <mergeCell ref="HA83:HG83"/>
    <mergeCell ref="GT44:GZ44"/>
    <mergeCell ref="HA44:HG44"/>
    <mergeCell ref="GT49:GZ49"/>
    <mergeCell ref="GT50:GZ50"/>
    <mergeCell ref="GT51:GZ51"/>
    <mergeCell ref="GT52:GZ52"/>
    <mergeCell ref="GT63:GZ63"/>
    <mergeCell ref="GT45:GZ45"/>
    <mergeCell ref="GT46:GZ46"/>
    <mergeCell ref="GT47:GZ47"/>
    <mergeCell ref="GT48:GZ48"/>
    <mergeCell ref="GT42:GZ42"/>
    <mergeCell ref="GT43:GZ43"/>
    <mergeCell ref="GT59:GZ59"/>
    <mergeCell ref="GT60:GZ60"/>
    <mergeCell ref="GT61:GZ61"/>
    <mergeCell ref="GT64:GZ64"/>
    <mergeCell ref="GT65:GZ65"/>
    <mergeCell ref="GT66:GZ66"/>
    <mergeCell ref="HA137:HG137"/>
    <mergeCell ref="AH133:AN136"/>
    <mergeCell ref="AH137:AN137"/>
    <mergeCell ref="GT96:GZ96"/>
    <mergeCell ref="GT98:GZ98"/>
    <mergeCell ref="HA98:HG98"/>
    <mergeCell ref="HA107:HG107"/>
    <mergeCell ref="GT108:GZ108"/>
    <mergeCell ref="HA108:HG108"/>
    <mergeCell ref="GT101:GZ101"/>
    <mergeCell ref="HA101:HG101"/>
    <mergeCell ref="GT102:GZ102"/>
    <mergeCell ref="HA102:HG102"/>
    <mergeCell ref="HA106:HG106"/>
    <mergeCell ref="HA109:HG109"/>
    <mergeCell ref="GT118:GZ118"/>
    <mergeCell ref="HA118:HG118"/>
    <mergeCell ref="GT120:GZ120"/>
    <mergeCell ref="HA120:HG120"/>
    <mergeCell ref="GT124:GZ124"/>
    <mergeCell ref="HA124:HG124"/>
    <mergeCell ref="GT122:GZ122"/>
    <mergeCell ref="HA122:HG122"/>
    <mergeCell ref="GT123:GZ123"/>
    <mergeCell ref="GF130:GL130"/>
    <mergeCell ref="GM130:GS130"/>
    <mergeCell ref="FR131:FX131"/>
    <mergeCell ref="FY131:GE131"/>
    <mergeCell ref="GF131:GL131"/>
    <mergeCell ref="GM131:GS131"/>
    <mergeCell ref="FR130:FX130"/>
    <mergeCell ref="FY130:GE130"/>
    <mergeCell ref="HA128:HG128"/>
    <mergeCell ref="GT132:GZ132"/>
    <mergeCell ref="HA132:HG132"/>
    <mergeCell ref="FR132:FX132"/>
    <mergeCell ref="HA130:HG130"/>
    <mergeCell ref="AA133:AG136"/>
    <mergeCell ref="FY132:GE132"/>
    <mergeCell ref="GF132:GL132"/>
    <mergeCell ref="GM132:GS132"/>
    <mergeCell ref="EW131:FC131"/>
    <mergeCell ref="FD131:FJ131"/>
    <mergeCell ref="FK131:FQ131"/>
    <mergeCell ref="EP132:EV132"/>
    <mergeCell ref="EW132:FC132"/>
    <mergeCell ref="FD132:FJ132"/>
    <mergeCell ref="GT131:GZ131"/>
    <mergeCell ref="HA131:HG131"/>
    <mergeCell ref="FY128:GE128"/>
    <mergeCell ref="EW129:FC129"/>
    <mergeCell ref="FD129:FJ129"/>
    <mergeCell ref="FK129:FQ129"/>
    <mergeCell ref="EP130:EV130"/>
    <mergeCell ref="EW130:FC130"/>
    <mergeCell ref="FD130:FJ130"/>
    <mergeCell ref="EI129:EO129"/>
    <mergeCell ref="CZ129:DF129"/>
    <mergeCell ref="CZ130:DF130"/>
    <mergeCell ref="DG130:DM130"/>
    <mergeCell ref="CS131:CY131"/>
    <mergeCell ref="CZ131:DF131"/>
    <mergeCell ref="DG131:DM131"/>
    <mergeCell ref="CZ132:DF132"/>
    <mergeCell ref="GT199:GZ199"/>
    <mergeCell ref="HA199:HG199"/>
    <mergeCell ref="GT200:GZ200"/>
    <mergeCell ref="HA200:HG200"/>
    <mergeCell ref="GT138:GZ142"/>
    <mergeCell ref="HA138:HG142"/>
    <mergeCell ref="GT197:GZ197"/>
    <mergeCell ref="HA197:HG197"/>
    <mergeCell ref="GT198:GZ198"/>
    <mergeCell ref="HA198:HG198"/>
    <mergeCell ref="GT203:GZ203"/>
    <mergeCell ref="HA203:HG203"/>
    <mergeCell ref="GT204:GZ204"/>
    <mergeCell ref="HA204:HG204"/>
    <mergeCell ref="GT201:GZ201"/>
    <mergeCell ref="HA201:HG201"/>
    <mergeCell ref="GT202:GZ202"/>
    <mergeCell ref="HA202:HG202"/>
    <mergeCell ref="GT152:GZ152"/>
    <mergeCell ref="HA157:HG157"/>
    <mergeCell ref="HA158:HG158"/>
    <mergeCell ref="HA159:HG159"/>
    <mergeCell ref="HA160:HG160"/>
    <mergeCell ref="HA153:HG153"/>
    <mergeCell ref="HA152:HG152"/>
    <mergeCell ref="HA154:HG154"/>
    <mergeCell ref="HA155:HG155"/>
    <mergeCell ref="HA147:HG147"/>
    <mergeCell ref="HA148:HG148"/>
    <mergeCell ref="HA149:HG149"/>
    <mergeCell ref="HA150:HG150"/>
    <mergeCell ref="HA151:HG151"/>
    <mergeCell ref="HA235:HG235"/>
    <mergeCell ref="GT229:GZ229"/>
    <mergeCell ref="HA229:HG229"/>
    <mergeCell ref="GT230:GZ230"/>
    <mergeCell ref="HA230:HG230"/>
    <mergeCell ref="HA234:HG234"/>
    <mergeCell ref="GT208:GZ208"/>
    <mergeCell ref="HA208:HG208"/>
    <mergeCell ref="GT213:GZ213"/>
    <mergeCell ref="HA213:HG213"/>
    <mergeCell ref="GT205:GZ205"/>
    <mergeCell ref="HA205:HG205"/>
    <mergeCell ref="GT206:GZ206"/>
    <mergeCell ref="HA206:HG206"/>
    <mergeCell ref="GT211:GZ211"/>
    <mergeCell ref="HA211:HG211"/>
    <mergeCell ref="GT212:GZ212"/>
    <mergeCell ref="HA212:HG212"/>
    <mergeCell ref="GT210:GZ210"/>
    <mergeCell ref="HA210:HG210"/>
    <mergeCell ref="HA217:HG217"/>
    <mergeCell ref="GT219:GZ219"/>
    <mergeCell ref="HA219:HG219"/>
    <mergeCell ref="GT214:GZ214"/>
    <mergeCell ref="HA214:HG214"/>
    <mergeCell ref="GT216:GZ216"/>
    <mergeCell ref="HA216:HG216"/>
    <mergeCell ref="GT215:GZ215"/>
    <mergeCell ref="HA215:HG215"/>
    <mergeCell ref="GT234:GZ234"/>
    <mergeCell ref="GT223:GZ223"/>
    <mergeCell ref="HA220:HG220"/>
    <mergeCell ref="HA291:HG291"/>
    <mergeCell ref="GT292:GZ292"/>
    <mergeCell ref="HA292:HG292"/>
    <mergeCell ref="GT289:GZ289"/>
    <mergeCell ref="HA289:HG289"/>
    <mergeCell ref="GT290:GZ290"/>
    <mergeCell ref="HA290:HG290"/>
    <mergeCell ref="HA297:HG297"/>
    <mergeCell ref="GT295:GZ295"/>
    <mergeCell ref="HA295:HG295"/>
    <mergeCell ref="GT296:GZ296"/>
    <mergeCell ref="HA296:HG296"/>
    <mergeCell ref="GT293:GZ293"/>
    <mergeCell ref="HA293:HG293"/>
    <mergeCell ref="GT294:GZ294"/>
    <mergeCell ref="HA294:HG294"/>
    <mergeCell ref="BX198:CD198"/>
    <mergeCell ref="CE198:CK198"/>
    <mergeCell ref="HA225:HG225"/>
    <mergeCell ref="GT228:GZ228"/>
    <mergeCell ref="HA228:HG228"/>
    <mergeCell ref="GT222:GZ222"/>
    <mergeCell ref="HA222:HG222"/>
    <mergeCell ref="GT224:GZ224"/>
    <mergeCell ref="HA224:HG224"/>
    <mergeCell ref="HA223:HG223"/>
    <mergeCell ref="HA226:HG226"/>
    <mergeCell ref="GT227:GZ227"/>
    <mergeCell ref="HA231:HG231"/>
    <mergeCell ref="GT232:GZ232"/>
    <mergeCell ref="HA232:HG232"/>
    <mergeCell ref="GT235:GZ235"/>
    <mergeCell ref="GT297:GZ297"/>
    <mergeCell ref="GT291:GZ291"/>
    <mergeCell ref="GT231:GZ231"/>
    <mergeCell ref="GT225:GZ225"/>
    <mergeCell ref="GT217:GZ217"/>
    <mergeCell ref="GF198:GL198"/>
    <mergeCell ref="GM198:GS198"/>
    <mergeCell ref="EP198:EV198"/>
    <mergeCell ref="EW198:FC198"/>
    <mergeCell ref="FD198:FJ198"/>
    <mergeCell ref="FK198:FQ198"/>
    <mergeCell ref="FR198:FX198"/>
    <mergeCell ref="FY198:GE198"/>
    <mergeCell ref="T120:Z120"/>
    <mergeCell ref="AA120:AG120"/>
    <mergeCell ref="AH120:AN120"/>
    <mergeCell ref="BC120:BI120"/>
    <mergeCell ref="CL198:CR198"/>
    <mergeCell ref="CS198:CY198"/>
    <mergeCell ref="AA198:AG198"/>
    <mergeCell ref="AH198:AN198"/>
    <mergeCell ref="BJ198:BP198"/>
    <mergeCell ref="BQ198:BW198"/>
    <mergeCell ref="BJ120:BP120"/>
    <mergeCell ref="BQ120:BW120"/>
    <mergeCell ref="BX120:CD120"/>
    <mergeCell ref="CE120:CK120"/>
    <mergeCell ref="CL120:CR120"/>
    <mergeCell ref="EP120:EV120"/>
    <mergeCell ref="AA161:AG161"/>
    <mergeCell ref="AA162:AG162"/>
    <mergeCell ref="AA163:AG163"/>
    <mergeCell ref="AA16:AG16"/>
    <mergeCell ref="AH16:AN16"/>
    <mergeCell ref="T36:Z36"/>
    <mergeCell ref="AH28:AN28"/>
    <mergeCell ref="AH26:AN26"/>
    <mergeCell ref="AH19:AN19"/>
    <mergeCell ref="AA20:AG20"/>
    <mergeCell ref="BC16:BI16"/>
    <mergeCell ref="AV34:BB34"/>
    <mergeCell ref="AV36:BB36"/>
    <mergeCell ref="AO28:AU28"/>
    <mergeCell ref="AV28:BB28"/>
    <mergeCell ref="BQ16:BW16"/>
    <mergeCell ref="AH36:AN36"/>
    <mergeCell ref="BC35:BI35"/>
    <mergeCell ref="BJ35:BP35"/>
    <mergeCell ref="BQ35:BW35"/>
    <mergeCell ref="BC27:BI27"/>
    <mergeCell ref="BQ27:BW27"/>
    <mergeCell ref="BQ23:BW23"/>
    <mergeCell ref="BQ20:BW20"/>
    <mergeCell ref="BQ17:BW17"/>
    <mergeCell ref="BQ33:BW33"/>
    <mergeCell ref="AH17:AN17"/>
    <mergeCell ref="AV17:BB17"/>
    <mergeCell ref="AV16:BB16"/>
    <mergeCell ref="AV25:BB25"/>
    <mergeCell ref="AH21:AN21"/>
    <mergeCell ref="AO21:AU21"/>
    <mergeCell ref="AV21:BB21"/>
    <mergeCell ref="AH23:AN23"/>
    <mergeCell ref="AA19:AG19"/>
    <mergeCell ref="FY16:GE16"/>
    <mergeCell ref="GF16:GL16"/>
    <mergeCell ref="GM16:GS16"/>
    <mergeCell ref="GT16:GZ16"/>
    <mergeCell ref="DU16:EA16"/>
    <mergeCell ref="EB16:EH16"/>
    <mergeCell ref="EI16:EO16"/>
    <mergeCell ref="EP16:EV16"/>
    <mergeCell ref="EW16:FC16"/>
    <mergeCell ref="FD16:FJ16"/>
    <mergeCell ref="FR25:FX25"/>
    <mergeCell ref="FY25:GE25"/>
    <mergeCell ref="GF25:GL25"/>
    <mergeCell ref="GM25:GS25"/>
    <mergeCell ref="FR26:FX26"/>
    <mergeCell ref="FY26:GE26"/>
    <mergeCell ref="GF26:GL26"/>
    <mergeCell ref="GM26:GS26"/>
    <mergeCell ref="FR21:FX21"/>
    <mergeCell ref="FY21:GE21"/>
    <mergeCell ref="GF21:GL21"/>
    <mergeCell ref="GM21:GS21"/>
    <mergeCell ref="FY23:GE23"/>
    <mergeCell ref="GF23:GL23"/>
    <mergeCell ref="GM23:GS23"/>
    <mergeCell ref="FR24:FX24"/>
    <mergeCell ref="FY24:GE24"/>
    <mergeCell ref="GF24:GL24"/>
    <mergeCell ref="GM24:GS24"/>
    <mergeCell ref="EP21:EV21"/>
    <mergeCell ref="EW21:FC21"/>
    <mergeCell ref="FD21:FJ21"/>
    <mergeCell ref="HA16:HG16"/>
    <mergeCell ref="T22:Z22"/>
    <mergeCell ref="T32:Z32"/>
    <mergeCell ref="FK16:FQ16"/>
    <mergeCell ref="FR16:FX16"/>
    <mergeCell ref="F48:L48"/>
    <mergeCell ref="F45:L45"/>
    <mergeCell ref="F46:L46"/>
    <mergeCell ref="F47:L47"/>
    <mergeCell ref="M37:S37"/>
    <mergeCell ref="D57:D60"/>
    <mergeCell ref="F57:L57"/>
    <mergeCell ref="F58:L58"/>
    <mergeCell ref="F59:L59"/>
    <mergeCell ref="F60:L60"/>
    <mergeCell ref="M47:S47"/>
    <mergeCell ref="M48:S48"/>
    <mergeCell ref="M49:S49"/>
    <mergeCell ref="B32:E32"/>
    <mergeCell ref="F32:L32"/>
    <mergeCell ref="C41:D44"/>
    <mergeCell ref="C45:C61"/>
    <mergeCell ref="D61:E61"/>
    <mergeCell ref="F61:L61"/>
    <mergeCell ref="C25:E25"/>
    <mergeCell ref="BX16:CD16"/>
    <mergeCell ref="M57:S57"/>
    <mergeCell ref="M58:S58"/>
    <mergeCell ref="CL16:CR16"/>
    <mergeCell ref="CS16:CY16"/>
    <mergeCell ref="CZ16:DF16"/>
    <mergeCell ref="F17:L17"/>
    <mergeCell ref="DU63:EA63"/>
    <mergeCell ref="EB63:EH63"/>
    <mergeCell ref="EI63:EO63"/>
    <mergeCell ref="EP63:EV63"/>
    <mergeCell ref="EW63:FC63"/>
    <mergeCell ref="M112:S112"/>
    <mergeCell ref="M116:S116"/>
    <mergeCell ref="M117:S117"/>
    <mergeCell ref="M120:S120"/>
    <mergeCell ref="M152:S152"/>
    <mergeCell ref="M127:S127"/>
    <mergeCell ref="M148:S148"/>
    <mergeCell ref="M138:S142"/>
    <mergeCell ref="M122:S122"/>
    <mergeCell ref="M123:S123"/>
    <mergeCell ref="M151:S151"/>
    <mergeCell ref="M106:S106"/>
    <mergeCell ref="M111:S111"/>
    <mergeCell ref="M108:S108"/>
    <mergeCell ref="M150:S150"/>
    <mergeCell ref="M149:S149"/>
    <mergeCell ref="M129:S129"/>
    <mergeCell ref="M130:S130"/>
    <mergeCell ref="M131:S131"/>
    <mergeCell ref="M132:S132"/>
    <mergeCell ref="M121:S121"/>
    <mergeCell ref="M119:S119"/>
    <mergeCell ref="BC137:BI137"/>
    <mergeCell ref="M124:S124"/>
    <mergeCell ref="M126:S126"/>
    <mergeCell ref="AA88:AG88"/>
    <mergeCell ref="EI126:EO126"/>
    <mergeCell ref="HA127:HG127"/>
    <mergeCell ref="GT128:GZ128"/>
    <mergeCell ref="M55:S55"/>
    <mergeCell ref="F174:L174"/>
    <mergeCell ref="F178:L178"/>
    <mergeCell ref="D68:D71"/>
    <mergeCell ref="F68:L68"/>
    <mergeCell ref="F69:L69"/>
    <mergeCell ref="F98:L98"/>
    <mergeCell ref="F97:L97"/>
    <mergeCell ref="C98:C99"/>
    <mergeCell ref="C86:E86"/>
    <mergeCell ref="C87:C88"/>
    <mergeCell ref="D87:E87"/>
    <mergeCell ref="D88:E88"/>
    <mergeCell ref="C64:C80"/>
    <mergeCell ref="D80:E80"/>
    <mergeCell ref="B85:E85"/>
    <mergeCell ref="F85:L85"/>
    <mergeCell ref="B81:E81"/>
    <mergeCell ref="B62:E62"/>
    <mergeCell ref="M107:S107"/>
    <mergeCell ref="M99:S99"/>
    <mergeCell ref="M82:S82"/>
    <mergeCell ref="M83:S83"/>
    <mergeCell ref="M84:S84"/>
    <mergeCell ref="M86:S86"/>
    <mergeCell ref="M87:S87"/>
    <mergeCell ref="M92:S92"/>
    <mergeCell ref="M93:S93"/>
    <mergeCell ref="M94:S94"/>
    <mergeCell ref="B97:B99"/>
    <mergeCell ref="D72:D75"/>
    <mergeCell ref="F105:L105"/>
    <mergeCell ref="D104:D106"/>
    <mergeCell ref="F169:L169"/>
    <mergeCell ref="C158:D160"/>
    <mergeCell ref="F158:L158"/>
    <mergeCell ref="M56:S56"/>
    <mergeCell ref="M67:S67"/>
    <mergeCell ref="M68:S68"/>
    <mergeCell ref="M69:S69"/>
    <mergeCell ref="F159:L159"/>
    <mergeCell ref="F160:L160"/>
    <mergeCell ref="C161:D163"/>
    <mergeCell ref="F162:L162"/>
    <mergeCell ref="C155:D157"/>
    <mergeCell ref="C101:E101"/>
    <mergeCell ref="F102:L102"/>
    <mergeCell ref="B100:E100"/>
    <mergeCell ref="F100:L100"/>
    <mergeCell ref="B90:B95"/>
    <mergeCell ref="C97:E97"/>
    <mergeCell ref="M66:S66"/>
    <mergeCell ref="M71:S71"/>
    <mergeCell ref="M72:S72"/>
    <mergeCell ref="M73:S73"/>
    <mergeCell ref="M74:S74"/>
    <mergeCell ref="M75:S75"/>
    <mergeCell ref="M95:S95"/>
    <mergeCell ref="C119:E119"/>
    <mergeCell ref="M76:S76"/>
    <mergeCell ref="C146:D148"/>
    <mergeCell ref="M118:S118"/>
    <mergeCell ref="F153:L153"/>
    <mergeCell ref="F157:L157"/>
    <mergeCell ref="F156:L156"/>
    <mergeCell ref="M45:S45"/>
    <mergeCell ref="F72:L72"/>
    <mergeCell ref="F73:L73"/>
    <mergeCell ref="F74:L74"/>
    <mergeCell ref="F96:L96"/>
    <mergeCell ref="F151:L151"/>
    <mergeCell ref="M52:S52"/>
    <mergeCell ref="F64:L64"/>
    <mergeCell ref="F65:L65"/>
    <mergeCell ref="F75:L75"/>
    <mergeCell ref="B167:E167"/>
    <mergeCell ref="F146:L146"/>
    <mergeCell ref="F147:L147"/>
    <mergeCell ref="F148:L148"/>
    <mergeCell ref="F149:L149"/>
    <mergeCell ref="F150:L150"/>
    <mergeCell ref="F154:L154"/>
    <mergeCell ref="F152:L152"/>
    <mergeCell ref="C149:D151"/>
    <mergeCell ref="B101:B116"/>
    <mergeCell ref="D116:E116"/>
    <mergeCell ref="F116:L116"/>
    <mergeCell ref="B117:E117"/>
    <mergeCell ref="F117:L117"/>
    <mergeCell ref="C123:D123"/>
    <mergeCell ref="F119:L119"/>
    <mergeCell ref="F121:L121"/>
    <mergeCell ref="F120:L120"/>
    <mergeCell ref="F161:L161"/>
    <mergeCell ref="F33:L33"/>
    <mergeCell ref="C90:E90"/>
    <mergeCell ref="B96:E96"/>
    <mergeCell ref="F92:L92"/>
    <mergeCell ref="F115:L115"/>
    <mergeCell ref="B145:L145"/>
    <mergeCell ref="F113:L113"/>
    <mergeCell ref="F129:L129"/>
    <mergeCell ref="F124:L124"/>
    <mergeCell ref="D113:D115"/>
    <mergeCell ref="C124:E124"/>
    <mergeCell ref="D125:E125"/>
    <mergeCell ref="F131:L131"/>
    <mergeCell ref="F99:L99"/>
    <mergeCell ref="F95:L95"/>
    <mergeCell ref="D98:E98"/>
    <mergeCell ref="C91:C95"/>
    <mergeCell ref="D99:E99"/>
    <mergeCell ref="F111:L111"/>
    <mergeCell ref="F91:L91"/>
    <mergeCell ref="D91:D95"/>
    <mergeCell ref="C103:E103"/>
    <mergeCell ref="F106:L106"/>
    <mergeCell ref="F101:L101"/>
    <mergeCell ref="F103:L103"/>
    <mergeCell ref="B133:E136"/>
    <mergeCell ref="B137:E137"/>
    <mergeCell ref="F133:L136"/>
    <mergeCell ref="F137:L137"/>
    <mergeCell ref="B118:B122"/>
    <mergeCell ref="C118:E118"/>
    <mergeCell ref="F112:L112"/>
    <mergeCell ref="HA114:HG114"/>
    <mergeCell ref="AA113:AG113"/>
    <mergeCell ref="C82:D84"/>
    <mergeCell ref="B82:B84"/>
    <mergeCell ref="B63:B80"/>
    <mergeCell ref="D76:D79"/>
    <mergeCell ref="D64:D67"/>
    <mergeCell ref="F80:L80"/>
    <mergeCell ref="F79:L79"/>
    <mergeCell ref="C63:E63"/>
    <mergeCell ref="F76:L76"/>
    <mergeCell ref="F63:L63"/>
    <mergeCell ref="F70:L70"/>
    <mergeCell ref="F71:L71"/>
    <mergeCell ref="F13:L13"/>
    <mergeCell ref="C13:E13"/>
    <mergeCell ref="C24:E24"/>
    <mergeCell ref="C26:E26"/>
    <mergeCell ref="C27:E27"/>
    <mergeCell ref="F22:L22"/>
    <mergeCell ref="C14:E14"/>
    <mergeCell ref="C15:E15"/>
    <mergeCell ref="C17:E17"/>
    <mergeCell ref="C18:E18"/>
    <mergeCell ref="C19:D21"/>
    <mergeCell ref="C23:E23"/>
    <mergeCell ref="C28:E28"/>
    <mergeCell ref="B22:D22"/>
    <mergeCell ref="D45:D48"/>
    <mergeCell ref="D49:D52"/>
    <mergeCell ref="F49:L49"/>
    <mergeCell ref="F50:L50"/>
    <mergeCell ref="GT115:GZ115"/>
    <mergeCell ref="HA115:HG115"/>
    <mergeCell ref="AH66:AN66"/>
    <mergeCell ref="AH67:AN67"/>
    <mergeCell ref="AH68:AN68"/>
    <mergeCell ref="AH69:AN69"/>
    <mergeCell ref="AH70:AN70"/>
    <mergeCell ref="AH71:AN71"/>
    <mergeCell ref="AH72:AN72"/>
    <mergeCell ref="AH73:AN73"/>
    <mergeCell ref="F89:L89"/>
    <mergeCell ref="HA113:HG113"/>
    <mergeCell ref="F114:L114"/>
    <mergeCell ref="M114:S114"/>
    <mergeCell ref="T114:Z114"/>
    <mergeCell ref="AA114:AG114"/>
    <mergeCell ref="AH114:AN114"/>
    <mergeCell ref="AO114:AU114"/>
    <mergeCell ref="BC114:BI114"/>
    <mergeCell ref="BJ114:BP114"/>
    <mergeCell ref="BQ114:BW114"/>
    <mergeCell ref="GF114:GL114"/>
    <mergeCell ref="CE114:CK114"/>
    <mergeCell ref="CL114:CR114"/>
    <mergeCell ref="CS114:CY114"/>
    <mergeCell ref="CZ114:DF114"/>
    <mergeCell ref="DG114:DM114"/>
    <mergeCell ref="DN114:DT114"/>
    <mergeCell ref="EW114:FC114"/>
    <mergeCell ref="FD114:FJ114"/>
    <mergeCell ref="FK114:FQ114"/>
    <mergeCell ref="FR114:FX114"/>
    <mergeCell ref="GF113:GL113"/>
    <mergeCell ref="DU114:EA114"/>
    <mergeCell ref="EB114:EH114"/>
    <mergeCell ref="EI114:EO114"/>
    <mergeCell ref="T115:Z115"/>
    <mergeCell ref="AA115:AG115"/>
    <mergeCell ref="AH115:AN115"/>
    <mergeCell ref="AO115:AU115"/>
    <mergeCell ref="CZ115:DF115"/>
    <mergeCell ref="EB115:EH115"/>
    <mergeCell ref="BC115:BI115"/>
    <mergeCell ref="BJ115:BP115"/>
    <mergeCell ref="BQ115:BW115"/>
    <mergeCell ref="BX115:CD115"/>
    <mergeCell ref="CE115:CK115"/>
    <mergeCell ref="CS112:CY112"/>
    <mergeCell ref="AH113:AN113"/>
    <mergeCell ref="AO113:AU113"/>
    <mergeCell ref="GT113:GZ113"/>
    <mergeCell ref="GT114:GZ114"/>
    <mergeCell ref="EW109:FC109"/>
    <mergeCell ref="FD109:FJ109"/>
    <mergeCell ref="FK109:FQ109"/>
    <mergeCell ref="EP103:EV103"/>
    <mergeCell ref="EP105:EV105"/>
    <mergeCell ref="EP106:EV106"/>
    <mergeCell ref="FK103:FQ103"/>
    <mergeCell ref="FK105:FQ105"/>
    <mergeCell ref="EW108:FC108"/>
    <mergeCell ref="FD108:FJ108"/>
    <mergeCell ref="FK108:FQ108"/>
    <mergeCell ref="EP109:EV109"/>
    <mergeCell ref="DG108:DM108"/>
    <mergeCell ref="M113:S113"/>
    <mergeCell ref="M109:S109"/>
    <mergeCell ref="EI113:EO113"/>
    <mergeCell ref="DU113:EA113"/>
    <mergeCell ref="EB113:EH113"/>
    <mergeCell ref="AV114:BB114"/>
    <mergeCell ref="AA105:AG105"/>
    <mergeCell ref="AA106:AG106"/>
    <mergeCell ref="AH103:AN103"/>
    <mergeCell ref="AH106:AN106"/>
    <mergeCell ref="EW103:FC103"/>
    <mergeCell ref="EW105:FC105"/>
    <mergeCell ref="DG109:DM109"/>
    <mergeCell ref="CS111:CY111"/>
    <mergeCell ref="BX103:CD103"/>
    <mergeCell ref="BX105:CD105"/>
    <mergeCell ref="BX106:CD106"/>
    <mergeCell ref="B8:E8"/>
    <mergeCell ref="C9:E9"/>
    <mergeCell ref="C10:E10"/>
    <mergeCell ref="C11:E11"/>
    <mergeCell ref="B9:B11"/>
    <mergeCell ref="B12:E12"/>
    <mergeCell ref="C104:C116"/>
    <mergeCell ref="C16:E16"/>
    <mergeCell ref="AA8:AG8"/>
    <mergeCell ref="AA12:AG12"/>
    <mergeCell ref="AA13:AG13"/>
    <mergeCell ref="AA22:AG22"/>
    <mergeCell ref="AA32:AG32"/>
    <mergeCell ref="AA36:AG36"/>
    <mergeCell ref="AA28:AG28"/>
    <mergeCell ref="AA33:AG33"/>
    <mergeCell ref="AA34:AG34"/>
    <mergeCell ref="AA27:AG27"/>
    <mergeCell ref="AA68:AG68"/>
    <mergeCell ref="AA69:AG69"/>
    <mergeCell ref="AA70:AG70"/>
    <mergeCell ref="AA71:AG71"/>
    <mergeCell ref="AA72:AG72"/>
    <mergeCell ref="AA73:AG73"/>
    <mergeCell ref="AA78:AG78"/>
    <mergeCell ref="AA85:AG85"/>
    <mergeCell ref="AA91:AG91"/>
    <mergeCell ref="AA83:AG83"/>
    <mergeCell ref="AA84:AG84"/>
    <mergeCell ref="AA86:AG86"/>
    <mergeCell ref="AA87:AG87"/>
    <mergeCell ref="AA90:AG90"/>
    <mergeCell ref="AA100:AG100"/>
    <mergeCell ref="AA156:AG156"/>
    <mergeCell ref="AA153:AG153"/>
    <mergeCell ref="AA160:AG160"/>
    <mergeCell ref="AA123:AG123"/>
    <mergeCell ref="AA130:AG130"/>
    <mergeCell ref="AA116:AG116"/>
    <mergeCell ref="AA117:AG117"/>
    <mergeCell ref="AH83:AN83"/>
    <mergeCell ref="AH8:AN8"/>
    <mergeCell ref="AH12:AN12"/>
    <mergeCell ref="AH13:AN13"/>
    <mergeCell ref="AH22:AN22"/>
    <mergeCell ref="AH32:AN32"/>
    <mergeCell ref="AH45:AN45"/>
    <mergeCell ref="AH44:AN44"/>
    <mergeCell ref="AH41:AN41"/>
    <mergeCell ref="AH33:AN33"/>
    <mergeCell ref="AH29:AN29"/>
    <mergeCell ref="AH46:AN46"/>
    <mergeCell ref="AH47:AN47"/>
    <mergeCell ref="AH48:AN48"/>
    <mergeCell ref="AH49:AN49"/>
    <mergeCell ref="AH50:AN50"/>
    <mergeCell ref="AH51:AN51"/>
    <mergeCell ref="AH52:AN52"/>
    <mergeCell ref="AH43:AN43"/>
    <mergeCell ref="AH111:AN111"/>
    <mergeCell ref="AH9:AN9"/>
    <mergeCell ref="AH11:AN11"/>
    <mergeCell ref="AA149:AG149"/>
    <mergeCell ref="AA103:AG103"/>
    <mergeCell ref="GF98:GL98"/>
    <mergeCell ref="GM98:GS98"/>
    <mergeCell ref="EI98:EO98"/>
    <mergeCell ref="EP98:EV98"/>
    <mergeCell ref="EW98:FC98"/>
    <mergeCell ref="FD98:FJ98"/>
    <mergeCell ref="FY98:GE98"/>
    <mergeCell ref="FR98:FX98"/>
    <mergeCell ref="CZ98:DF98"/>
    <mergeCell ref="DG98:DM98"/>
    <mergeCell ref="DN98:DT98"/>
    <mergeCell ref="BQ98:BW98"/>
    <mergeCell ref="AH98:AN98"/>
    <mergeCell ref="BX98:CD98"/>
    <mergeCell ref="CE98:CK98"/>
    <mergeCell ref="CL98:CR98"/>
    <mergeCell ref="AH168:AN168"/>
    <mergeCell ref="EW127:FC127"/>
    <mergeCell ref="FD127:FJ127"/>
    <mergeCell ref="DN127:DT127"/>
    <mergeCell ref="DU127:EA127"/>
    <mergeCell ref="FR138:FX142"/>
    <mergeCell ref="GM113:GS113"/>
    <mergeCell ref="CL115:CR115"/>
    <mergeCell ref="EI115:EO115"/>
    <mergeCell ref="GF115:GL115"/>
    <mergeCell ref="EP115:EV115"/>
    <mergeCell ref="EW115:FC115"/>
    <mergeCell ref="FD115:FJ115"/>
    <mergeCell ref="FR115:FX115"/>
    <mergeCell ref="CS115:CY115"/>
    <mergeCell ref="GM115:GS115"/>
    <mergeCell ref="B318:E318"/>
    <mergeCell ref="F318:L318"/>
    <mergeCell ref="M318:S318"/>
    <mergeCell ref="T318:Z318"/>
    <mergeCell ref="AA318:AG318"/>
    <mergeCell ref="AA181:AG181"/>
    <mergeCell ref="AA182:AG182"/>
    <mergeCell ref="AA188:AG188"/>
    <mergeCell ref="AA187:AG187"/>
    <mergeCell ref="M137:S137"/>
    <mergeCell ref="T137:Z137"/>
    <mergeCell ref="AA137:AG137"/>
    <mergeCell ref="AA176:AG176"/>
    <mergeCell ref="AA177:AG177"/>
    <mergeCell ref="C171:D173"/>
    <mergeCell ref="F171:L171"/>
    <mergeCell ref="F172:L172"/>
    <mergeCell ref="F173:L173"/>
    <mergeCell ref="F170:L170"/>
    <mergeCell ref="F155:L155"/>
    <mergeCell ref="F163:L163"/>
    <mergeCell ref="F188:L188"/>
    <mergeCell ref="F187:L187"/>
    <mergeCell ref="F193:L193"/>
    <mergeCell ref="C174:D176"/>
    <mergeCell ref="F181:L181"/>
    <mergeCell ref="F182:L182"/>
    <mergeCell ref="F227:L227"/>
    <mergeCell ref="AA216:AG216"/>
    <mergeCell ref="AA217:AG217"/>
    <mergeCell ref="AA236:AG236"/>
    <mergeCell ref="AA238:AD238"/>
    <mergeCell ref="BC296:BI296"/>
    <mergeCell ref="BJ296:BP296"/>
    <mergeCell ref="BQ296:BW296"/>
    <mergeCell ref="BX296:CD296"/>
    <mergeCell ref="CE296:CK296"/>
    <mergeCell ref="BC231:BI231"/>
    <mergeCell ref="BJ231:BP231"/>
    <mergeCell ref="BQ231:BW231"/>
    <mergeCell ref="BX231:CD231"/>
    <mergeCell ref="CE231:CK231"/>
    <mergeCell ref="AA178:AG178"/>
    <mergeCell ref="AA179:AG179"/>
    <mergeCell ref="AA180:AG180"/>
    <mergeCell ref="BC228:BI228"/>
    <mergeCell ref="BJ228:BP228"/>
    <mergeCell ref="BQ228:BW228"/>
    <mergeCell ref="BX228:CD228"/>
    <mergeCell ref="CE228:CK228"/>
    <mergeCell ref="BC216:BI216"/>
    <mergeCell ref="BJ216:BP216"/>
    <mergeCell ref="BQ216:BW216"/>
    <mergeCell ref="BX216:CD216"/>
    <mergeCell ref="CE216:CK216"/>
    <mergeCell ref="BJ214:BP214"/>
    <mergeCell ref="BQ214:BW214"/>
    <mergeCell ref="BX214:CD214"/>
    <mergeCell ref="CE214:CK214"/>
    <mergeCell ref="BC226:BI226"/>
    <mergeCell ref="BJ226:BP226"/>
    <mergeCell ref="BQ226:BW226"/>
    <mergeCell ref="BX226:CD226"/>
    <mergeCell ref="BC206:BI206"/>
    <mergeCell ref="CS318:CY318"/>
    <mergeCell ref="CZ318:DF318"/>
    <mergeCell ref="DG318:DM318"/>
    <mergeCell ref="DN318:DT318"/>
    <mergeCell ref="DU318:EA318"/>
    <mergeCell ref="EB318:EH318"/>
    <mergeCell ref="EI318:EO318"/>
    <mergeCell ref="EP318:EV318"/>
    <mergeCell ref="EW318:FC318"/>
    <mergeCell ref="FD318:FJ318"/>
    <mergeCell ref="FK318:FQ318"/>
    <mergeCell ref="FR318:FX318"/>
    <mergeCell ref="FY318:GE318"/>
    <mergeCell ref="GF318:GL318"/>
    <mergeCell ref="GM318:GS318"/>
    <mergeCell ref="GT318:GZ318"/>
    <mergeCell ref="AH318:AN318"/>
    <mergeCell ref="AO318:AU318"/>
    <mergeCell ref="AV318:BB318"/>
    <mergeCell ref="BC318:BI318"/>
    <mergeCell ref="BJ318:BP318"/>
    <mergeCell ref="BQ318:BW318"/>
    <mergeCell ref="BX318:CD318"/>
    <mergeCell ref="CE318:CK318"/>
    <mergeCell ref="HA318:HG318"/>
    <mergeCell ref="B321:E321"/>
    <mergeCell ref="F321:L321"/>
    <mergeCell ref="M321:S321"/>
    <mergeCell ref="T321:Z321"/>
    <mergeCell ref="AA321:AG321"/>
    <mergeCell ref="AH321:AN321"/>
    <mergeCell ref="AO321:AU321"/>
    <mergeCell ref="AV321:BB321"/>
    <mergeCell ref="BC321:BI321"/>
    <mergeCell ref="EI321:EO321"/>
    <mergeCell ref="BJ321:BP321"/>
    <mergeCell ref="BQ321:BW321"/>
    <mergeCell ref="BX321:CD321"/>
    <mergeCell ref="CE321:CK321"/>
    <mergeCell ref="CL321:CR321"/>
    <mergeCell ref="CS321:CY321"/>
    <mergeCell ref="EW321:FC321"/>
    <mergeCell ref="FD321:FJ321"/>
    <mergeCell ref="FK321:FQ321"/>
    <mergeCell ref="FR321:FX321"/>
    <mergeCell ref="FY321:GE321"/>
    <mergeCell ref="CZ321:DF321"/>
    <mergeCell ref="DG321:DM321"/>
    <mergeCell ref="DN321:DT321"/>
    <mergeCell ref="DU321:EA321"/>
    <mergeCell ref="EB321:EH321"/>
    <mergeCell ref="GF321:GL321"/>
    <mergeCell ref="GM321:GS321"/>
    <mergeCell ref="GT321:GZ321"/>
    <mergeCell ref="HA321:HG321"/>
    <mergeCell ref="CL318:CR318"/>
    <mergeCell ref="DU325:EA325"/>
    <mergeCell ref="EB325:EH325"/>
    <mergeCell ref="EI325:EO325"/>
    <mergeCell ref="EP325:EV325"/>
    <mergeCell ref="EW325:FC325"/>
    <mergeCell ref="FD325:FJ325"/>
    <mergeCell ref="F322:L322"/>
    <mergeCell ref="M322:S322"/>
    <mergeCell ref="T322:Z322"/>
    <mergeCell ref="AA322:AG322"/>
    <mergeCell ref="AH322:AN322"/>
    <mergeCell ref="EP321:EV321"/>
    <mergeCell ref="AO322:AU322"/>
    <mergeCell ref="AV322:BB322"/>
    <mergeCell ref="BC322:BI322"/>
    <mergeCell ref="BJ322:BP322"/>
    <mergeCell ref="BQ322:BW322"/>
    <mergeCell ref="BX322:CD322"/>
    <mergeCell ref="CE322:CK322"/>
    <mergeCell ref="CL322:CR322"/>
    <mergeCell ref="CS322:CY322"/>
    <mergeCell ref="CZ322:DF322"/>
    <mergeCell ref="DG322:DM322"/>
    <mergeCell ref="DN322:DT322"/>
    <mergeCell ref="DU322:EA322"/>
    <mergeCell ref="EB322:EH322"/>
    <mergeCell ref="EI322:EO322"/>
    <mergeCell ref="EP322:EV322"/>
    <mergeCell ref="F325:L325"/>
    <mergeCell ref="M325:S325"/>
    <mergeCell ref="T325:Z325"/>
    <mergeCell ref="AA325:AG325"/>
    <mergeCell ref="FD322:FJ322"/>
    <mergeCell ref="FK322:FQ322"/>
    <mergeCell ref="FR322:FX322"/>
    <mergeCell ref="FY322:GE322"/>
    <mergeCell ref="GF322:GL322"/>
    <mergeCell ref="GM322:GS322"/>
    <mergeCell ref="GT322:GZ322"/>
    <mergeCell ref="HA322:HG322"/>
    <mergeCell ref="CS324:CY324"/>
    <mergeCell ref="CZ324:DF324"/>
    <mergeCell ref="DG324:DM324"/>
    <mergeCell ref="DN324:DT324"/>
    <mergeCell ref="DU324:EA324"/>
    <mergeCell ref="EB324:EH324"/>
    <mergeCell ref="FY324:GE324"/>
    <mergeCell ref="GF324:GL324"/>
    <mergeCell ref="AH325:AN325"/>
    <mergeCell ref="AO325:AU325"/>
    <mergeCell ref="AV325:BB325"/>
    <mergeCell ref="BC325:BI325"/>
    <mergeCell ref="BJ325:BP325"/>
    <mergeCell ref="BQ325:BW325"/>
    <mergeCell ref="BX325:CD325"/>
    <mergeCell ref="CE325:CK325"/>
    <mergeCell ref="CL325:CR325"/>
    <mergeCell ref="CS325:CY325"/>
    <mergeCell ref="CZ325:DF325"/>
    <mergeCell ref="DG325:DM325"/>
    <mergeCell ref="DN325:DT325"/>
    <mergeCell ref="CZ323:DF323"/>
    <mergeCell ref="DG323:DM323"/>
    <mergeCell ref="DN323:DT323"/>
    <mergeCell ref="FK325:FQ325"/>
    <mergeCell ref="FR325:FX325"/>
    <mergeCell ref="FY325:GE325"/>
    <mergeCell ref="GF325:GL325"/>
    <mergeCell ref="GM325:GS325"/>
    <mergeCell ref="GT325:GZ325"/>
    <mergeCell ref="HA325:HG325"/>
    <mergeCell ref="B322:E322"/>
    <mergeCell ref="B325:E325"/>
    <mergeCell ref="B323:E323"/>
    <mergeCell ref="F323:L323"/>
    <mergeCell ref="M323:S323"/>
    <mergeCell ref="T323:Z323"/>
    <mergeCell ref="AA323:AG323"/>
    <mergeCell ref="AH323:AN323"/>
    <mergeCell ref="AO323:AU323"/>
    <mergeCell ref="AV323:BB323"/>
    <mergeCell ref="BC323:BI323"/>
    <mergeCell ref="BJ323:BP323"/>
    <mergeCell ref="BQ323:BW323"/>
    <mergeCell ref="BX323:CD323"/>
    <mergeCell ref="CE323:CK323"/>
    <mergeCell ref="CL323:CR323"/>
    <mergeCell ref="CS323:CY323"/>
    <mergeCell ref="GM324:GS324"/>
    <mergeCell ref="GT324:GZ324"/>
    <mergeCell ref="HA324:HG324"/>
    <mergeCell ref="EB323:EH323"/>
    <mergeCell ref="EI323:EO323"/>
    <mergeCell ref="EP323:EV323"/>
    <mergeCell ref="EW323:FC323"/>
    <mergeCell ref="EW322:FC322"/>
    <mergeCell ref="EI324:EO324"/>
    <mergeCell ref="EP324:EV324"/>
    <mergeCell ref="EW324:FC324"/>
    <mergeCell ref="FD324:FJ324"/>
    <mergeCell ref="FD323:FJ323"/>
    <mergeCell ref="FK323:FQ323"/>
    <mergeCell ref="FR323:FX323"/>
    <mergeCell ref="FY323:GE323"/>
    <mergeCell ref="GF323:GL323"/>
    <mergeCell ref="GM323:GS323"/>
    <mergeCell ref="GT323:GZ323"/>
    <mergeCell ref="HA323:HG323"/>
    <mergeCell ref="B324:E324"/>
    <mergeCell ref="F324:L324"/>
    <mergeCell ref="M324:S324"/>
    <mergeCell ref="T324:Z324"/>
    <mergeCell ref="AA324:AG324"/>
    <mergeCell ref="AH324:AN324"/>
    <mergeCell ref="AO324:AU324"/>
    <mergeCell ref="AV324:BB324"/>
    <mergeCell ref="BC324:BI324"/>
    <mergeCell ref="BJ324:BP324"/>
    <mergeCell ref="BQ324:BW324"/>
    <mergeCell ref="BX324:CD324"/>
    <mergeCell ref="CE324:CK324"/>
    <mergeCell ref="CL324:CR324"/>
    <mergeCell ref="FK324:FQ324"/>
    <mergeCell ref="FR324:FX324"/>
    <mergeCell ref="DU323:EA323"/>
    <mergeCell ref="F319:L319"/>
    <mergeCell ref="B319:E319"/>
    <mergeCell ref="M319:S319"/>
    <mergeCell ref="EI319:EO319"/>
    <mergeCell ref="EP319:EV319"/>
    <mergeCell ref="EW319:FC319"/>
    <mergeCell ref="FD319:FJ319"/>
    <mergeCell ref="FK319:FQ319"/>
    <mergeCell ref="FR319:FX319"/>
    <mergeCell ref="FY319:GE319"/>
    <mergeCell ref="GF319:GL319"/>
    <mergeCell ref="GM319:GS319"/>
    <mergeCell ref="GT319:GZ319"/>
    <mergeCell ref="HA319:HG319"/>
    <mergeCell ref="T319:Z319"/>
    <mergeCell ref="AA319:AG319"/>
    <mergeCell ref="AH319:AN319"/>
    <mergeCell ref="AO319:AU319"/>
    <mergeCell ref="AV319:BB319"/>
    <mergeCell ref="BC319:BI319"/>
    <mergeCell ref="BJ319:BP319"/>
    <mergeCell ref="BQ319:BW319"/>
    <mergeCell ref="BX319:CD319"/>
    <mergeCell ref="CE319:CK319"/>
    <mergeCell ref="CL319:CR319"/>
    <mergeCell ref="CS319:CY319"/>
    <mergeCell ref="CZ319:DF319"/>
    <mergeCell ref="DG319:DM319"/>
    <mergeCell ref="DN319:DT319"/>
    <mergeCell ref="DU319:EA319"/>
    <mergeCell ref="EB319:EH319"/>
    <mergeCell ref="B168:B182"/>
    <mergeCell ref="B187:B193"/>
    <mergeCell ref="B186:E186"/>
    <mergeCell ref="F186:HG186"/>
    <mergeCell ref="F189:L189"/>
    <mergeCell ref="F190:L190"/>
    <mergeCell ref="F192:L192"/>
    <mergeCell ref="F191:L191"/>
    <mergeCell ref="M189:S189"/>
    <mergeCell ref="T189:Z189"/>
    <mergeCell ref="AA189:AG189"/>
    <mergeCell ref="AH189:AN189"/>
    <mergeCell ref="AO189:AU189"/>
    <mergeCell ref="AV189:BB189"/>
    <mergeCell ref="BC189:BI189"/>
    <mergeCell ref="BJ189:BP189"/>
    <mergeCell ref="BQ189:BW189"/>
    <mergeCell ref="BX189:CD189"/>
    <mergeCell ref="CE189:CK189"/>
    <mergeCell ref="CL189:CR189"/>
    <mergeCell ref="CS189:CY189"/>
    <mergeCell ref="CZ189:DF189"/>
    <mergeCell ref="DG189:DM189"/>
    <mergeCell ref="DN189:DT189"/>
    <mergeCell ref="DU189:EA189"/>
    <mergeCell ref="EB189:EH189"/>
    <mergeCell ref="EI189:EO189"/>
    <mergeCell ref="EP189:EV189"/>
    <mergeCell ref="EW189:FC189"/>
    <mergeCell ref="FD189:FJ189"/>
    <mergeCell ref="FK189:FQ189"/>
    <mergeCell ref="FR189:FX189"/>
    <mergeCell ref="FY189:GE189"/>
    <mergeCell ref="GF189:GL189"/>
    <mergeCell ref="GM189:GS189"/>
    <mergeCell ref="GT189:GZ189"/>
    <mergeCell ref="HA189:HG189"/>
    <mergeCell ref="M190:S190"/>
    <mergeCell ref="T190:Z190"/>
    <mergeCell ref="AA190:AG190"/>
    <mergeCell ref="AH190:AN190"/>
    <mergeCell ref="AO190:AU190"/>
    <mergeCell ref="AV190:BB190"/>
    <mergeCell ref="BC190:BI190"/>
    <mergeCell ref="BJ190:BP190"/>
    <mergeCell ref="BQ190:BW190"/>
    <mergeCell ref="BX190:CD190"/>
    <mergeCell ref="CE190:CK190"/>
    <mergeCell ref="CL190:CR190"/>
    <mergeCell ref="CS190:CY190"/>
    <mergeCell ref="CZ190:DF190"/>
    <mergeCell ref="DG190:DM190"/>
    <mergeCell ref="DN190:DT190"/>
    <mergeCell ref="DU190:EA190"/>
    <mergeCell ref="EB190:EH190"/>
    <mergeCell ref="EI190:EO190"/>
    <mergeCell ref="EP190:EV190"/>
    <mergeCell ref="EW190:FC190"/>
    <mergeCell ref="FD190:FJ190"/>
    <mergeCell ref="FK190:FQ190"/>
    <mergeCell ref="FR190:FX190"/>
    <mergeCell ref="FY190:GE190"/>
    <mergeCell ref="GF190:GL190"/>
    <mergeCell ref="GM190:GS190"/>
    <mergeCell ref="GT190:GZ190"/>
    <mergeCell ref="HA190:HG190"/>
    <mergeCell ref="M191:S191"/>
    <mergeCell ref="T191:Z191"/>
    <mergeCell ref="AA191:AG191"/>
    <mergeCell ref="AH191:AN191"/>
    <mergeCell ref="AO191:AU191"/>
    <mergeCell ref="AV191:BB191"/>
    <mergeCell ref="BC191:BI191"/>
    <mergeCell ref="BJ191:BP191"/>
    <mergeCell ref="BQ191:BW191"/>
    <mergeCell ref="BX191:CD191"/>
    <mergeCell ref="CE191:CK191"/>
    <mergeCell ref="CL191:CR191"/>
    <mergeCell ref="CS191:CY191"/>
    <mergeCell ref="CZ191:DF191"/>
    <mergeCell ref="DG191:DM191"/>
    <mergeCell ref="DN191:DT191"/>
    <mergeCell ref="DU191:EA191"/>
    <mergeCell ref="EB191:EH191"/>
    <mergeCell ref="EI191:EO191"/>
    <mergeCell ref="EP191:EV191"/>
    <mergeCell ref="EW191:FC191"/>
    <mergeCell ref="FD191:FJ191"/>
    <mergeCell ref="FK191:FQ191"/>
    <mergeCell ref="FR191:FX191"/>
    <mergeCell ref="FY191:GE191"/>
    <mergeCell ref="GF191:GL191"/>
    <mergeCell ref="GM191:GS191"/>
    <mergeCell ref="GT191:GZ191"/>
    <mergeCell ref="HA191:HG191"/>
    <mergeCell ref="EI192:EO192"/>
    <mergeCell ref="EP192:EV192"/>
    <mergeCell ref="EW192:FC192"/>
    <mergeCell ref="FD192:FJ192"/>
    <mergeCell ref="FK192:FQ192"/>
    <mergeCell ref="FR192:FX192"/>
    <mergeCell ref="FY192:GE192"/>
    <mergeCell ref="GF192:GL192"/>
    <mergeCell ref="GM192:GS192"/>
    <mergeCell ref="GT192:GZ192"/>
    <mergeCell ref="HA192:HG192"/>
    <mergeCell ref="T192:Z192"/>
    <mergeCell ref="AA192:AG192"/>
    <mergeCell ref="AH192:AN192"/>
    <mergeCell ref="AO192:AU192"/>
    <mergeCell ref="AV192:BB192"/>
    <mergeCell ref="BC192:BI192"/>
    <mergeCell ref="BJ192:BP192"/>
    <mergeCell ref="BQ192:BW192"/>
    <mergeCell ref="BX192:CD192"/>
    <mergeCell ref="CE192:CK192"/>
    <mergeCell ref="CL192:CR192"/>
    <mergeCell ref="CS192:CY192"/>
    <mergeCell ref="CZ192:DF192"/>
    <mergeCell ref="DG192:DM192"/>
    <mergeCell ref="DN192:DT192"/>
    <mergeCell ref="DU192:EA192"/>
    <mergeCell ref="EB192:EH192"/>
    <mergeCell ref="B328:E328"/>
    <mergeCell ref="F328:L328"/>
    <mergeCell ref="M328:S328"/>
    <mergeCell ref="T328:Z328"/>
    <mergeCell ref="AA328:AG328"/>
    <mergeCell ref="AH328:AN328"/>
    <mergeCell ref="AO328:AU328"/>
    <mergeCell ref="AV328:BB328"/>
    <mergeCell ref="BC328:BI328"/>
    <mergeCell ref="BJ328:BP328"/>
    <mergeCell ref="BQ328:BW328"/>
    <mergeCell ref="BX328:CD328"/>
    <mergeCell ref="CE328:CK328"/>
    <mergeCell ref="CL328:CR328"/>
    <mergeCell ref="CS328:CY328"/>
    <mergeCell ref="CZ328:DF328"/>
    <mergeCell ref="DG328:DM328"/>
    <mergeCell ref="DN328:DT328"/>
    <mergeCell ref="DU328:EA328"/>
    <mergeCell ref="EB328:EH328"/>
    <mergeCell ref="EI328:EO328"/>
    <mergeCell ref="EP328:EV328"/>
    <mergeCell ref="EW328:FC328"/>
    <mergeCell ref="FD328:FJ328"/>
    <mergeCell ref="FK328:FQ328"/>
    <mergeCell ref="FR328:FX328"/>
    <mergeCell ref="FY328:GE328"/>
    <mergeCell ref="GF328:GL328"/>
    <mergeCell ref="GM328:GS328"/>
    <mergeCell ref="GT328:GZ328"/>
    <mergeCell ref="HA328:HG328"/>
    <mergeCell ref="B331:E331"/>
    <mergeCell ref="F331:L331"/>
    <mergeCell ref="M331:S331"/>
    <mergeCell ref="T331:Z331"/>
    <mergeCell ref="AA331:AG331"/>
    <mergeCell ref="AH331:AN331"/>
    <mergeCell ref="AO331:AU331"/>
    <mergeCell ref="AV331:BB331"/>
    <mergeCell ref="BC331:BI331"/>
    <mergeCell ref="BJ331:BP331"/>
    <mergeCell ref="BQ331:BW331"/>
    <mergeCell ref="BX331:CD331"/>
    <mergeCell ref="CE331:CK331"/>
    <mergeCell ref="CL331:CR331"/>
    <mergeCell ref="CS331:CY331"/>
    <mergeCell ref="CZ331:DF331"/>
    <mergeCell ref="DG331:DM331"/>
    <mergeCell ref="DN331:DT331"/>
    <mergeCell ref="FR331:FX331"/>
    <mergeCell ref="FY331:GE331"/>
    <mergeCell ref="GF331:GL331"/>
    <mergeCell ref="GM331:GS331"/>
    <mergeCell ref="GT331:GZ331"/>
    <mergeCell ref="HA331:HG331"/>
    <mergeCell ref="C329:E329"/>
    <mergeCell ref="C330:E330"/>
    <mergeCell ref="F329:L329"/>
    <mergeCell ref="F330:L330"/>
    <mergeCell ref="M329:S329"/>
    <mergeCell ref="T329:Z329"/>
    <mergeCell ref="AA329:AG329"/>
    <mergeCell ref="AH329:AN329"/>
    <mergeCell ref="AO329:AU329"/>
    <mergeCell ref="AV329:BB329"/>
    <mergeCell ref="BC329:BI329"/>
    <mergeCell ref="BJ329:BP329"/>
    <mergeCell ref="BQ329:BW329"/>
    <mergeCell ref="BX329:CD329"/>
    <mergeCell ref="CE329:CK329"/>
    <mergeCell ref="CL329:CR329"/>
    <mergeCell ref="CS329:CY329"/>
    <mergeCell ref="M330:S330"/>
    <mergeCell ref="T330:Z330"/>
    <mergeCell ref="BJ330:BP330"/>
    <mergeCell ref="BQ330:BW330"/>
    <mergeCell ref="BX330:CD330"/>
    <mergeCell ref="CE330:CK330"/>
    <mergeCell ref="CL330:CR330"/>
    <mergeCell ref="CS330:CY330"/>
    <mergeCell ref="CZ329:DF329"/>
    <mergeCell ref="DU331:EA331"/>
    <mergeCell ref="EB331:EH331"/>
    <mergeCell ref="EI331:EO331"/>
    <mergeCell ref="EP331:EV331"/>
    <mergeCell ref="EW331:FC331"/>
    <mergeCell ref="C332:E332"/>
    <mergeCell ref="EP329:EV329"/>
    <mergeCell ref="EW329:FC329"/>
    <mergeCell ref="FD329:FJ329"/>
    <mergeCell ref="FK329:FQ329"/>
    <mergeCell ref="AA330:AG330"/>
    <mergeCell ref="AH330:AN330"/>
    <mergeCell ref="AO330:AU330"/>
    <mergeCell ref="AV330:BB330"/>
    <mergeCell ref="BC330:BI330"/>
    <mergeCell ref="FD331:FJ331"/>
    <mergeCell ref="FK331:FQ331"/>
    <mergeCell ref="FR329:FX329"/>
    <mergeCell ref="FY329:GE329"/>
    <mergeCell ref="GF329:GL329"/>
    <mergeCell ref="GM329:GS329"/>
    <mergeCell ref="GT329:GZ329"/>
    <mergeCell ref="HA329:HG329"/>
    <mergeCell ref="CZ330:DF330"/>
    <mergeCell ref="DG330:DM330"/>
    <mergeCell ref="DN330:DT330"/>
    <mergeCell ref="DU330:EA330"/>
    <mergeCell ref="EB330:EH330"/>
    <mergeCell ref="EI330:EO330"/>
    <mergeCell ref="EP330:EV330"/>
    <mergeCell ref="EW330:FC330"/>
    <mergeCell ref="FD330:FJ330"/>
    <mergeCell ref="FK330:FQ330"/>
    <mergeCell ref="FR330:FX330"/>
    <mergeCell ref="FY330:GE330"/>
    <mergeCell ref="GF330:GL330"/>
    <mergeCell ref="GM330:GS330"/>
    <mergeCell ref="GT330:GZ330"/>
    <mergeCell ref="HA330:HG330"/>
    <mergeCell ref="DG329:DM329"/>
    <mergeCell ref="DN329:DT329"/>
    <mergeCell ref="DU329:EA329"/>
    <mergeCell ref="EB329:EH329"/>
    <mergeCell ref="EI329:EO329"/>
    <mergeCell ref="HA332:HG332"/>
    <mergeCell ref="F332:L332"/>
    <mergeCell ref="M332:S332"/>
    <mergeCell ref="T332:Z332"/>
    <mergeCell ref="AA332:AG332"/>
    <mergeCell ref="AH332:AN332"/>
    <mergeCell ref="AO332:AU332"/>
    <mergeCell ref="AV332:BB332"/>
    <mergeCell ref="BC332:BI332"/>
    <mergeCell ref="BJ332:BP332"/>
    <mergeCell ref="BQ332:BW332"/>
    <mergeCell ref="BX332:CD332"/>
    <mergeCell ref="CE332:CK332"/>
    <mergeCell ref="CL332:CR332"/>
    <mergeCell ref="CS332:CY332"/>
    <mergeCell ref="CZ332:DF332"/>
    <mergeCell ref="DG332:DM332"/>
    <mergeCell ref="DN332:DT332"/>
    <mergeCell ref="DU332:EA332"/>
    <mergeCell ref="EB332:EH332"/>
    <mergeCell ref="EI332:EO332"/>
    <mergeCell ref="EP332:EV332"/>
    <mergeCell ref="EW332:FC332"/>
    <mergeCell ref="FD332:FJ332"/>
    <mergeCell ref="FK332:FQ332"/>
    <mergeCell ref="FR332:FX332"/>
    <mergeCell ref="FY332:GE332"/>
    <mergeCell ref="GF332:GL332"/>
    <mergeCell ref="GM332:GS332"/>
    <mergeCell ref="GT332:GZ332"/>
  </mergeCells>
  <phoneticPr fontId="2"/>
  <dataValidations count="28">
    <dataValidation type="list" allowBlank="1" showInputMessage="1" showErrorMessage="1" sqref="F120:F122 GU122:GZ122 G122:L122 GT120:GT122 F129:HG132 T120:T122 AA120:AA122 AH120:AH122 BJ120:BJ122 BQ120:BQ122 BX120:BX122 CE120:CE122 CL120:CL122 CS120:CS122 CZ120:CZ122 DG120:DG122 DN120:DN122 DU120:DU122 EB120:EB122 EI120:EI122 EP120:EP122 EW120:EW122 FD120:FD122 FK120:FK122 FR120:FR122 FY120:FY122 GF120:GF122 N122:S122 M120:M122 U122:Z122 AB122:AG122 AI122:AN122 AV120:AV122 AP122:AU122 AO120:AO122 AW122:BB122 BD122:BI122 BC120:BC122 BK122:BP122 BR122:BW122 BY122:CD122 CF122:CK122 CM122:CR122 CT122:CY122 DA122:DF122 DH122:DM122 DO122:DT122 DV122:EA122 EC122:EH122 EJ122:EO122 EQ122:EV122 EX122:FC122 FE122:FJ122 FL122:FQ122 FS122:FX122 FZ122:GE122 GG122:GL122 GN122:GS122 GM120:GM122 F118:HG118 HA120:HA122 HB122:HG122 F30:HG30" xr:uid="{00000000-0002-0000-0100-000000000000}">
      <formula1>"○"</formula1>
    </dataValidation>
    <dataValidation imeMode="disabled" allowBlank="1" showInputMessage="1" showErrorMessage="1" sqref="M103 GM25 FD97 T103 Y18 AA103 DG90 EE18 AH103 AO103 AV103 BC103 BJ103 BQ103 BX103 CE103 T31 CL103 AH106 EW97 AA97 EI123 AA31 T97 AO106 EJ18 EL18 EN18 AH31 AV106 DU97 EP123 EP97 AO31 EQ18 BC106 ES18 EU18 FR25 AV31 M86 BJ106 AE110 DN90 AL110 BC31 HA90 BQ106 EI97 DN97 FY25 BJ31 T86 BX106 AS110 CS97 BQ31 DN25 CE106 AA86 AZ110 M90 BX31 J104 CL106 DG25 AH86 BG110 EG18 CS103 F123 F112 CE31 T90 CS106 DG97 DU123 FK25 AV86 DG123 DV18 DX18 DZ18 CZ103 DN123 BN110 AH90 DO18 DQ18 DS18 DG103 DH18 EB25 AH123 AO86 DJ18 DL18 DN103 CL31 BU110 CZ123 AA90 DA18 DC18 DE18 CS123 DU25 CZ106 BC86 CB110 CT18 CV18 CX18 AO90 CL123 CS31 AH25 CM18 CO18 CQ18 BJ86 CE123 CI110 AI18 BC90 CF18 CH18 CJ18 BX123 EB97 M123 DG106 BQ25 BY18 CA18 CC18 BQ86 BQ123 AA123 CE97 GT25 CP110 BR18 BT18 BV18 AV90 BJ123 EI25 GM97 AB18 BX25 BK18 BM18 BO18 BX86 BC123 HA25 CW110 BD18 BF18 BH18 BJ90 AO123 GF97 T123 BX97 BQ97 AP18 AR18 AT18 AA25 AV123 AD18 AF18 N18 CE86 AW18 AY18 BA18 AK18 AM18 P18 R18 G18 I18 K18 DD110 BQ90 FY97 HA97 CZ31 DG31 BJ97 DU103 DN31 CE25 EB103 DU31 CL86 EI103 EB31 DK110 EP103 EI31 BX90 EW103 EP31 BC97 FD103 EW31 CL25 FK103 FD31 CS86 FR103 FK31 DR110 FY103 FR31 CE90 GM31 FY31 AO97 GQ110 GF31 CS25 GF103 EI86 DY110 FY90 EW25 GM103 FR97 DN106 FR90 BJ25 BC25 EP86 EP25 EW86 AO25 FD86 FD25 FK86 T25 GF86 U18 W18 F31 GM86 CZ25 GT103 M25 HA103 F90 F106 FY86 EF110 EM110 EW90 FR86 ET110 EB86 FA110 FH110 EP90 FO110 EI90 FV110 EB90 GC110 DU90 J110 GJ110 GF90 DN86 AV25 GX110 CZ86 FD90 GT31 F25 CZ90 DU106 EB106 DG86 EI106 CL90 HA31 EP106 CS90 EW106 Q110 GF25 FD106 DU86 FK106 AV97 FR106 FY106 GF106 CZ97 GM106 EB123 GT106 HA106 AH97 M97 EC18 F103 FK97 CL97 HE110 F34 M31 FK90 X110 Q104 X104 AE104 AL104 AS104 AZ104 BG104 BN104 BU104 CB104 CI104 CP104 CW104 DD104 DK104 DR104 DY104 EF104 EM104 ET104 FA104 FH104 FO104 FV104 GC104 GJ104 GQ104 GX104 HE104 M112 T112 AA112 AH112 AO112 AV112 BC112 BJ112 BQ112 BX112 CE112 CL112 CS112 CZ112 DG112 DN112 DU112 EB112 EI112 EP112 EW112 FD112 FK112 FR112 FY112 GF112 GM112 GT112 HA112 M106 T106 AA106 M34 T34 AA34 AH34 AO34 AV34 BC34 BJ34 BQ34 BX34 CE34 CL34 CS34 CZ34 DG34 DN34 DU34 EB34 EI34 EP34 EW34 FD34 FK34 FR34 FY34 GF34 GM34 GT34 HA34" xr:uid="{00000000-0002-0000-0100-000001000000}"/>
    <dataValidation type="list" allowBlank="1" showInputMessage="1" showErrorMessage="1" sqref="F124:HG124" xr:uid="{00000000-0002-0000-0100-000002000000}">
      <formula1>"就職,退職"</formula1>
    </dataValidation>
    <dataValidation type="list" allowBlank="1" showInputMessage="1" showErrorMessage="1" sqref="F119 GM119 GF119 FY119 FR119 FK119 FD119 EW119 EP119 EI119 EB119 DU119 DN119 DG119 CZ119 CS119 CL119 CE119 BX119 BQ119 BJ119 BC119 AO119 AV119 AH119 AA119 T119 M119 GT119 HA119" xr:uid="{00000000-0002-0000-0100-000003000000}">
      <formula1>"特別,その他,　"</formula1>
    </dataValidation>
    <dataValidation imeMode="fullKatakana" allowBlank="1" showInputMessage="1" showErrorMessage="1" sqref="F14:HG14 F45:HG45 F49:HG49 F53:HG53 F57:HG57 F64:HG64 F68:HG68 F72:HG72 F76:HG76 F36:HG36 F314:HG314 M323:M324 AA323:AA324 HA323:HA324 AH323:AH324 T323:T324 AO323:AO324 AV323:AV324 BC323:BC324 BJ323:BJ324 BQ323:BQ324 BX323:BX324 CE323:CE324 CL323:CL324 CS323:CS324 CZ323:CZ324 DG323:DG324 DN323:DN324 DU323:DU324 EB323:EB324 EI323:EI324 EP323:EP324 EW323:EW324 FD323:FD324 FK323:FK324 FR323:FR324 FY323:FY324 GF323:GF324 GM323:GM324 GT323:GT324 F323:F324" xr:uid="{00000000-0002-0000-0100-000004000000}"/>
    <dataValidation type="whole" imeMode="disabled" allowBlank="1" showInputMessage="1" showErrorMessage="1" error="１～１２の数字で入力してください。" sqref="I104 I125 I110 FG125 FN125 FU125 GI125 GB125 GP125 GW125 P125 HD125 W125 AD125 AK125 AR125 AY125 BF125 BM125 BT125 CA125 CH125 CO125 CV125 DC125 DJ125 DQ125 DX125 EE125 EL125 ES125 EZ125 P104 W104 AD104 AK104 AR104 AY104 BF104 BM104 BT104 CA104 CH104 CO104 CV104 DC104 DJ104 DQ104 DX104 EE104 EL104 ES104 EZ104 FG104 FN104 FU104 GB104 GI104 GP104 GW104 HD104 P110 W110 AD110 AK110 AR110 AY110 BF110 BM110 BT110 CA110 CH110 CO110 CV110 DC110 DJ110 DQ110 DX110 EE110 EL110 ES110 EZ110 FG110 FN110 FU110 GB110 GI110 GP110 GW110 HD110" xr:uid="{00000000-0002-0000-0100-000005000000}">
      <formula1>1</formula1>
      <formula2>12</formula2>
    </dataValidation>
    <dataValidation type="whole" imeMode="disabled" allowBlank="1" showInputMessage="1" showErrorMessage="1" error="１～３１の数字で入力してください。" sqref="K104 K125 K110 FI125 FP125 FW125 GK125 GD125 GR125 GY125 R125 HF125 Y125 AF125 AM125 AT125 BA125 BH125 BO125 BV125 CC125 CJ125 CQ125 CX125 DE125 DL125 DS125 DZ125 EG125 EN125 EU125 FB125 R104 Y104 AF104 AM104 AT104 BA104 BH104 BO104 BV104 CC104 CJ104 CQ104 CX104 DE104 DL104 DS104 DZ104 EG104 EN104 EU104 FB104 FI104 FP104 FW104 GD104 GK104 GR104 GY104 HF104 R110 Y110 AF110 AM110 AT110 BA110 BH110 BO110 BV110 CC110 CJ110 CQ110 CX110 DE110 DL110 DS110 DZ110 EG110 EN110 EU110 FB110 FI110 FP110 FW110 GD110 GK110 GR110 GY110 HF110" xr:uid="{00000000-0002-0000-0100-000006000000}">
      <formula1>1</formula1>
      <formula2>31</formula2>
    </dataValidation>
    <dataValidation type="list" allowBlank="1" showInputMessage="1" showErrorMessage="1" sqref="F39:HG39 F170:HG170 F67:HG67 F79:HG79 F71:HG71 F75:HG75 F179:HG179 F176:HG176 F173:HG173 F182:HG182" xr:uid="{00000000-0002-0000-0100-000007000000}">
      <formula1>"非居住者に該当"</formula1>
    </dataValidation>
    <dataValidation type="textLength" imeMode="halfAlpha" allowBlank="1" showInputMessage="1" showErrorMessage="1" errorTitle="個人番号を入力してください。" error="個人番号は12桁の数字です。_x000a_従業員の方の個人番号を再度ご確認のうえ、個人番号（数字12桁）を入力してください。_x000a_※数字以外の文字や桁数が12桁でない場合は、更新できません。" sqref="F16:HG16" xr:uid="{00000000-0002-0000-0100-000008000000}">
      <formula1>12</formula1>
      <formula2>12</formula2>
    </dataValidation>
    <dataValidation type="textLength"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38:HG38 F47:HG47 F169:HG169 F51:HG51 F70:HG70 F74:HG74 F78:HG78 F55:HG55 F150:HG150 F147:HG147 F153:HG153 F156:HG156 F159:HG159 F172:HG172 F175:HG175 F178:HG178 F181:HG181 F162:HG162 F66:HG66 F59:HG59 F188:HG188" xr:uid="{00000000-0002-0000-0100-000009000000}">
      <formula1>12</formula1>
      <formula2>12</formula2>
    </dataValidation>
    <dataValidation type="list" allowBlank="1" showInputMessage="1" showErrorMessage="1" sqref="F33:HG33" xr:uid="{00000000-0002-0000-0100-00000A000000}">
      <formula1>"有（一般）,有（老人）,"</formula1>
    </dataValidation>
    <dataValidation type="textLength" imeMode="disabled" allowBlank="1" showInputMessage="1" showErrorMessage="1" error="和暦で入力してください。_x000a_" prompt="和暦を入力してください。" sqref="G104 N104 U104 AB104 AI104 AP104 AW104 BD104 BK104 BR104 BY104 CF104 CM104 CT104 DA104 DH104 DO104 DV104 EC104 EJ104 EQ104 EX104 FE104 FL104 FS104 FZ104 GG104 GN104 GU104 HB104" xr:uid="{00000000-0002-0000-0100-00000B000000}">
      <formula1>1</formula1>
      <formula2>2</formula2>
    </dataValidation>
    <dataValidation type="textLength" imeMode="disabled" allowBlank="1" showInputMessage="1" showErrorMessage="1" error="和暦で入力してください。" prompt="和暦を入力してください。" sqref="G110 N110 U110 AB110 AI110 AP110 AW110 BD110 BK110 BR110 BY110 CF110 CM110 CT110 DA110 DH110 DO110 DV110 EC110 EJ110 EQ110 EX110 FE110 FL110 FS110 FZ110 GG110 GN110 GU110 HB110 G125 N125 U125 AB125 AI125 AP125 AW125 BD125 BK125 BR125 BY125 CF125 CM125 CT125 DA125 DH125 DO125 DV125 EC125 EJ125 EQ125 EX125 FE125 FL125 FS125 FZ125 GG125 GN125 GU125 HB125" xr:uid="{00000000-0002-0000-0100-00000C000000}">
      <formula1>1</formula1>
      <formula2>2</formula2>
    </dataValidation>
    <dataValidation type="list" allowBlank="1" showInputMessage="1" showErrorMessage="1" sqref="F137:HG137" xr:uid="{00000000-0002-0000-0100-00000D000000}">
      <formula1>"年調未済"</formula1>
    </dataValidation>
    <dataValidation type="list" allowBlank="1" showInputMessage="1" showErrorMessage="1" sqref="F18 BC18 M18 T18 AH18 AO18 AV18 AA18 BJ18 BQ18 BX18 CE18 CL18 CS18 CZ18 DG18 DN18 DU18 EB18 EI18 EP18 EW18 FD18 FK18 FR18 FY18 GF18 GM18 GT18 HA18" xr:uid="{00000000-0002-0000-0100-00000E000000}">
      <formula1>"明治,大正,昭和,平成,令和"</formula1>
    </dataValidation>
    <dataValidation type="whole" allowBlank="1" showInputMessage="1" showErrorMessage="1" sqref="F98:HG99" xr:uid="{00000000-0002-0000-0100-00000F000000}">
      <formula1>0</formula1>
      <formula2>9999999</formula2>
    </dataValidation>
    <dataValidation type="whole" imeMode="disabled" allowBlank="1" showInputMessage="1" showErrorMessage="1" sqref="F91:HG95 F86:L86 F87:HG88" xr:uid="{00000000-0002-0000-0100-000010000000}">
      <formula1>0</formula1>
      <formula2>9999999</formula2>
    </dataValidation>
    <dataValidation type="whole" imeMode="disabled" allowBlank="1" showInputMessage="1" showErrorMessage="1" sqref="F101:HG102 F24:HG24 F26:HG28" xr:uid="{00000000-0002-0000-0100-000011000000}">
      <formula1>0</formula1>
      <formula2>99999999</formula2>
    </dataValidation>
    <dataValidation type="whole" imeMode="disabled" allowBlank="1" showInputMessage="1" showErrorMessage="1" sqref="F41:HG44 F63:HG63 F82:HG84" xr:uid="{00000000-0002-0000-0100-000012000000}">
      <formula1>0</formula1>
      <formula2>99</formula2>
    </dataValidation>
    <dataValidation type="custom" allowBlank="1" showInputMessage="1" showErrorMessage="1" error="（源泉）控除対象配偶者が「有（一般）」または「有（老人）」の場合、配偶者の合計所得金額は、95万円以下しか入力できません。" sqref="F35:HG35" xr:uid="{00000000-0002-0000-0100-000013000000}">
      <formula1>IF(F33&lt;&gt;"",F35&lt;950001,0)</formula1>
    </dataValidation>
    <dataValidation type="whole" imeMode="disabled" allowBlank="1" showInputMessage="1" showErrorMessage="1" sqref="F322:HG322 F329:HG330" xr:uid="{00000000-0002-0000-0100-000014000000}">
      <formula1>0</formula1>
      <formula2>9.99999999999999E+35</formula2>
    </dataValidation>
    <dataValidation type="list" allowBlank="1" showInputMessage="1" showErrorMessage="1" sqref="F105:HG105 F111:HG111" xr:uid="{32E6C0B9-8A0D-4BBA-A7FE-CE00F046EE09}">
      <formula1>"住,認,増,震,住（特）,認（特）,増（特）,住（特特）,認（特特）,震（特特）,住（特特特）,認（特特特）,震（特特特）,住（特家）,認（特家）,震（特家）"</formula1>
    </dataValidation>
    <dataValidation type="list" allowBlank="1" showInputMessage="1" showErrorMessage="1" sqref="F193:HG193 F52:HG52 F56:HG56 F60:HG60 F148:HG148 F151:HG151 F154:HG154 F157:HG157 F160:HG160 F163:HG163 F48:HG48" xr:uid="{FDE58961-6D25-44E4-BCDE-FB5E5118195C}">
      <formula1>"01:非居住者（30歳未満または70歳以上）,02:非居住者（30歳以上70歳未満）、留学生,03:非居住者（30歳以上70歳未満）、障がい者,04:非居住者（30歳以上70歳未満）、38万円以上送金"</formula1>
    </dataValidation>
    <dataValidation type="list"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189:HG189" xr:uid="{4E47F7B3-D015-4E59-9246-EB803725999B}">
      <formula1>"配偶者,扶養親族"</formula1>
    </dataValidation>
    <dataValidation type="list"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191:HG191" xr:uid="{45F99519-C880-462D-87A7-0251D72AC6B9}">
      <formula1>"特別,特別（同居）,その他"</formula1>
    </dataValidation>
    <dataValidation type="list"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192:HG192" xr:uid="{2AD2DC53-DE6F-4C1C-98DB-54B0479F0336}">
      <formula1>"寡婦,ひとり親"</formula1>
    </dataValidation>
    <dataValidation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190:HG190" xr:uid="{2917C0DE-08C4-4C97-95EF-6A352A10D855}"/>
    <dataValidation type="list" allowBlank="1" showInputMessage="1" showErrorMessage="1" sqref="F332:HG332" xr:uid="{45799C0A-C8BF-4B62-AD35-1C245F1E3535}">
      <formula1>"有,無"</formula1>
    </dataValidation>
  </dataValidations>
  <hyperlinks>
    <hyperlink ref="F61:L61" location="'個人別明細　一覧入力用'!F145" display="「■５人目以降の扶養対象親族入力欄」に入力してください。" xr:uid="{00000000-0004-0000-0100-000000000000}"/>
    <hyperlink ref="F80:L80" location="'個人別明細　一覧入力用'!F167" display="「■５人目以降の16歳未満の扶養親族入力欄」に入力してください。" xr:uid="{00000000-0004-0000-0100-000001000000}"/>
    <hyperlink ref="M80:AN80" location="'個人別明細　一覧入力用'!G172" display="「■５人目以降の16歳未満の扶養親族入力欄」に入力してください。" xr:uid="{00000000-0004-0000-0100-000002000000}"/>
    <hyperlink ref="F116:L116" location="'個人別明細　一覧入力用'!F133" display="摘要欄に記載してください。" xr:uid="{00000000-0004-0000-0100-000003000000}"/>
    <hyperlink ref="M80:S80" location="'個人別明細　一覧入力用'!M167" display="「■５人目以降の16歳未満の扶養親族入力欄」に入力してください。" xr:uid="{00000000-0004-0000-0100-000004000000}"/>
    <hyperlink ref="T61:Z61" location="'個人別明細　一覧入力用'!T145" display="「■５人目以降の扶養対象親族入力欄」に入力してください。" xr:uid="{00000000-0004-0000-0100-000005000000}"/>
    <hyperlink ref="T80:Z80" location="'個人別明細　一覧入力用'!T167" display="「■５人目以降の16歳未満の扶養親族入力欄」に入力してください。" xr:uid="{00000000-0004-0000-0100-000006000000}"/>
    <hyperlink ref="AA61:AG61" location="'個人別明細　一覧入力用'!AA145" display="「■５人目以降の扶養対象親族入力欄」に入力してください。" xr:uid="{00000000-0004-0000-0100-000007000000}"/>
    <hyperlink ref="AA80:AG80" location="'個人別明細　一覧入力用'!AA167" display="「■５人目以降の16歳未満の扶養親族入力欄」に入力してください。" xr:uid="{00000000-0004-0000-0100-000008000000}"/>
    <hyperlink ref="AH61:AN61" location="'個人別明細　一覧入力用'!AH145" display="「■５人目以降の扶養対象親族入力欄」に入力してください。" xr:uid="{00000000-0004-0000-0100-000009000000}"/>
    <hyperlink ref="AH80:AN80" location="'個人別明細　一覧入力用'!AH167" display="「■５人目以降の16歳未満の扶養親族入力欄」に入力してください。" xr:uid="{00000000-0004-0000-0100-00000A000000}"/>
    <hyperlink ref="AO61:AU61" location="'個人別明細　一覧入力用'!AO145" display="「■５人目以降の扶養対象親族入力欄」に入力してください。" xr:uid="{00000000-0004-0000-0100-00000B000000}"/>
    <hyperlink ref="AO80:AU80" location="'個人別明細　一覧入力用'!AO167" display="「■５人目以降の16歳未満の扶養親族入力欄」に入力してください。" xr:uid="{00000000-0004-0000-0100-00000C000000}"/>
    <hyperlink ref="AV61:BB61" location="'個人別明細　一覧入力用'!AV145" display="「■５人目以降の扶養対象親族入力欄」に入力してください。" xr:uid="{00000000-0004-0000-0100-00000D000000}"/>
    <hyperlink ref="AV80:BB80" location="'個人別明細　一覧入力用'!AV167" display="「■５人目以降の16歳未満の扶養親族入力欄」に入力してください。" xr:uid="{00000000-0004-0000-0100-00000E000000}"/>
    <hyperlink ref="BC61:BI61" location="'個人別明細　一覧入力用'!BC145" display="「■５人目以降の扶養対象親族入力欄」に入力してください。" xr:uid="{00000000-0004-0000-0100-00000F000000}"/>
    <hyperlink ref="BC80:BI80" location="'個人別明細　一覧入力用'!BC167" display="「■５人目以降の16歳未満の扶養親族入力欄」に入力してください。" xr:uid="{00000000-0004-0000-0100-000010000000}"/>
    <hyperlink ref="BJ61:BP61" location="'個人別明細　一覧入力用'!BJ145" display="「■５人目以降の扶養対象親族入力欄」に入力してください。" xr:uid="{00000000-0004-0000-0100-000011000000}"/>
    <hyperlink ref="BJ80:BP80" location="'個人別明細　一覧入力用'!BJ167" display="「■５人目以降の16歳未満の扶養親族入力欄」に入力してください。" xr:uid="{00000000-0004-0000-0100-000012000000}"/>
    <hyperlink ref="BQ61:BW61" location="'個人別明細　一覧入力用'!BQ145" display="「■５人目以降の扶養対象親族入力欄」に入力してください。" xr:uid="{00000000-0004-0000-0100-000013000000}"/>
    <hyperlink ref="BQ80:BW80" location="'個人別明細　一覧入力用'!BQ167" display="「■５人目以降の16歳未満の扶養親族入力欄」に入力してください。" xr:uid="{00000000-0004-0000-0100-000014000000}"/>
    <hyperlink ref="BX61:CD61" location="'個人別明細　一覧入力用'!BX145" display="「■５人目以降の扶養対象親族入力欄」に入力してください。" xr:uid="{00000000-0004-0000-0100-000015000000}"/>
    <hyperlink ref="BX80:CD80" location="'個人別明細　一覧入力用'!BX167" display="「■５人目以降の16歳未満の扶養親族入力欄」に入力してください。" xr:uid="{00000000-0004-0000-0100-000016000000}"/>
    <hyperlink ref="CE61:CK61" location="'個人別明細　一覧入力用'!CE145" display="「■５人目以降の扶養対象親族入力欄」に入力してください。" xr:uid="{00000000-0004-0000-0100-000017000000}"/>
    <hyperlink ref="CE80:CK80" location="'個人別明細　一覧入力用'!CE167" display="「■５人目以降の16歳未満の扶養親族入力欄」に入力してください。" xr:uid="{00000000-0004-0000-0100-000018000000}"/>
    <hyperlink ref="CL61:CR61" location="'個人別明細　一覧入力用'!CL145" display="「■５人目以降の扶養対象親族入力欄」に入力してください。" xr:uid="{00000000-0004-0000-0100-000019000000}"/>
    <hyperlink ref="CL80:CR80" location="'個人別明細　一覧入力用'!CL167" display="「■５人目以降の16歳未満の扶養親族入力欄」に入力してください。" xr:uid="{00000000-0004-0000-0100-00001A000000}"/>
    <hyperlink ref="CS61:CY61" location="'個人別明細　一覧入力用'!CS145" display="「■５人目以降の扶養対象親族入力欄」に入力してください。" xr:uid="{00000000-0004-0000-0100-00001B000000}"/>
    <hyperlink ref="CS80:CY80" location="'個人別明細　一覧入力用'!CS167" display="「■５人目以降の16歳未満の扶養親族入力欄」に入力してください。" xr:uid="{00000000-0004-0000-0100-00001C000000}"/>
    <hyperlink ref="CZ61:DF61" location="'個人別明細　一覧入力用'!CZ145" display="「■５人目以降の扶養対象親族入力欄」に入力してください。" xr:uid="{00000000-0004-0000-0100-00001D000000}"/>
    <hyperlink ref="CZ80:DF80" location="'個人別明細　一覧入力用'!CZ167" display="「■５人目以降の16歳未満の扶養親族入力欄」に入力してください。" xr:uid="{00000000-0004-0000-0100-00001E000000}"/>
    <hyperlink ref="DG61:DM61" location="'個人別明細　一覧入力用'!DG145" display="「■５人目以降の扶養対象親族入力欄」に入力してください。" xr:uid="{00000000-0004-0000-0100-00001F000000}"/>
    <hyperlink ref="DG80:DM80" location="'個人別明細　一覧入力用'!DG167" display="「■５人目以降の16歳未満の扶養親族入力欄」に入力してください。" xr:uid="{00000000-0004-0000-0100-000020000000}"/>
    <hyperlink ref="DN61:DT61" location="'個人別明細　一覧入力用'!DN145" display="「■５人目以降の扶養対象親族入力欄」に入力してください。" xr:uid="{00000000-0004-0000-0100-000021000000}"/>
    <hyperlink ref="DN80:DT80" location="'個人別明細　一覧入力用'!DN167" display="「■５人目以降の16歳未満の扶養親族入力欄」に入力してください。" xr:uid="{00000000-0004-0000-0100-000022000000}"/>
    <hyperlink ref="DU61:EA61" location="'個人別明細　一覧入力用'!DU145" display="「■５人目以降の扶養対象親族入力欄」に入力してください。" xr:uid="{00000000-0004-0000-0100-000023000000}"/>
    <hyperlink ref="DU80:EA80" location="'個人別明細　一覧入力用'!DU167" display="「■５人目以降の16歳未満の扶養親族入力欄」に入力してください。" xr:uid="{00000000-0004-0000-0100-000024000000}"/>
    <hyperlink ref="EB61:EH61" location="'個人別明細　一覧入力用'!EB145" display="「■５人目以降の扶養対象親族入力欄」に入力してください。" xr:uid="{00000000-0004-0000-0100-000025000000}"/>
    <hyperlink ref="EB80:EH80" location="'個人別明細　一覧入力用'!EB167" display="「■５人目以降の16歳未満の扶養親族入力欄」に入力してください。" xr:uid="{00000000-0004-0000-0100-000026000000}"/>
    <hyperlink ref="EI61:EO61" location="'個人別明細　一覧入力用'!EI145" display="「■５人目以降の扶養対象親族入力欄」に入力してください。" xr:uid="{00000000-0004-0000-0100-000027000000}"/>
    <hyperlink ref="EI80:EO80" location="'個人別明細　一覧入力用'!EI167" display="「■５人目以降の16歳未満の扶養親族入力欄」に入力してください。" xr:uid="{00000000-0004-0000-0100-000028000000}"/>
    <hyperlink ref="EP61:EV61" location="'個人別明細　一覧入力用'!EP145" display="「■５人目以降の扶養対象親族入力欄」に入力してください。" xr:uid="{00000000-0004-0000-0100-000029000000}"/>
    <hyperlink ref="EP80:EV80" location="'個人別明細　一覧入力用'!EP167" display="「■５人目以降の16歳未満の扶養親族入力欄」に入力してください。" xr:uid="{00000000-0004-0000-0100-00002A000000}"/>
    <hyperlink ref="EW61:FC61" location="'個人別明細　一覧入力用'!EW145" display="「■５人目以降の扶養対象親族入力欄」に入力してください。" xr:uid="{00000000-0004-0000-0100-00002B000000}"/>
    <hyperlink ref="EW80:FC80" location="'個人別明細　一覧入力用'!EW167" display="「■５人目以降の16歳未満の扶養親族入力欄」に入力してください。" xr:uid="{00000000-0004-0000-0100-00002C000000}"/>
    <hyperlink ref="FD61:FJ61" location="'個人別明細　一覧入力用'!FD145" display="「■５人目以降の扶養対象親族入力欄」に入力してください。" xr:uid="{00000000-0004-0000-0100-00002D000000}"/>
    <hyperlink ref="FD80:FJ80" location="'個人別明細　一覧入力用'!FD167" display="「■５人目以降の16歳未満の扶養親族入力欄」に入力してください。" xr:uid="{00000000-0004-0000-0100-00002E000000}"/>
    <hyperlink ref="FK61:FQ61" location="'個人別明細　一覧入力用'!FK145" display="「■５人目以降の扶養対象親族入力欄」に入力してください。" xr:uid="{00000000-0004-0000-0100-00002F000000}"/>
    <hyperlink ref="FK80:FQ80" location="'個人別明細　一覧入力用'!FK167" display="「■５人目以降の16歳未満の扶養親族入力欄」に入力してください。" xr:uid="{00000000-0004-0000-0100-000030000000}"/>
    <hyperlink ref="FR61:FX61" location="'個人別明細　一覧入力用'!FR145" display="「■５人目以降の扶養対象親族入力欄」に入力してください。" xr:uid="{00000000-0004-0000-0100-000031000000}"/>
    <hyperlink ref="FR80:FX80" location="'個人別明細　一覧入力用'!FR167" display="「■５人目以降の16歳未満の扶養親族入力欄」に入力してください。" xr:uid="{00000000-0004-0000-0100-000032000000}"/>
    <hyperlink ref="FY61:GE61" location="'個人別明細　一覧入力用'!FY145" display="「■５人目以降の扶養対象親族入力欄」に入力してください。" xr:uid="{00000000-0004-0000-0100-000033000000}"/>
    <hyperlink ref="FY80:GE80" location="'個人別明細　一覧入力用'!FY167" display="「■５人目以降の16歳未満の扶養親族入力欄」に入力してください。" xr:uid="{00000000-0004-0000-0100-000034000000}"/>
    <hyperlink ref="GF61:GL61" location="'個人別明細　一覧入力用'!GF145" display="「■５人目以降の扶養対象親族入力欄」に入力してください。" xr:uid="{00000000-0004-0000-0100-000035000000}"/>
    <hyperlink ref="GF80:GL80" location="'個人別明細　一覧入力用'!GF167" display="「■５人目以降の16歳未満の扶養親族入力欄」に入力してください。" xr:uid="{00000000-0004-0000-0100-000036000000}"/>
    <hyperlink ref="GM61:GS61" location="'個人別明細　一覧入力用'!GM145" display="「■５人目以降の扶養対象親族入力欄」に入力してください。" xr:uid="{00000000-0004-0000-0100-000037000000}"/>
    <hyperlink ref="GM80:GS80" location="'個人別明細　一覧入力用'!GM167" display="「■５人目以降の16歳未満の扶養親族入力欄」に入力してください。" xr:uid="{00000000-0004-0000-0100-000038000000}"/>
    <hyperlink ref="GT61:GZ61" location="'個人別明細　一覧入力用'!GT145" display="「■５人目以降の扶養対象親族入力欄」に入力してください。" xr:uid="{00000000-0004-0000-0100-000039000000}"/>
    <hyperlink ref="GT80:GZ80" location="'個人別明細　一覧入力用'!GT167" display="「■５人目以降の16歳未満の扶養親族入力欄」に入力してください。" xr:uid="{00000000-0004-0000-0100-00003A000000}"/>
    <hyperlink ref="HA61:HG61" location="'個人別明細　一覧入力用'!HA145" display="「■５人目以降の扶養対象親族入力欄」に入力してください。" xr:uid="{00000000-0004-0000-0100-00003B000000}"/>
    <hyperlink ref="HA80:HG80" location="'個人別明細　一覧入力用'!HA167" display="「■５人目以降の16歳未満の扶養親族入力欄」に入力してください。" xr:uid="{00000000-0004-0000-0100-00003C000000}"/>
    <hyperlink ref="M116:S116" location="'個人別明細　一覧入力用'!M133" display="摘要欄に記載してください。" xr:uid="{00000000-0004-0000-0100-00003D000000}"/>
    <hyperlink ref="T116:Z116" location="'個人別明細　一覧入力用'!T133" display="摘要欄に記載してください。" xr:uid="{00000000-0004-0000-0100-00003E000000}"/>
    <hyperlink ref="AA116:AG116" location="'個人別明細　一覧入力用'!AA133" display="摘要欄に記載してください。" xr:uid="{00000000-0004-0000-0100-00003F000000}"/>
    <hyperlink ref="AH116:AN116" location="'個人別明細　一覧入力用'!AH133" display="摘要欄に記載してください。" xr:uid="{00000000-0004-0000-0100-000040000000}"/>
    <hyperlink ref="AO116:AU116" location="'個人別明細　一覧入力用'!AO133" display="摘要欄に記載してください。" xr:uid="{00000000-0004-0000-0100-000041000000}"/>
    <hyperlink ref="AV116:BB116" location="'個人別明細　一覧入力用'!AV133" display="摘要欄に記載してください。" xr:uid="{00000000-0004-0000-0100-000042000000}"/>
    <hyperlink ref="BC116:BI116" location="'個人別明細　一覧入力用'!BC133" display="摘要欄に記載してください。" xr:uid="{00000000-0004-0000-0100-000043000000}"/>
    <hyperlink ref="BJ116:BP116" location="'個人別明細　一覧入力用'!BJ133" display="摘要欄に記載してください。" xr:uid="{00000000-0004-0000-0100-000044000000}"/>
    <hyperlink ref="BQ116:BW116" location="'個人別明細　一覧入力用'!BQ133" display="摘要欄に記載してください。" xr:uid="{00000000-0004-0000-0100-000045000000}"/>
    <hyperlink ref="BX116:CD116" location="'個人別明細　一覧入力用'!BX133" display="摘要欄に記載してください。" xr:uid="{00000000-0004-0000-0100-000046000000}"/>
    <hyperlink ref="CE116:CK116" location="'個人別明細　一覧入力用'!CE133" display="摘要欄に記載してください。" xr:uid="{00000000-0004-0000-0100-000047000000}"/>
    <hyperlink ref="CL116:CR116" location="'個人別明細　一覧入力用'!CL133" display="摘要欄に記載してください。" xr:uid="{00000000-0004-0000-0100-000048000000}"/>
    <hyperlink ref="CS116:CY116" location="'個人別明細　一覧入力用'!CS133" display="摘要欄に記載してください。" xr:uid="{00000000-0004-0000-0100-000049000000}"/>
    <hyperlink ref="CZ116:DF116" location="'個人別明細　一覧入力用'!CZ133" display="摘要欄に記載してください。" xr:uid="{00000000-0004-0000-0100-00004A000000}"/>
    <hyperlink ref="DG116:DM116" location="'個人別明細　一覧入力用'!DG133" display="摘要欄に記載してください。" xr:uid="{00000000-0004-0000-0100-00004B000000}"/>
    <hyperlink ref="DN116:DT116" location="'個人別明細　一覧入力用'!DN133" display="摘要欄に記載してください。" xr:uid="{00000000-0004-0000-0100-00004C000000}"/>
    <hyperlink ref="DU116:EA116" location="'個人別明細　一覧入力用'!DU133" display="摘要欄に記載してください。" xr:uid="{00000000-0004-0000-0100-00004D000000}"/>
    <hyperlink ref="EI116:EO116" location="'個人別明細　一覧入力用'!EI133" display="摘要欄に記載してください。" xr:uid="{00000000-0004-0000-0100-00004E000000}"/>
    <hyperlink ref="EP116:EV116" location="'個人別明細　一覧入力用'!EP133" display="摘要欄に記載してください。" xr:uid="{00000000-0004-0000-0100-00004F000000}"/>
    <hyperlink ref="EW116:FC116" location="'個人別明細　一覧入力用'!EW133" display="摘要欄に記載してください。" xr:uid="{00000000-0004-0000-0100-000050000000}"/>
    <hyperlink ref="FD116:FJ116" location="'個人別明細　一覧入力用'!FD133" display="摘要欄に記載してください。" xr:uid="{00000000-0004-0000-0100-000051000000}"/>
    <hyperlink ref="FK116:FQ116" location="'個人別明細　一覧入力用'!FK133" display="摘要欄に記載してください。" xr:uid="{00000000-0004-0000-0100-000052000000}"/>
    <hyperlink ref="FR116:FX116" location="'個人別明細　一覧入力用'!FR133" display="摘要欄に記載してください。" xr:uid="{00000000-0004-0000-0100-000053000000}"/>
    <hyperlink ref="FY116:GE116" location="'個人別明細　一覧入力用'!FY133" display="摘要欄に記載してください。" xr:uid="{00000000-0004-0000-0100-000054000000}"/>
    <hyperlink ref="GF116:GL116" location="'個人別明細　一覧入力用'!GF133" display="摘要欄に記載してください。" xr:uid="{00000000-0004-0000-0100-000055000000}"/>
    <hyperlink ref="GM116:GS116" location="'個人別明細　一覧入力用'!GM133" display="摘要欄に記載してください。" xr:uid="{00000000-0004-0000-0100-000056000000}"/>
    <hyperlink ref="GT116:GZ116" location="'個人別明細　一覧入力用'!GT133" display="摘要欄に記載してください。" xr:uid="{00000000-0004-0000-0100-000057000000}"/>
    <hyperlink ref="HA116:HG116" location="'個人別明細　一覧入力用'!HA133" display="摘要欄に記載してください。" xr:uid="{00000000-0004-0000-0100-000058000000}"/>
    <hyperlink ref="EB116:EH116" location="'個人別明細　一覧入力用'!EB133" display="摘要欄に記載してください。" xr:uid="{00000000-0004-0000-0100-000059000000}"/>
    <hyperlink ref="M61:S61" location="'個人別明細　一覧入力用'!M145" display="「■５人目以降の扶養対象親族入力欄」に入力してください。" xr:uid="{00000000-0004-0000-0100-00005A000000}"/>
    <hyperlink ref="B6" location="'個人別明細　一覧入力用'!F137" display="「年末調整適用の有無」欄を入力してください。" xr:uid="{00000000-0004-0000-0100-00005B000000}"/>
    <hyperlink ref="C30:E30" location="'個人別明細　一覧入力用'!B305" display="適　用　有　無" xr:uid="{00000000-0004-0000-0100-00005C000000}"/>
    <hyperlink ref="E22" location="'個人別明細　一覧入力用'!E314" display="※給与以外の所得がある場合は別に入力してください。" xr:uid="{00000000-0004-0000-0100-00005D000000}"/>
  </hyperlinks>
  <pageMargins left="0.59055118110236227" right="0.19685039370078741" top="0.35433070866141736" bottom="0.23622047244094491" header="0.15748031496062992" footer="0.15748031496062992"/>
  <pageSetup paperSize="8" scale="32" fitToWidth="0" orientation="portrait" r:id="rId1"/>
  <colBreaks count="3" manualBreakCount="3">
    <brk id="61" max="331" man="1"/>
    <brk id="117" max="331" man="1"/>
    <brk id="173" max="331"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J103"/>
  <sheetViews>
    <sheetView showGridLines="0" showRowColHeaders="0" view="pageBreakPreview" topLeftCell="A3" zoomScale="160" zoomScaleNormal="85" zoomScaleSheetLayoutView="160" workbookViewId="0">
      <selection activeCell="F6" sqref="F6"/>
    </sheetView>
  </sheetViews>
  <sheetFormatPr defaultColWidth="0.75" defaultRowHeight="6.75" customHeight="1"/>
  <cols>
    <col min="1" max="96" width="0.75" style="202"/>
    <col min="97" max="97" width="0.625" style="202" customWidth="1"/>
    <col min="98" max="103" width="0.75" style="202"/>
    <col min="104" max="104" width="0.875" style="202" customWidth="1"/>
    <col min="105" max="116" width="0.75" style="202"/>
    <col min="117" max="117" width="0.75" style="202" customWidth="1"/>
    <col min="118" max="16384" width="0.75" style="202"/>
  </cols>
  <sheetData>
    <row r="1" spans="1:191" s="201" customFormat="1" ht="18.75" customHeight="1">
      <c r="A1" s="197" t="s">
        <v>426</v>
      </c>
      <c r="B1" s="198"/>
      <c r="C1" s="198"/>
      <c r="D1" s="199"/>
      <c r="E1" s="199"/>
      <c r="F1" s="199"/>
      <c r="G1" s="199"/>
      <c r="H1" s="199"/>
      <c r="I1" s="199"/>
      <c r="J1" s="199"/>
      <c r="K1" s="199"/>
      <c r="L1" s="199"/>
      <c r="M1" s="199"/>
      <c r="N1" s="199"/>
      <c r="O1" s="199"/>
      <c r="P1" s="199"/>
      <c r="Q1" s="199"/>
      <c r="R1" s="199"/>
      <c r="S1" s="199"/>
      <c r="T1" s="199"/>
      <c r="U1" s="199"/>
      <c r="V1" s="199"/>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row>
    <row r="2" spans="1:191" s="41" customFormat="1" ht="15" customHeight="1">
      <c r="B2" s="42"/>
      <c r="C2" s="44" t="s">
        <v>389</v>
      </c>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DS2" s="3"/>
      <c r="DT2" s="3"/>
      <c r="DU2" s="3"/>
    </row>
    <row r="3" spans="1:191" ht="6.75" customHeight="1">
      <c r="E3" s="203"/>
      <c r="F3" s="204"/>
      <c r="G3" s="204"/>
      <c r="H3" s="204"/>
      <c r="I3" s="204"/>
      <c r="J3" s="204"/>
      <c r="K3" s="204"/>
      <c r="L3" s="204"/>
      <c r="M3" s="204"/>
      <c r="N3" s="204"/>
      <c r="O3" s="204"/>
      <c r="P3" s="204"/>
      <c r="Q3" s="204"/>
      <c r="R3" s="204"/>
      <c r="S3" s="204"/>
      <c r="T3" s="204"/>
      <c r="U3" s="204"/>
      <c r="V3" s="204"/>
      <c r="W3" s="204"/>
      <c r="X3" s="204"/>
      <c r="Y3" s="204"/>
      <c r="Z3" s="204"/>
      <c r="AA3" s="204"/>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3"/>
      <c r="BS3" s="203"/>
      <c r="BT3" s="203"/>
      <c r="BU3" s="203"/>
      <c r="BV3" s="203"/>
      <c r="BW3" s="203"/>
      <c r="BX3" s="203"/>
      <c r="BY3" s="203"/>
      <c r="BZ3" s="203"/>
      <c r="CA3" s="203"/>
      <c r="CB3" s="203"/>
      <c r="CC3" s="203"/>
      <c r="CD3" s="203"/>
      <c r="CE3" s="203"/>
      <c r="CF3" s="203"/>
      <c r="CG3" s="203"/>
      <c r="CH3" s="203"/>
      <c r="CI3" s="206"/>
    </row>
    <row r="4" spans="1:191" ht="6.75" customHeight="1">
      <c r="E4" s="203"/>
      <c r="F4" s="204"/>
      <c r="G4" s="204"/>
      <c r="H4" s="204"/>
      <c r="I4" s="204"/>
      <c r="J4" s="204"/>
      <c r="K4" s="204"/>
      <c r="L4" s="204"/>
      <c r="M4" s="204"/>
      <c r="N4" s="204"/>
      <c r="O4" s="204"/>
      <c r="P4" s="204"/>
      <c r="Q4" s="204"/>
      <c r="R4" s="204"/>
      <c r="S4" s="204"/>
      <c r="T4" s="204"/>
      <c r="U4" s="204"/>
      <c r="V4" s="204"/>
      <c r="W4" s="204"/>
      <c r="X4" s="204"/>
      <c r="Y4" s="204"/>
      <c r="Z4" s="204"/>
      <c r="AA4" s="204"/>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3"/>
      <c r="BS4" s="203"/>
      <c r="BT4" s="203"/>
      <c r="BU4" s="203"/>
      <c r="BV4" s="203"/>
      <c r="BW4" s="203"/>
      <c r="BX4" s="203"/>
      <c r="BY4" s="203"/>
      <c r="BZ4" s="203"/>
      <c r="CA4" s="203"/>
      <c r="CB4" s="203"/>
      <c r="CC4" s="203"/>
      <c r="CD4" s="203"/>
      <c r="CE4" s="203"/>
      <c r="CF4" s="203"/>
      <c r="CG4" s="203"/>
      <c r="CH4" s="203"/>
      <c r="CI4" s="206"/>
      <c r="ER4" s="207"/>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row>
    <row r="5" spans="1:191" ht="6.75" customHeight="1">
      <c r="E5" s="926">
        <v>7</v>
      </c>
      <c r="F5" s="926"/>
      <c r="G5" s="926"/>
      <c r="H5" s="926"/>
      <c r="I5" s="926"/>
      <c r="J5" s="1238" t="s">
        <v>243</v>
      </c>
      <c r="K5" s="1238"/>
      <c r="L5" s="1238"/>
      <c r="M5" s="1238"/>
      <c r="N5" s="1238"/>
      <c r="O5" s="1238"/>
      <c r="P5" s="1238"/>
      <c r="Q5" s="1238"/>
      <c r="R5" s="1238"/>
      <c r="S5" s="1238"/>
      <c r="T5" s="1238"/>
      <c r="U5" s="1238"/>
      <c r="V5" s="1238"/>
      <c r="W5" s="1238"/>
      <c r="X5" s="1238"/>
      <c r="Y5" s="1238"/>
      <c r="Z5" s="1238"/>
      <c r="AA5" s="1238"/>
      <c r="AB5" s="1238"/>
      <c r="AC5" s="1238"/>
      <c r="AD5" s="1238"/>
      <c r="AE5" s="1238"/>
      <c r="AF5" s="1238"/>
      <c r="AG5" s="1238"/>
      <c r="AH5" s="1238"/>
      <c r="AI5" s="1238"/>
      <c r="AJ5" s="1238"/>
      <c r="AK5" s="1238"/>
      <c r="AL5" s="1238"/>
      <c r="AM5" s="1238"/>
      <c r="AN5" s="1238"/>
      <c r="AO5" s="1238"/>
      <c r="AP5" s="1238"/>
      <c r="AQ5" s="203"/>
      <c r="AR5" s="203"/>
      <c r="AS5" s="203"/>
      <c r="AT5" s="203"/>
      <c r="AU5" s="203"/>
      <c r="AV5" s="1211" t="s">
        <v>330</v>
      </c>
      <c r="AW5" s="1212"/>
      <c r="AX5" s="1212"/>
      <c r="AY5" s="1212"/>
      <c r="AZ5" s="1212"/>
      <c r="BA5" s="1212"/>
      <c r="BB5" s="1212"/>
      <c r="BC5" s="1212"/>
      <c r="BD5" s="1212"/>
      <c r="BE5" s="1212"/>
      <c r="BF5" s="1212"/>
      <c r="BG5" s="1212"/>
      <c r="BH5" s="1212"/>
      <c r="BI5" s="1212"/>
      <c r="BJ5" s="1212"/>
      <c r="BK5" s="1212"/>
      <c r="BL5" s="1213"/>
      <c r="BM5" s="971" t="s">
        <v>329</v>
      </c>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3"/>
      <c r="CT5" s="209"/>
      <c r="DU5" s="1278" t="s">
        <v>390</v>
      </c>
      <c r="DV5" s="1278"/>
      <c r="DW5" s="1278"/>
      <c r="DX5" s="1278"/>
      <c r="DY5" s="1278"/>
      <c r="DZ5" s="1278"/>
      <c r="EA5" s="1278"/>
      <c r="EB5" s="1278"/>
      <c r="EC5" s="1278"/>
      <c r="ED5" s="1278"/>
      <c r="EE5" s="1278"/>
      <c r="EF5" s="1278"/>
      <c r="EG5" s="1278"/>
      <c r="EH5" s="1278"/>
      <c r="EI5" s="1278"/>
      <c r="EJ5" s="1278"/>
      <c r="EK5" s="1278"/>
      <c r="EL5" s="1278"/>
      <c r="EM5" s="1278"/>
      <c r="EN5" s="1278"/>
      <c r="EO5" s="1278"/>
      <c r="EP5" s="1278"/>
      <c r="EQ5" s="1278"/>
      <c r="ER5" s="1278"/>
      <c r="ES5" s="1278"/>
      <c r="ET5" s="1278"/>
      <c r="EU5" s="1278"/>
      <c r="EV5" s="1278"/>
      <c r="EW5" s="1278"/>
      <c r="EX5" s="1278"/>
      <c r="EY5" s="1278"/>
      <c r="EZ5" s="1278"/>
      <c r="FA5" s="1278"/>
      <c r="FB5" s="1278"/>
      <c r="FC5" s="1278"/>
      <c r="FD5" s="1278"/>
      <c r="FE5" s="1278"/>
      <c r="FF5" s="1278"/>
      <c r="FG5" s="1278"/>
      <c r="FH5" s="1278"/>
      <c r="FI5" s="1278"/>
      <c r="FJ5" s="208"/>
      <c r="FK5" s="208"/>
      <c r="FL5" s="208"/>
      <c r="FM5" s="208"/>
      <c r="FN5" s="208"/>
      <c r="FO5" s="208"/>
      <c r="FP5" s="208"/>
    </row>
    <row r="6" spans="1:191" ht="6.75" customHeight="1">
      <c r="E6" s="926"/>
      <c r="F6" s="926"/>
      <c r="G6" s="926"/>
      <c r="H6" s="926"/>
      <c r="I6" s="926"/>
      <c r="J6" s="1238"/>
      <c r="K6" s="1238"/>
      <c r="L6" s="1238"/>
      <c r="M6" s="1238"/>
      <c r="N6" s="1238"/>
      <c r="O6" s="1238"/>
      <c r="P6" s="1238"/>
      <c r="Q6" s="1238"/>
      <c r="R6" s="1238"/>
      <c r="S6" s="1238"/>
      <c r="T6" s="1238"/>
      <c r="U6" s="1238"/>
      <c r="V6" s="1238"/>
      <c r="W6" s="1238"/>
      <c r="X6" s="1238"/>
      <c r="Y6" s="1238"/>
      <c r="Z6" s="1238"/>
      <c r="AA6" s="1238"/>
      <c r="AB6" s="1238"/>
      <c r="AC6" s="1238"/>
      <c r="AD6" s="1238"/>
      <c r="AE6" s="1238"/>
      <c r="AF6" s="1238"/>
      <c r="AG6" s="1238"/>
      <c r="AH6" s="1238"/>
      <c r="AI6" s="1238"/>
      <c r="AJ6" s="1238"/>
      <c r="AK6" s="1238"/>
      <c r="AL6" s="1238"/>
      <c r="AM6" s="1238"/>
      <c r="AN6" s="1238"/>
      <c r="AO6" s="1238"/>
      <c r="AP6" s="1238"/>
      <c r="AQ6" s="210"/>
      <c r="AR6" s="210"/>
      <c r="AS6" s="210"/>
      <c r="AT6" s="210"/>
      <c r="AU6" s="210"/>
      <c r="AV6" s="1214"/>
      <c r="AW6" s="1215"/>
      <c r="AX6" s="1215"/>
      <c r="AY6" s="1215"/>
      <c r="AZ6" s="1215"/>
      <c r="BA6" s="1215"/>
      <c r="BB6" s="1215"/>
      <c r="BC6" s="1215"/>
      <c r="BD6" s="1215"/>
      <c r="BE6" s="1215"/>
      <c r="BF6" s="1215"/>
      <c r="BG6" s="1215"/>
      <c r="BH6" s="1215"/>
      <c r="BI6" s="1215"/>
      <c r="BJ6" s="1215"/>
      <c r="BK6" s="1215"/>
      <c r="BL6" s="1216"/>
      <c r="BM6" s="974"/>
      <c r="BN6" s="975"/>
      <c r="BO6" s="975"/>
      <c r="BP6" s="975"/>
      <c r="BQ6" s="975"/>
      <c r="BR6" s="975"/>
      <c r="BS6" s="975"/>
      <c r="BT6" s="975"/>
      <c r="BU6" s="975"/>
      <c r="BV6" s="975"/>
      <c r="BW6" s="975"/>
      <c r="BX6" s="975"/>
      <c r="BY6" s="975"/>
      <c r="BZ6" s="975"/>
      <c r="CA6" s="975"/>
      <c r="CB6" s="975"/>
      <c r="CC6" s="975"/>
      <c r="CD6" s="975"/>
      <c r="CE6" s="975"/>
      <c r="CF6" s="975"/>
      <c r="CG6" s="975"/>
      <c r="CH6" s="975"/>
      <c r="CI6" s="975"/>
      <c r="CJ6" s="975"/>
      <c r="CK6" s="975"/>
      <c r="CL6" s="975"/>
      <c r="CM6" s="975"/>
      <c r="CN6" s="975"/>
      <c r="CO6" s="976"/>
      <c r="CT6" s="209"/>
      <c r="DU6" s="1278"/>
      <c r="DV6" s="1278"/>
      <c r="DW6" s="1278"/>
      <c r="DX6" s="1278"/>
      <c r="DY6" s="1278"/>
      <c r="DZ6" s="1278"/>
      <c r="EA6" s="1278"/>
      <c r="EB6" s="1278"/>
      <c r="EC6" s="1278"/>
      <c r="ED6" s="1278"/>
      <c r="EE6" s="1278"/>
      <c r="EF6" s="1278"/>
      <c r="EG6" s="1278"/>
      <c r="EH6" s="1278"/>
      <c r="EI6" s="1278"/>
      <c r="EJ6" s="1278"/>
      <c r="EK6" s="1278"/>
      <c r="EL6" s="1278"/>
      <c r="EM6" s="1278"/>
      <c r="EN6" s="1278"/>
      <c r="EO6" s="1278"/>
      <c r="EP6" s="1278"/>
      <c r="EQ6" s="1278"/>
      <c r="ER6" s="1278"/>
      <c r="ES6" s="1278"/>
      <c r="ET6" s="1278"/>
      <c r="EU6" s="1278"/>
      <c r="EV6" s="1278"/>
      <c r="EW6" s="1278"/>
      <c r="EX6" s="1278"/>
      <c r="EY6" s="1278"/>
      <c r="EZ6" s="1278"/>
      <c r="FA6" s="1278"/>
      <c r="FB6" s="1278"/>
      <c r="FC6" s="1278"/>
      <c r="FD6" s="1278"/>
      <c r="FE6" s="1278"/>
      <c r="FF6" s="1278"/>
      <c r="FG6" s="1278"/>
      <c r="FH6" s="1278"/>
      <c r="FI6" s="1278"/>
    </row>
    <row r="7" spans="1:191" ht="6.75" customHeight="1" thickBot="1">
      <c r="E7" s="926"/>
      <c r="F7" s="926"/>
      <c r="G7" s="926"/>
      <c r="H7" s="926"/>
      <c r="I7" s="926"/>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238"/>
      <c r="AH7" s="1238"/>
      <c r="AI7" s="1238"/>
      <c r="AJ7" s="1238"/>
      <c r="AK7" s="1238"/>
      <c r="AL7" s="1238"/>
      <c r="AM7" s="1238"/>
      <c r="AN7" s="1238"/>
      <c r="AO7" s="1238"/>
      <c r="AP7" s="1238"/>
      <c r="AQ7" s="210"/>
      <c r="AR7" s="210"/>
      <c r="AS7" s="210"/>
      <c r="AT7" s="210"/>
      <c r="AU7" s="210"/>
      <c r="AV7" s="1174"/>
      <c r="AW7" s="1175"/>
      <c r="AX7" s="1175"/>
      <c r="AY7" s="1175"/>
      <c r="AZ7" s="1175"/>
      <c r="BA7" s="1175"/>
      <c r="BB7" s="1175"/>
      <c r="BC7" s="1175"/>
      <c r="BD7" s="1175"/>
      <c r="BE7" s="1175"/>
      <c r="BF7" s="1175"/>
      <c r="BG7" s="1175"/>
      <c r="BH7" s="1175"/>
      <c r="BI7" s="1175"/>
      <c r="BJ7" s="1175"/>
      <c r="BK7" s="1175"/>
      <c r="BL7" s="1175"/>
      <c r="BM7" s="977"/>
      <c r="BN7" s="978"/>
      <c r="BO7" s="978"/>
      <c r="BP7" s="978"/>
      <c r="BQ7" s="978"/>
      <c r="BR7" s="978"/>
      <c r="BS7" s="978"/>
      <c r="BT7" s="978"/>
      <c r="BU7" s="978"/>
      <c r="BV7" s="978"/>
      <c r="BW7" s="978"/>
      <c r="BX7" s="978"/>
      <c r="BY7" s="978"/>
      <c r="BZ7" s="978"/>
      <c r="CA7" s="978"/>
      <c r="CB7" s="978"/>
      <c r="CC7" s="978"/>
      <c r="CD7" s="978"/>
      <c r="CE7" s="978"/>
      <c r="CF7" s="978"/>
      <c r="CG7" s="978"/>
      <c r="CH7" s="978"/>
      <c r="CI7" s="978"/>
      <c r="CJ7" s="978"/>
      <c r="CK7" s="978"/>
      <c r="CL7" s="978"/>
      <c r="CM7" s="978"/>
      <c r="CN7" s="978"/>
      <c r="CO7" s="979"/>
      <c r="CT7" s="209"/>
      <c r="DU7" s="1278"/>
      <c r="DV7" s="1278"/>
      <c r="DW7" s="1278"/>
      <c r="DX7" s="1278"/>
      <c r="DY7" s="1278"/>
      <c r="DZ7" s="1278"/>
      <c r="EA7" s="1278"/>
      <c r="EB7" s="1278"/>
      <c r="EC7" s="1278"/>
      <c r="ED7" s="1278"/>
      <c r="EE7" s="1278"/>
      <c r="EF7" s="1278"/>
      <c r="EG7" s="1278"/>
      <c r="EH7" s="1278"/>
      <c r="EI7" s="1278"/>
      <c r="EJ7" s="1278"/>
      <c r="EK7" s="1278"/>
      <c r="EL7" s="1278"/>
      <c r="EM7" s="1278"/>
      <c r="EN7" s="1278"/>
      <c r="EO7" s="1278"/>
      <c r="EP7" s="1278"/>
      <c r="EQ7" s="1278"/>
      <c r="ER7" s="1278"/>
      <c r="ES7" s="1278"/>
      <c r="ET7" s="1278"/>
      <c r="EU7" s="1278"/>
      <c r="EV7" s="1278"/>
      <c r="EW7" s="1278"/>
      <c r="EX7" s="1278"/>
      <c r="EY7" s="1278"/>
      <c r="EZ7" s="1278"/>
      <c r="FA7" s="1278"/>
      <c r="FB7" s="1278"/>
      <c r="FC7" s="1278"/>
      <c r="FD7" s="1278"/>
      <c r="FE7" s="1278"/>
      <c r="FF7" s="1278"/>
      <c r="FG7" s="1278"/>
      <c r="FH7" s="1278"/>
      <c r="FI7" s="1278"/>
      <c r="FJ7" s="211"/>
      <c r="FK7" s="208"/>
      <c r="FL7" s="208"/>
      <c r="FM7" s="208"/>
      <c r="FN7" s="208"/>
      <c r="FO7" s="208"/>
      <c r="FP7" s="208"/>
      <c r="FQ7" s="208"/>
      <c r="FR7" s="208"/>
      <c r="FS7" s="208"/>
      <c r="FT7" s="270"/>
      <c r="FU7" s="208"/>
      <c r="FV7" s="208"/>
      <c r="FW7" s="270"/>
      <c r="FX7" s="208"/>
      <c r="FY7" s="208"/>
      <c r="FZ7" s="208"/>
      <c r="GA7" s="208"/>
      <c r="GB7" s="208"/>
      <c r="GC7" s="270"/>
      <c r="GE7" s="208"/>
      <c r="GF7" s="208"/>
      <c r="GG7" s="208"/>
      <c r="GH7" s="208"/>
      <c r="GI7" s="208"/>
    </row>
    <row r="8" spans="1:191" ht="6.75" customHeight="1">
      <c r="E8" s="926"/>
      <c r="F8" s="926"/>
      <c r="G8" s="926"/>
      <c r="H8" s="926"/>
      <c r="I8" s="926"/>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38"/>
      <c r="AG8" s="1238"/>
      <c r="AH8" s="1238"/>
      <c r="AI8" s="1238"/>
      <c r="AJ8" s="1238"/>
      <c r="AK8" s="1238"/>
      <c r="AL8" s="1238"/>
      <c r="AM8" s="1238"/>
      <c r="AN8" s="1238"/>
      <c r="AO8" s="1238"/>
      <c r="AP8" s="1238"/>
      <c r="AQ8" s="210"/>
      <c r="AR8" s="210"/>
      <c r="AS8" s="210"/>
      <c r="AT8" s="210"/>
      <c r="AU8" s="210"/>
      <c r="AV8" s="1176"/>
      <c r="AW8" s="1177"/>
      <c r="AX8" s="1177"/>
      <c r="AY8" s="1177"/>
      <c r="AZ8" s="1177"/>
      <c r="BA8" s="1177"/>
      <c r="BB8" s="1177"/>
      <c r="BC8" s="1177"/>
      <c r="BD8" s="1177"/>
      <c r="BE8" s="1177"/>
      <c r="BF8" s="1177"/>
      <c r="BG8" s="1177"/>
      <c r="BH8" s="1177"/>
      <c r="BI8" s="1177"/>
      <c r="BJ8" s="1177"/>
      <c r="BK8" s="1177"/>
      <c r="BL8" s="1177"/>
      <c r="BM8" s="980"/>
      <c r="BN8" s="981"/>
      <c r="BO8" s="981"/>
      <c r="BP8" s="981"/>
      <c r="BQ8" s="981"/>
      <c r="BR8" s="981"/>
      <c r="BS8" s="981"/>
      <c r="BT8" s="981"/>
      <c r="BU8" s="981"/>
      <c r="BV8" s="981"/>
      <c r="BW8" s="981"/>
      <c r="BX8" s="981"/>
      <c r="BY8" s="981"/>
      <c r="BZ8" s="981"/>
      <c r="CA8" s="981"/>
      <c r="CB8" s="981"/>
      <c r="CC8" s="981"/>
      <c r="CD8" s="981"/>
      <c r="CE8" s="981"/>
      <c r="CF8" s="981"/>
      <c r="CG8" s="981"/>
      <c r="CH8" s="981"/>
      <c r="CI8" s="981"/>
      <c r="CJ8" s="981"/>
      <c r="CK8" s="981"/>
      <c r="CL8" s="981"/>
      <c r="CM8" s="981"/>
      <c r="CN8" s="981"/>
      <c r="CO8" s="982"/>
      <c r="CT8" s="209"/>
      <c r="FJ8" s="208"/>
      <c r="FK8" s="208"/>
      <c r="FL8" s="208"/>
      <c r="FM8" s="208"/>
      <c r="FN8" s="208"/>
      <c r="FO8" s="208"/>
      <c r="FP8" s="208"/>
      <c r="FQ8" s="208"/>
      <c r="FR8" s="208"/>
      <c r="FS8" s="208"/>
      <c r="FT8" s="270"/>
      <c r="FU8" s="208"/>
      <c r="FV8" s="208"/>
      <c r="FW8" s="270"/>
      <c r="FX8" s="208"/>
      <c r="FY8" s="208"/>
      <c r="FZ8" s="208"/>
      <c r="GA8" s="208"/>
      <c r="GB8" s="208"/>
      <c r="GC8" s="270"/>
      <c r="GE8" s="208"/>
      <c r="GF8" s="208"/>
      <c r="GG8" s="208"/>
      <c r="GH8" s="208"/>
      <c r="GI8" s="208"/>
    </row>
    <row r="9" spans="1:191" ht="6.75" customHeight="1" thickBot="1">
      <c r="AQ9" s="210"/>
      <c r="AR9" s="210"/>
      <c r="AS9" s="210"/>
      <c r="AT9" s="210"/>
      <c r="AU9" s="210"/>
      <c r="AV9" s="1176"/>
      <c r="AW9" s="1177"/>
      <c r="AX9" s="1177"/>
      <c r="AY9" s="1177"/>
      <c r="AZ9" s="1177"/>
      <c r="BA9" s="1177"/>
      <c r="BB9" s="1177"/>
      <c r="BC9" s="1177"/>
      <c r="BD9" s="1177"/>
      <c r="BE9" s="1177"/>
      <c r="BF9" s="1177"/>
      <c r="BG9" s="1177"/>
      <c r="BH9" s="1177"/>
      <c r="BI9" s="1177"/>
      <c r="BJ9" s="1177"/>
      <c r="BK9" s="1177"/>
      <c r="BL9" s="1177"/>
      <c r="BM9" s="983"/>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5"/>
      <c r="CP9" s="212"/>
      <c r="CT9" s="209"/>
      <c r="EE9" s="850" t="s">
        <v>264</v>
      </c>
      <c r="EF9" s="851"/>
      <c r="EG9" s="851"/>
      <c r="EH9" s="851"/>
      <c r="EI9" s="851"/>
      <c r="EJ9" s="851"/>
      <c r="EK9" s="851"/>
      <c r="EL9" s="851"/>
      <c r="EM9" s="851"/>
      <c r="EN9" s="851"/>
      <c r="EO9" s="851"/>
      <c r="EP9" s="851"/>
      <c r="EQ9" s="851"/>
      <c r="ER9" s="851"/>
      <c r="ES9" s="1320"/>
      <c r="ET9" s="1290" t="str">
        <f>IF(BM8="","",BM8)</f>
        <v/>
      </c>
      <c r="EU9" s="1291"/>
      <c r="EV9" s="1291"/>
      <c r="EW9" s="1291"/>
      <c r="EX9" s="1291"/>
      <c r="EY9" s="1291"/>
      <c r="EZ9" s="1291"/>
      <c r="FA9" s="1291"/>
      <c r="FB9" s="1291"/>
      <c r="FC9" s="1291"/>
      <c r="FD9" s="1291"/>
      <c r="FE9" s="1291"/>
      <c r="FF9" s="1291"/>
      <c r="FG9" s="1291"/>
      <c r="FH9" s="1291"/>
      <c r="FI9" s="1291"/>
      <c r="FJ9" s="1291"/>
      <c r="FK9" s="1291"/>
      <c r="FL9" s="1291"/>
      <c r="FM9" s="1291"/>
      <c r="FN9" s="1291"/>
      <c r="FO9" s="1291"/>
      <c r="FP9" s="1291"/>
      <c r="FQ9" s="1291"/>
      <c r="FR9" s="1291"/>
      <c r="FS9" s="1291"/>
      <c r="FT9" s="1291"/>
      <c r="FU9" s="1291"/>
      <c r="FV9" s="1291"/>
      <c r="FW9" s="1291"/>
      <c r="FX9" s="1291"/>
      <c r="FY9" s="1291"/>
      <c r="FZ9" s="1291"/>
      <c r="GA9" s="1291"/>
      <c r="GB9" s="1291"/>
      <c r="GC9" s="1291"/>
      <c r="GD9" s="1291"/>
      <c r="GE9" s="1291"/>
      <c r="GF9" s="1291"/>
      <c r="GG9" s="1291"/>
      <c r="GH9" s="1291"/>
      <c r="GI9" s="1292"/>
    </row>
    <row r="10" spans="1:191" ht="6.75" customHeight="1">
      <c r="E10" s="206"/>
      <c r="F10" s="1180"/>
      <c r="G10" s="1164"/>
      <c r="H10" s="1164"/>
      <c r="I10" s="1164"/>
      <c r="J10" s="1164"/>
      <c r="K10" s="1164"/>
      <c r="L10" s="1164"/>
      <c r="M10" s="1164"/>
      <c r="N10" s="1164"/>
      <c r="O10" s="1164"/>
      <c r="P10" s="1165"/>
      <c r="Q10" s="1181" t="s">
        <v>242</v>
      </c>
      <c r="R10" s="1182"/>
      <c r="S10" s="1182"/>
      <c r="T10" s="1182"/>
      <c r="U10" s="1182"/>
      <c r="V10" s="1182"/>
      <c r="W10" s="1182"/>
      <c r="X10" s="1182"/>
      <c r="Y10" s="1182"/>
      <c r="Z10" s="1182"/>
      <c r="AA10" s="1182"/>
      <c r="AB10" s="1182"/>
      <c r="AC10" s="1182"/>
      <c r="AD10" s="1182"/>
      <c r="AE10" s="1182"/>
      <c r="AF10" s="213"/>
      <c r="AG10" s="213"/>
      <c r="AH10" s="213"/>
      <c r="AI10" s="213"/>
      <c r="AJ10" s="210"/>
      <c r="AK10" s="210"/>
      <c r="AL10" s="210"/>
      <c r="AM10" s="210"/>
      <c r="AN10" s="210"/>
      <c r="AO10" s="210"/>
      <c r="AP10" s="210"/>
      <c r="AQ10" s="210"/>
      <c r="AR10" s="210"/>
      <c r="AS10" s="210"/>
      <c r="AT10" s="210"/>
      <c r="AU10" s="210"/>
      <c r="AV10" s="1176"/>
      <c r="AW10" s="1177"/>
      <c r="AX10" s="1177"/>
      <c r="AY10" s="1177"/>
      <c r="AZ10" s="1177"/>
      <c r="BA10" s="1177"/>
      <c r="BB10" s="1177"/>
      <c r="BC10" s="1177"/>
      <c r="BD10" s="1177"/>
      <c r="BE10" s="1177"/>
      <c r="BF10" s="1177"/>
      <c r="BG10" s="1177"/>
      <c r="BH10" s="1177"/>
      <c r="BI10" s="1177"/>
      <c r="BJ10" s="1177"/>
      <c r="BK10" s="1177"/>
      <c r="BL10" s="1177"/>
      <c r="BM10" s="983"/>
      <c r="BN10" s="984"/>
      <c r="BO10" s="984"/>
      <c r="BP10" s="984"/>
      <c r="BQ10" s="984"/>
      <c r="BR10" s="984"/>
      <c r="BS10" s="984"/>
      <c r="BT10" s="984"/>
      <c r="BU10" s="984"/>
      <c r="BV10" s="984"/>
      <c r="BW10" s="984"/>
      <c r="BX10" s="984"/>
      <c r="BY10" s="984"/>
      <c r="BZ10" s="984"/>
      <c r="CA10" s="984"/>
      <c r="CB10" s="984"/>
      <c r="CC10" s="984"/>
      <c r="CD10" s="984"/>
      <c r="CE10" s="984"/>
      <c r="CF10" s="984"/>
      <c r="CG10" s="984"/>
      <c r="CH10" s="984"/>
      <c r="CI10" s="984"/>
      <c r="CJ10" s="984"/>
      <c r="CK10" s="984"/>
      <c r="CL10" s="984"/>
      <c r="CM10" s="984"/>
      <c r="CN10" s="984"/>
      <c r="CO10" s="985"/>
      <c r="CP10" s="212"/>
      <c r="CT10" s="209"/>
      <c r="EE10" s="853"/>
      <c r="EF10" s="854"/>
      <c r="EG10" s="854"/>
      <c r="EH10" s="854"/>
      <c r="EI10" s="854"/>
      <c r="EJ10" s="854"/>
      <c r="EK10" s="854"/>
      <c r="EL10" s="854"/>
      <c r="EM10" s="854"/>
      <c r="EN10" s="854"/>
      <c r="EO10" s="854"/>
      <c r="EP10" s="854"/>
      <c r="EQ10" s="854"/>
      <c r="ER10" s="854"/>
      <c r="ES10" s="1321"/>
      <c r="ET10" s="1293"/>
      <c r="EU10" s="1293"/>
      <c r="EV10" s="1293"/>
      <c r="EW10" s="1293"/>
      <c r="EX10" s="1293"/>
      <c r="EY10" s="1293"/>
      <c r="EZ10" s="1293"/>
      <c r="FA10" s="1293"/>
      <c r="FB10" s="1293"/>
      <c r="FC10" s="1293"/>
      <c r="FD10" s="1293"/>
      <c r="FE10" s="1293"/>
      <c r="FF10" s="1293"/>
      <c r="FG10" s="1293"/>
      <c r="FH10" s="1293"/>
      <c r="FI10" s="1293"/>
      <c r="FJ10" s="1293"/>
      <c r="FK10" s="1293"/>
      <c r="FL10" s="1293"/>
      <c r="FM10" s="1293"/>
      <c r="FN10" s="1293"/>
      <c r="FO10" s="1293"/>
      <c r="FP10" s="1293"/>
      <c r="FQ10" s="1293"/>
      <c r="FR10" s="1293"/>
      <c r="FS10" s="1293"/>
      <c r="FT10" s="1293"/>
      <c r="FU10" s="1293"/>
      <c r="FV10" s="1293"/>
      <c r="FW10" s="1293"/>
      <c r="FX10" s="1293"/>
      <c r="FY10" s="1293"/>
      <c r="FZ10" s="1293"/>
      <c r="GA10" s="1293"/>
      <c r="GB10" s="1293"/>
      <c r="GC10" s="1293"/>
      <c r="GD10" s="1293"/>
      <c r="GE10" s="1293"/>
      <c r="GF10" s="1293"/>
      <c r="GG10" s="1293"/>
      <c r="GH10" s="1293"/>
      <c r="GI10" s="1294"/>
    </row>
    <row r="11" spans="1:191" ht="6.75" customHeight="1">
      <c r="E11" s="206"/>
      <c r="F11" s="1166"/>
      <c r="G11" s="1167"/>
      <c r="H11" s="1167"/>
      <c r="I11" s="1167"/>
      <c r="J11" s="1167"/>
      <c r="K11" s="1167"/>
      <c r="L11" s="1167"/>
      <c r="M11" s="1167"/>
      <c r="N11" s="1167"/>
      <c r="O11" s="1167"/>
      <c r="P11" s="1168"/>
      <c r="Q11" s="1181"/>
      <c r="R11" s="1182"/>
      <c r="S11" s="1182"/>
      <c r="T11" s="1182"/>
      <c r="U11" s="1182"/>
      <c r="V11" s="1182"/>
      <c r="W11" s="1182"/>
      <c r="X11" s="1182"/>
      <c r="Y11" s="1182"/>
      <c r="Z11" s="1182"/>
      <c r="AA11" s="1182"/>
      <c r="AB11" s="1182"/>
      <c r="AC11" s="1182"/>
      <c r="AD11" s="1182"/>
      <c r="AE11" s="1182"/>
      <c r="AF11" s="213"/>
      <c r="AG11" s="213"/>
      <c r="AH11" s="213"/>
      <c r="AI11" s="213"/>
      <c r="AJ11" s="210"/>
      <c r="AK11" s="210"/>
      <c r="AL11" s="210"/>
      <c r="AM11" s="210"/>
      <c r="AN11" s="210"/>
      <c r="AO11" s="210"/>
      <c r="AP11" s="210"/>
      <c r="AQ11" s="210"/>
      <c r="AR11" s="210"/>
      <c r="AS11" s="210"/>
      <c r="AT11" s="210"/>
      <c r="AU11" s="210"/>
      <c r="AV11" s="1176"/>
      <c r="AW11" s="1177"/>
      <c r="AX11" s="1177"/>
      <c r="AY11" s="1177"/>
      <c r="AZ11" s="1177"/>
      <c r="BA11" s="1177"/>
      <c r="BB11" s="1177"/>
      <c r="BC11" s="1177"/>
      <c r="BD11" s="1177"/>
      <c r="BE11" s="1177"/>
      <c r="BF11" s="1177"/>
      <c r="BG11" s="1177"/>
      <c r="BH11" s="1177"/>
      <c r="BI11" s="1177"/>
      <c r="BJ11" s="1177"/>
      <c r="BK11" s="1177"/>
      <c r="BL11" s="1177"/>
      <c r="BM11" s="983"/>
      <c r="BN11" s="984"/>
      <c r="BO11" s="984"/>
      <c r="BP11" s="984"/>
      <c r="BQ11" s="984"/>
      <c r="BR11" s="984"/>
      <c r="BS11" s="984"/>
      <c r="BT11" s="984"/>
      <c r="BU11" s="984"/>
      <c r="BV11" s="984"/>
      <c r="BW11" s="984"/>
      <c r="BX11" s="984"/>
      <c r="BY11" s="984"/>
      <c r="BZ11" s="984"/>
      <c r="CA11" s="984"/>
      <c r="CB11" s="984"/>
      <c r="CC11" s="984"/>
      <c r="CD11" s="984"/>
      <c r="CE11" s="984"/>
      <c r="CF11" s="984"/>
      <c r="CG11" s="984"/>
      <c r="CH11" s="984"/>
      <c r="CI11" s="984"/>
      <c r="CJ11" s="984"/>
      <c r="CK11" s="984"/>
      <c r="CL11" s="984"/>
      <c r="CM11" s="984"/>
      <c r="CN11" s="984"/>
      <c r="CO11" s="985"/>
      <c r="CP11" s="212"/>
      <c r="CT11" s="209"/>
      <c r="EE11" s="853"/>
      <c r="EF11" s="854"/>
      <c r="EG11" s="854"/>
      <c r="EH11" s="854"/>
      <c r="EI11" s="854"/>
      <c r="EJ11" s="854"/>
      <c r="EK11" s="854"/>
      <c r="EL11" s="854"/>
      <c r="EM11" s="854"/>
      <c r="EN11" s="854"/>
      <c r="EO11" s="854"/>
      <c r="EP11" s="854"/>
      <c r="EQ11" s="854"/>
      <c r="ER11" s="854"/>
      <c r="ES11" s="1321"/>
      <c r="ET11" s="1293"/>
      <c r="EU11" s="1293"/>
      <c r="EV11" s="1293"/>
      <c r="EW11" s="1293"/>
      <c r="EX11" s="1293"/>
      <c r="EY11" s="1293"/>
      <c r="EZ11" s="1293"/>
      <c r="FA11" s="1293"/>
      <c r="FB11" s="1293"/>
      <c r="FC11" s="1293"/>
      <c r="FD11" s="1293"/>
      <c r="FE11" s="1293"/>
      <c r="FF11" s="1293"/>
      <c r="FG11" s="1293"/>
      <c r="FH11" s="1293"/>
      <c r="FI11" s="1293"/>
      <c r="FJ11" s="1293"/>
      <c r="FK11" s="1293"/>
      <c r="FL11" s="1293"/>
      <c r="FM11" s="1293"/>
      <c r="FN11" s="1293"/>
      <c r="FO11" s="1293"/>
      <c r="FP11" s="1293"/>
      <c r="FQ11" s="1293"/>
      <c r="FR11" s="1293"/>
      <c r="FS11" s="1293"/>
      <c r="FT11" s="1293"/>
      <c r="FU11" s="1293"/>
      <c r="FV11" s="1293"/>
      <c r="FW11" s="1293"/>
      <c r="FX11" s="1293"/>
      <c r="FY11" s="1293"/>
      <c r="FZ11" s="1293"/>
      <c r="GA11" s="1293"/>
      <c r="GB11" s="1293"/>
      <c r="GC11" s="1293"/>
      <c r="GD11" s="1293"/>
      <c r="GE11" s="1293"/>
      <c r="GF11" s="1293"/>
      <c r="GG11" s="1293"/>
      <c r="GH11" s="1293"/>
      <c r="GI11" s="1294"/>
    </row>
    <row r="12" spans="1:191" ht="6.75" customHeight="1" thickBot="1">
      <c r="E12" s="214"/>
      <c r="F12" s="1169"/>
      <c r="G12" s="1170"/>
      <c r="H12" s="1170"/>
      <c r="I12" s="1170"/>
      <c r="J12" s="1170"/>
      <c r="K12" s="1170"/>
      <c r="L12" s="1170"/>
      <c r="M12" s="1170"/>
      <c r="N12" s="1170"/>
      <c r="O12" s="1170"/>
      <c r="P12" s="1171"/>
      <c r="Q12" s="1181"/>
      <c r="R12" s="1182"/>
      <c r="S12" s="1182"/>
      <c r="T12" s="1182"/>
      <c r="U12" s="1182"/>
      <c r="V12" s="1182"/>
      <c r="W12" s="1182"/>
      <c r="X12" s="1182"/>
      <c r="Y12" s="1182"/>
      <c r="Z12" s="1182"/>
      <c r="AA12" s="1182"/>
      <c r="AB12" s="1182"/>
      <c r="AC12" s="1182"/>
      <c r="AD12" s="1182"/>
      <c r="AE12" s="1182"/>
      <c r="AF12" s="210"/>
      <c r="AG12" s="210"/>
      <c r="AH12" s="210"/>
      <c r="AI12" s="210"/>
      <c r="AJ12" s="210"/>
      <c r="AK12" s="210"/>
      <c r="AL12" s="210"/>
      <c r="AM12" s="210"/>
      <c r="AN12" s="210"/>
      <c r="AO12" s="210"/>
      <c r="AP12" s="210"/>
      <c r="AQ12" s="210"/>
      <c r="AR12" s="210"/>
      <c r="AS12" s="210"/>
      <c r="AT12" s="210"/>
      <c r="AU12" s="210"/>
      <c r="AV12" s="1178"/>
      <c r="AW12" s="1179"/>
      <c r="AX12" s="1179"/>
      <c r="AY12" s="1179"/>
      <c r="AZ12" s="1179"/>
      <c r="BA12" s="1179"/>
      <c r="BB12" s="1179"/>
      <c r="BC12" s="1179"/>
      <c r="BD12" s="1179"/>
      <c r="BE12" s="1179"/>
      <c r="BF12" s="1179"/>
      <c r="BG12" s="1179"/>
      <c r="BH12" s="1179"/>
      <c r="BI12" s="1179"/>
      <c r="BJ12" s="1179"/>
      <c r="BK12" s="1179"/>
      <c r="BL12" s="1179"/>
      <c r="BM12" s="986"/>
      <c r="BN12" s="987"/>
      <c r="BO12" s="987"/>
      <c r="BP12" s="987"/>
      <c r="BQ12" s="987"/>
      <c r="BR12" s="987"/>
      <c r="BS12" s="987"/>
      <c r="BT12" s="987"/>
      <c r="BU12" s="987"/>
      <c r="BV12" s="987"/>
      <c r="BW12" s="987"/>
      <c r="BX12" s="987"/>
      <c r="BY12" s="987"/>
      <c r="BZ12" s="987"/>
      <c r="CA12" s="987"/>
      <c r="CB12" s="987"/>
      <c r="CC12" s="987"/>
      <c r="CD12" s="987"/>
      <c r="CE12" s="987"/>
      <c r="CF12" s="987"/>
      <c r="CG12" s="987"/>
      <c r="CH12" s="987"/>
      <c r="CI12" s="987"/>
      <c r="CJ12" s="987"/>
      <c r="CK12" s="987"/>
      <c r="CL12" s="987"/>
      <c r="CM12" s="987"/>
      <c r="CN12" s="987"/>
      <c r="CO12" s="988"/>
      <c r="CP12" s="212"/>
      <c r="CT12" s="209"/>
      <c r="CY12" s="989">
        <f>F10</f>
        <v>0</v>
      </c>
      <c r="CZ12" s="989"/>
      <c r="DA12" s="989"/>
      <c r="DB12" s="989"/>
      <c r="DC12" s="989"/>
      <c r="DD12" s="989"/>
      <c r="DE12" s="989"/>
      <c r="DF12" s="989"/>
      <c r="DG12" s="989"/>
      <c r="DH12" s="989"/>
      <c r="DI12" s="989"/>
      <c r="DJ12" s="989"/>
      <c r="DK12" s="989"/>
      <c r="DL12" s="989"/>
      <c r="DM12" s="989"/>
      <c r="DN12" s="989"/>
      <c r="DO12" s="989"/>
      <c r="DP12" s="1208" t="s">
        <v>241</v>
      </c>
      <c r="DQ12" s="1208"/>
      <c r="DR12" s="1208"/>
      <c r="DS12" s="1208"/>
      <c r="DT12" s="1208"/>
      <c r="DU12" s="1208"/>
      <c r="DV12" s="1208"/>
      <c r="DW12" s="1208"/>
      <c r="DX12" s="1208"/>
      <c r="DY12" s="1208"/>
      <c r="DZ12" s="1208"/>
      <c r="EA12" s="1208"/>
      <c r="EB12" s="1208"/>
      <c r="EC12" s="1208"/>
      <c r="EE12" s="856"/>
      <c r="EF12" s="857"/>
      <c r="EG12" s="857"/>
      <c r="EH12" s="857"/>
      <c r="EI12" s="857"/>
      <c r="EJ12" s="857"/>
      <c r="EK12" s="857"/>
      <c r="EL12" s="857"/>
      <c r="EM12" s="857"/>
      <c r="EN12" s="857"/>
      <c r="EO12" s="857"/>
      <c r="EP12" s="857"/>
      <c r="EQ12" s="857"/>
      <c r="ER12" s="857"/>
      <c r="ES12" s="1322"/>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6"/>
    </row>
    <row r="13" spans="1:191" ht="6.75" customHeight="1">
      <c r="E13" s="214"/>
      <c r="F13" s="214"/>
      <c r="G13" s="214"/>
      <c r="H13" s="214"/>
      <c r="I13" s="214"/>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BM13" s="920" t="s">
        <v>341</v>
      </c>
      <c r="BN13" s="921"/>
      <c r="BO13" s="921"/>
      <c r="BP13" s="921"/>
      <c r="BQ13" s="921"/>
      <c r="BR13" s="921"/>
      <c r="BS13" s="921"/>
      <c r="BT13" s="921"/>
      <c r="BU13" s="921"/>
      <c r="BV13" s="921"/>
      <c r="BW13" s="921"/>
      <c r="BX13" s="921"/>
      <c r="BY13" s="921"/>
      <c r="BZ13" s="921"/>
      <c r="CA13" s="921"/>
      <c r="CB13" s="921"/>
      <c r="CC13" s="921"/>
      <c r="CD13" s="921"/>
      <c r="CE13" s="921"/>
      <c r="CF13" s="921"/>
      <c r="CG13" s="921"/>
      <c r="CH13" s="921"/>
      <c r="CI13" s="921"/>
      <c r="CJ13" s="921"/>
      <c r="CK13" s="921"/>
      <c r="CL13" s="921"/>
      <c r="CM13" s="921"/>
      <c r="CN13" s="921"/>
      <c r="CO13" s="922"/>
      <c r="CP13" s="212"/>
      <c r="CT13" s="209"/>
      <c r="CY13" s="989"/>
      <c r="CZ13" s="989"/>
      <c r="DA13" s="989"/>
      <c r="DB13" s="989"/>
      <c r="DC13" s="989"/>
      <c r="DD13" s="989"/>
      <c r="DE13" s="989"/>
      <c r="DF13" s="989"/>
      <c r="DG13" s="989"/>
      <c r="DH13" s="989"/>
      <c r="DI13" s="989"/>
      <c r="DJ13" s="989"/>
      <c r="DK13" s="989"/>
      <c r="DL13" s="989"/>
      <c r="DM13" s="989"/>
      <c r="DN13" s="989"/>
      <c r="DO13" s="989"/>
      <c r="DP13" s="1208"/>
      <c r="DQ13" s="1208"/>
      <c r="DR13" s="1208"/>
      <c r="DS13" s="1208"/>
      <c r="DT13" s="1208"/>
      <c r="DU13" s="1208"/>
      <c r="DV13" s="1208"/>
      <c r="DW13" s="1208"/>
      <c r="DX13" s="1208"/>
      <c r="DY13" s="1208"/>
      <c r="DZ13" s="1208"/>
      <c r="EA13" s="1208"/>
      <c r="EB13" s="1208"/>
      <c r="EC13" s="1208"/>
      <c r="EE13" s="850" t="s">
        <v>265</v>
      </c>
      <c r="EF13" s="851"/>
      <c r="EG13" s="851"/>
      <c r="EH13" s="851"/>
      <c r="EI13" s="851"/>
      <c r="EJ13" s="851"/>
      <c r="EK13" s="851"/>
      <c r="EL13" s="851"/>
      <c r="EM13" s="851"/>
      <c r="EN13" s="851"/>
      <c r="EO13" s="851"/>
      <c r="EP13" s="851"/>
      <c r="EQ13" s="851"/>
      <c r="ER13" s="851"/>
      <c r="ES13" s="1320"/>
      <c r="ET13" s="1299" t="str">
        <f>IF(R30="","",R30)</f>
        <v/>
      </c>
      <c r="EU13" s="1299"/>
      <c r="EV13" s="1299"/>
      <c r="EW13" s="1299"/>
      <c r="EX13" s="1299"/>
      <c r="EY13" s="1299"/>
      <c r="EZ13" s="1299"/>
      <c r="FA13" s="1299"/>
      <c r="FB13" s="1299"/>
      <c r="FC13" s="1299"/>
      <c r="FD13" s="1299"/>
      <c r="FE13" s="1299"/>
      <c r="FF13" s="1299"/>
      <c r="FG13" s="1299"/>
      <c r="FH13" s="1299"/>
      <c r="FI13" s="1299"/>
      <c r="FJ13" s="1299"/>
      <c r="FK13" s="1299"/>
      <c r="FL13" s="1299"/>
      <c r="FM13" s="1299"/>
      <c r="FN13" s="1299"/>
      <c r="FO13" s="1299"/>
      <c r="FP13" s="1299"/>
      <c r="FQ13" s="1299"/>
      <c r="FR13" s="1299"/>
      <c r="FS13" s="1299"/>
      <c r="FT13" s="1299"/>
      <c r="FU13" s="1299"/>
      <c r="FV13" s="1299"/>
      <c r="FW13" s="1299"/>
      <c r="FX13" s="1299"/>
      <c r="FY13" s="1299"/>
      <c r="FZ13" s="1299"/>
      <c r="GA13" s="1299"/>
      <c r="GB13" s="1299"/>
      <c r="GC13" s="1299"/>
      <c r="GD13" s="1299"/>
      <c r="GE13" s="1299"/>
      <c r="GF13" s="1299"/>
      <c r="GG13" s="1299"/>
      <c r="GH13" s="1299"/>
      <c r="GI13" s="1300"/>
    </row>
    <row r="14" spans="1:191" ht="3.75" customHeight="1" thickBot="1">
      <c r="E14" s="1142" t="s">
        <v>365</v>
      </c>
      <c r="F14" s="1143"/>
      <c r="G14" s="1143"/>
      <c r="H14" s="1143"/>
      <c r="I14" s="1143"/>
      <c r="J14" s="1143"/>
      <c r="K14" s="1143"/>
      <c r="L14" s="1143"/>
      <c r="M14" s="1143"/>
      <c r="N14" s="1143"/>
      <c r="O14" s="1143"/>
      <c r="P14" s="1143"/>
      <c r="Q14" s="1144"/>
      <c r="R14" s="215"/>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7"/>
      <c r="AV14" s="1157" t="s">
        <v>333</v>
      </c>
      <c r="AW14" s="1158"/>
      <c r="AX14" s="1158"/>
      <c r="AY14" s="1158"/>
      <c r="AZ14" s="1158"/>
      <c r="BA14" s="1269" t="s">
        <v>344</v>
      </c>
      <c r="BB14" s="1269"/>
      <c r="BC14" s="218"/>
      <c r="BD14" s="218"/>
      <c r="BE14" s="218"/>
      <c r="BF14" s="218"/>
      <c r="BG14" s="218"/>
      <c r="BH14" s="219"/>
      <c r="BM14" s="923"/>
      <c r="BN14" s="924"/>
      <c r="BO14" s="924"/>
      <c r="BP14" s="924"/>
      <c r="BQ14" s="924"/>
      <c r="BR14" s="924"/>
      <c r="BS14" s="924"/>
      <c r="BT14" s="924"/>
      <c r="BU14" s="924"/>
      <c r="BV14" s="924"/>
      <c r="BW14" s="924"/>
      <c r="BX14" s="924"/>
      <c r="BY14" s="924"/>
      <c r="BZ14" s="924"/>
      <c r="CA14" s="924"/>
      <c r="CB14" s="924"/>
      <c r="CC14" s="924"/>
      <c r="CD14" s="924"/>
      <c r="CE14" s="924"/>
      <c r="CF14" s="924"/>
      <c r="CG14" s="924"/>
      <c r="CH14" s="924"/>
      <c r="CI14" s="924"/>
      <c r="CJ14" s="924"/>
      <c r="CK14" s="924"/>
      <c r="CL14" s="924"/>
      <c r="CM14" s="924"/>
      <c r="CN14" s="924"/>
      <c r="CO14" s="925"/>
      <c r="CP14" s="212"/>
      <c r="CT14" s="209"/>
      <c r="CY14" s="989"/>
      <c r="CZ14" s="989"/>
      <c r="DA14" s="989"/>
      <c r="DB14" s="989"/>
      <c r="DC14" s="989"/>
      <c r="DD14" s="989"/>
      <c r="DE14" s="989"/>
      <c r="DF14" s="989"/>
      <c r="DG14" s="989"/>
      <c r="DH14" s="989"/>
      <c r="DI14" s="989"/>
      <c r="DJ14" s="989"/>
      <c r="DK14" s="989"/>
      <c r="DL14" s="989"/>
      <c r="DM14" s="989"/>
      <c r="DN14" s="989"/>
      <c r="DO14" s="989"/>
      <c r="DP14" s="1208"/>
      <c r="DQ14" s="1208"/>
      <c r="DR14" s="1208"/>
      <c r="DS14" s="1208"/>
      <c r="DT14" s="1208"/>
      <c r="DU14" s="1208"/>
      <c r="DV14" s="1208"/>
      <c r="DW14" s="1208"/>
      <c r="DX14" s="1208"/>
      <c r="DY14" s="1208"/>
      <c r="DZ14" s="1208"/>
      <c r="EA14" s="1208"/>
      <c r="EB14" s="1208"/>
      <c r="EC14" s="1208"/>
      <c r="EE14" s="853"/>
      <c r="EF14" s="854"/>
      <c r="EG14" s="854"/>
      <c r="EH14" s="854"/>
      <c r="EI14" s="854"/>
      <c r="EJ14" s="854"/>
      <c r="EK14" s="854"/>
      <c r="EL14" s="854"/>
      <c r="EM14" s="854"/>
      <c r="EN14" s="854"/>
      <c r="EO14" s="854"/>
      <c r="EP14" s="854"/>
      <c r="EQ14" s="854"/>
      <c r="ER14" s="854"/>
      <c r="ES14" s="1321"/>
      <c r="ET14" s="1301"/>
      <c r="EU14" s="1301"/>
      <c r="EV14" s="1301"/>
      <c r="EW14" s="1301"/>
      <c r="EX14" s="1301"/>
      <c r="EY14" s="1301"/>
      <c r="EZ14" s="1301"/>
      <c r="FA14" s="1301"/>
      <c r="FB14" s="1301"/>
      <c r="FC14" s="1301"/>
      <c r="FD14" s="1301"/>
      <c r="FE14" s="1301"/>
      <c r="FF14" s="1301"/>
      <c r="FG14" s="1301"/>
      <c r="FH14" s="1301"/>
      <c r="FI14" s="1301"/>
      <c r="FJ14" s="1301"/>
      <c r="FK14" s="1301"/>
      <c r="FL14" s="1301"/>
      <c r="FM14" s="1301"/>
      <c r="FN14" s="1301"/>
      <c r="FO14" s="1301"/>
      <c r="FP14" s="1301"/>
      <c r="FQ14" s="1301"/>
      <c r="FR14" s="1301"/>
      <c r="FS14" s="1301"/>
      <c r="FT14" s="1301"/>
      <c r="FU14" s="1301"/>
      <c r="FV14" s="1301"/>
      <c r="FW14" s="1301"/>
      <c r="FX14" s="1301"/>
      <c r="FY14" s="1301"/>
      <c r="FZ14" s="1301"/>
      <c r="GA14" s="1301"/>
      <c r="GB14" s="1301"/>
      <c r="GC14" s="1301"/>
      <c r="GD14" s="1301"/>
      <c r="GE14" s="1301"/>
      <c r="GF14" s="1301"/>
      <c r="GG14" s="1301"/>
      <c r="GH14" s="1301"/>
      <c r="GI14" s="1302"/>
    </row>
    <row r="15" spans="1:191" ht="6.75" customHeight="1" thickBot="1">
      <c r="E15" s="1145"/>
      <c r="F15" s="1146"/>
      <c r="G15" s="1146"/>
      <c r="H15" s="1146"/>
      <c r="I15" s="1146"/>
      <c r="J15" s="1146"/>
      <c r="K15" s="1146"/>
      <c r="L15" s="1146"/>
      <c r="M15" s="1146"/>
      <c r="N15" s="1146"/>
      <c r="O15" s="1146"/>
      <c r="P15" s="1146"/>
      <c r="Q15" s="1147"/>
      <c r="R15" s="1172" t="s">
        <v>357</v>
      </c>
      <c r="S15" s="1173"/>
      <c r="T15" s="1173"/>
      <c r="U15" s="1173"/>
      <c r="V15" s="1163"/>
      <c r="W15" s="1164"/>
      <c r="X15" s="1164"/>
      <c r="Y15" s="1164"/>
      <c r="Z15" s="1165"/>
      <c r="AA15" s="1183" t="s">
        <v>358</v>
      </c>
      <c r="AB15" s="1184"/>
      <c r="AC15" s="1184"/>
      <c r="AD15" s="1195"/>
      <c r="AE15" s="1163"/>
      <c r="AF15" s="1164"/>
      <c r="AG15" s="1164"/>
      <c r="AH15" s="1164"/>
      <c r="AI15" s="1165"/>
      <c r="AJ15" s="1183" t="s">
        <v>359</v>
      </c>
      <c r="AK15" s="1184"/>
      <c r="AL15" s="1184"/>
      <c r="AM15" s="1195"/>
      <c r="AN15" s="1163"/>
      <c r="AO15" s="1164"/>
      <c r="AP15" s="1164"/>
      <c r="AQ15" s="1164"/>
      <c r="AR15" s="1165"/>
      <c r="AS15" s="1183" t="s">
        <v>360</v>
      </c>
      <c r="AT15" s="1184"/>
      <c r="AU15" s="1185"/>
      <c r="AV15" s="1159"/>
      <c r="AW15" s="1160"/>
      <c r="AX15" s="1160"/>
      <c r="AY15" s="1160"/>
      <c r="AZ15" s="1160"/>
      <c r="BA15" s="1270"/>
      <c r="BB15" s="1270"/>
      <c r="BC15" s="1163"/>
      <c r="BD15" s="1164"/>
      <c r="BE15" s="1164"/>
      <c r="BF15" s="1164"/>
      <c r="BG15" s="1165"/>
      <c r="BH15" s="220"/>
      <c r="BI15" s="221"/>
      <c r="BJ15" s="221"/>
      <c r="BK15" s="221"/>
      <c r="BL15" s="221"/>
      <c r="BM15" s="923"/>
      <c r="BN15" s="924"/>
      <c r="BO15" s="924"/>
      <c r="BP15" s="924"/>
      <c r="BQ15" s="924"/>
      <c r="BR15" s="924"/>
      <c r="BS15" s="924"/>
      <c r="BT15" s="924"/>
      <c r="BU15" s="924"/>
      <c r="BV15" s="924"/>
      <c r="BW15" s="924"/>
      <c r="BX15" s="924"/>
      <c r="BY15" s="924"/>
      <c r="BZ15" s="924"/>
      <c r="CA15" s="924"/>
      <c r="CB15" s="924"/>
      <c r="CC15" s="924"/>
      <c r="CD15" s="924"/>
      <c r="CE15" s="924"/>
      <c r="CF15" s="924"/>
      <c r="CG15" s="924"/>
      <c r="CH15" s="924"/>
      <c r="CI15" s="924"/>
      <c r="CJ15" s="924"/>
      <c r="CK15" s="924"/>
      <c r="CL15" s="924"/>
      <c r="CM15" s="924"/>
      <c r="CN15" s="924"/>
      <c r="CO15" s="925"/>
      <c r="CP15" s="212"/>
      <c r="CT15" s="209"/>
      <c r="EE15" s="853"/>
      <c r="EF15" s="854"/>
      <c r="EG15" s="854"/>
      <c r="EH15" s="854"/>
      <c r="EI15" s="854"/>
      <c r="EJ15" s="854"/>
      <c r="EK15" s="854"/>
      <c r="EL15" s="854"/>
      <c r="EM15" s="854"/>
      <c r="EN15" s="854"/>
      <c r="EO15" s="854"/>
      <c r="EP15" s="854"/>
      <c r="EQ15" s="854"/>
      <c r="ER15" s="854"/>
      <c r="ES15" s="1321"/>
      <c r="ET15" s="1301"/>
      <c r="EU15" s="1301"/>
      <c r="EV15" s="1301"/>
      <c r="EW15" s="1301"/>
      <c r="EX15" s="1301"/>
      <c r="EY15" s="1301"/>
      <c r="EZ15" s="1301"/>
      <c r="FA15" s="1301"/>
      <c r="FB15" s="1301"/>
      <c r="FC15" s="1301"/>
      <c r="FD15" s="1301"/>
      <c r="FE15" s="1301"/>
      <c r="FF15" s="1301"/>
      <c r="FG15" s="1301"/>
      <c r="FH15" s="1301"/>
      <c r="FI15" s="1301"/>
      <c r="FJ15" s="1301"/>
      <c r="FK15" s="1301"/>
      <c r="FL15" s="1301"/>
      <c r="FM15" s="1301"/>
      <c r="FN15" s="1301"/>
      <c r="FO15" s="1301"/>
      <c r="FP15" s="1301"/>
      <c r="FQ15" s="1301"/>
      <c r="FR15" s="1301"/>
      <c r="FS15" s="1301"/>
      <c r="FT15" s="1301"/>
      <c r="FU15" s="1301"/>
      <c r="FV15" s="1301"/>
      <c r="FW15" s="1301"/>
      <c r="FX15" s="1301"/>
      <c r="FY15" s="1301"/>
      <c r="FZ15" s="1301"/>
      <c r="GA15" s="1301"/>
      <c r="GB15" s="1301"/>
      <c r="GC15" s="1301"/>
      <c r="GD15" s="1301"/>
      <c r="GE15" s="1301"/>
      <c r="GF15" s="1301"/>
      <c r="GG15" s="1301"/>
      <c r="GH15" s="1301"/>
      <c r="GI15" s="1302"/>
    </row>
    <row r="16" spans="1:191" ht="6.75" customHeight="1">
      <c r="E16" s="1145"/>
      <c r="F16" s="1146"/>
      <c r="G16" s="1146"/>
      <c r="H16" s="1146"/>
      <c r="I16" s="1146"/>
      <c r="J16" s="1146"/>
      <c r="K16" s="1146"/>
      <c r="L16" s="1146"/>
      <c r="M16" s="1146"/>
      <c r="N16" s="1146"/>
      <c r="O16" s="1146"/>
      <c r="P16" s="1146"/>
      <c r="Q16" s="1147"/>
      <c r="R16" s="1172"/>
      <c r="S16" s="1173"/>
      <c r="T16" s="1173"/>
      <c r="U16" s="1173"/>
      <c r="V16" s="1166"/>
      <c r="W16" s="1167"/>
      <c r="X16" s="1167"/>
      <c r="Y16" s="1167"/>
      <c r="Z16" s="1168"/>
      <c r="AA16" s="1183"/>
      <c r="AB16" s="1184"/>
      <c r="AC16" s="1184"/>
      <c r="AD16" s="1195"/>
      <c r="AE16" s="1166"/>
      <c r="AF16" s="1167"/>
      <c r="AG16" s="1167"/>
      <c r="AH16" s="1167"/>
      <c r="AI16" s="1168"/>
      <c r="AJ16" s="1183"/>
      <c r="AK16" s="1184"/>
      <c r="AL16" s="1184"/>
      <c r="AM16" s="1195"/>
      <c r="AN16" s="1166"/>
      <c r="AO16" s="1167"/>
      <c r="AP16" s="1167"/>
      <c r="AQ16" s="1167"/>
      <c r="AR16" s="1168"/>
      <c r="AS16" s="1183"/>
      <c r="AT16" s="1184"/>
      <c r="AU16" s="1185"/>
      <c r="AV16" s="1159"/>
      <c r="AW16" s="1160"/>
      <c r="AX16" s="1160"/>
      <c r="AY16" s="1160"/>
      <c r="AZ16" s="1160"/>
      <c r="BA16" s="1270"/>
      <c r="BB16" s="1270"/>
      <c r="BC16" s="1166"/>
      <c r="BD16" s="1167"/>
      <c r="BE16" s="1167"/>
      <c r="BF16" s="1167"/>
      <c r="BG16" s="1168"/>
      <c r="BH16" s="222"/>
      <c r="BI16" s="221"/>
      <c r="BJ16" s="221"/>
      <c r="BK16" s="221"/>
      <c r="BL16" s="221"/>
      <c r="BM16" s="1226" t="s">
        <v>356</v>
      </c>
      <c r="BN16" s="1227"/>
      <c r="BO16" s="1227"/>
      <c r="BP16" s="1227"/>
      <c r="BQ16" s="1227"/>
      <c r="BR16" s="1227"/>
      <c r="BS16" s="1227"/>
      <c r="BT16" s="1227"/>
      <c r="BU16" s="1227"/>
      <c r="BV16" s="1227"/>
      <c r="BW16" s="1227"/>
      <c r="BX16" s="1227"/>
      <c r="BY16" s="1227"/>
      <c r="BZ16" s="1227"/>
      <c r="CA16" s="1227"/>
      <c r="CB16" s="1227"/>
      <c r="CC16" s="1227"/>
      <c r="CD16" s="1227"/>
      <c r="CE16" s="1227"/>
      <c r="CF16" s="1227"/>
      <c r="CG16" s="1227"/>
      <c r="CH16" s="1227"/>
      <c r="CI16" s="1227"/>
      <c r="CJ16" s="1228"/>
      <c r="CK16" s="1232"/>
      <c r="CL16" s="1233"/>
      <c r="CM16" s="1233"/>
      <c r="CN16" s="1233"/>
      <c r="CO16" s="1234"/>
      <c r="CP16" s="212"/>
      <c r="CT16" s="209"/>
      <c r="EE16" s="853"/>
      <c r="EF16" s="854"/>
      <c r="EG16" s="854"/>
      <c r="EH16" s="854"/>
      <c r="EI16" s="854"/>
      <c r="EJ16" s="854"/>
      <c r="EK16" s="854"/>
      <c r="EL16" s="854"/>
      <c r="EM16" s="854"/>
      <c r="EN16" s="854"/>
      <c r="EO16" s="854"/>
      <c r="EP16" s="854"/>
      <c r="EQ16" s="854"/>
      <c r="ER16" s="854"/>
      <c r="ES16" s="1321"/>
      <c r="ET16" s="1301"/>
      <c r="EU16" s="1301"/>
      <c r="EV16" s="1301"/>
      <c r="EW16" s="1301"/>
      <c r="EX16" s="1301"/>
      <c r="EY16" s="1301"/>
      <c r="EZ16" s="1301"/>
      <c r="FA16" s="1301"/>
      <c r="FB16" s="1301"/>
      <c r="FC16" s="1301"/>
      <c r="FD16" s="1301"/>
      <c r="FE16" s="1301"/>
      <c r="FF16" s="1301"/>
      <c r="FG16" s="1301"/>
      <c r="FH16" s="1301"/>
      <c r="FI16" s="1301"/>
      <c r="FJ16" s="1301"/>
      <c r="FK16" s="1301"/>
      <c r="FL16" s="1301"/>
      <c r="FM16" s="1301"/>
      <c r="FN16" s="1301"/>
      <c r="FO16" s="1301"/>
      <c r="FP16" s="1301"/>
      <c r="FQ16" s="1301"/>
      <c r="FR16" s="1301"/>
      <c r="FS16" s="1301"/>
      <c r="FT16" s="1301"/>
      <c r="FU16" s="1301"/>
      <c r="FV16" s="1301"/>
      <c r="FW16" s="1301"/>
      <c r="FX16" s="1301"/>
      <c r="FY16" s="1301"/>
      <c r="FZ16" s="1301"/>
      <c r="GA16" s="1301"/>
      <c r="GB16" s="1301"/>
      <c r="GC16" s="1301"/>
      <c r="GD16" s="1301"/>
      <c r="GE16" s="1301"/>
      <c r="GF16" s="1301"/>
      <c r="GG16" s="1301"/>
      <c r="GH16" s="1301"/>
      <c r="GI16" s="1302"/>
    </row>
    <row r="17" spans="5:191" ht="6.75" customHeight="1" thickBot="1">
      <c r="E17" s="1145"/>
      <c r="F17" s="1146"/>
      <c r="G17" s="1146"/>
      <c r="H17" s="1146"/>
      <c r="I17" s="1146"/>
      <c r="J17" s="1146"/>
      <c r="K17" s="1146"/>
      <c r="L17" s="1146"/>
      <c r="M17" s="1146"/>
      <c r="N17" s="1146"/>
      <c r="O17" s="1146"/>
      <c r="P17" s="1146"/>
      <c r="Q17" s="1147"/>
      <c r="R17" s="1172"/>
      <c r="S17" s="1173"/>
      <c r="T17" s="1173"/>
      <c r="U17" s="1173"/>
      <c r="V17" s="1169"/>
      <c r="W17" s="1170"/>
      <c r="X17" s="1170"/>
      <c r="Y17" s="1170"/>
      <c r="Z17" s="1171"/>
      <c r="AA17" s="1183"/>
      <c r="AB17" s="1184"/>
      <c r="AC17" s="1184"/>
      <c r="AD17" s="1195"/>
      <c r="AE17" s="1169"/>
      <c r="AF17" s="1170"/>
      <c r="AG17" s="1170"/>
      <c r="AH17" s="1170"/>
      <c r="AI17" s="1171"/>
      <c r="AJ17" s="1183"/>
      <c r="AK17" s="1184"/>
      <c r="AL17" s="1184"/>
      <c r="AM17" s="1195"/>
      <c r="AN17" s="1169"/>
      <c r="AO17" s="1170"/>
      <c r="AP17" s="1170"/>
      <c r="AQ17" s="1170"/>
      <c r="AR17" s="1171"/>
      <c r="AS17" s="1183"/>
      <c r="AT17" s="1184"/>
      <c r="AU17" s="1185"/>
      <c r="AV17" s="1159"/>
      <c r="AW17" s="1160"/>
      <c r="AX17" s="1160"/>
      <c r="AY17" s="1160"/>
      <c r="AZ17" s="1160"/>
      <c r="BA17" s="1270"/>
      <c r="BB17" s="1270"/>
      <c r="BC17" s="1169"/>
      <c r="BD17" s="1170"/>
      <c r="BE17" s="1170"/>
      <c r="BF17" s="1170"/>
      <c r="BG17" s="1171"/>
      <c r="BH17" s="222"/>
      <c r="BI17" s="221"/>
      <c r="BJ17" s="221"/>
      <c r="BK17" s="221"/>
      <c r="BL17" s="221"/>
      <c r="BM17" s="1229"/>
      <c r="BN17" s="1230"/>
      <c r="BO17" s="1230"/>
      <c r="BP17" s="1230"/>
      <c r="BQ17" s="1230"/>
      <c r="BR17" s="1230"/>
      <c r="BS17" s="1230"/>
      <c r="BT17" s="1230"/>
      <c r="BU17" s="1230"/>
      <c r="BV17" s="1230"/>
      <c r="BW17" s="1230"/>
      <c r="BX17" s="1230"/>
      <c r="BY17" s="1230"/>
      <c r="BZ17" s="1230"/>
      <c r="CA17" s="1230"/>
      <c r="CB17" s="1230"/>
      <c r="CC17" s="1230"/>
      <c r="CD17" s="1230"/>
      <c r="CE17" s="1230"/>
      <c r="CF17" s="1230"/>
      <c r="CG17" s="1230"/>
      <c r="CH17" s="1230"/>
      <c r="CI17" s="1230"/>
      <c r="CJ17" s="1231"/>
      <c r="CK17" s="1235"/>
      <c r="CL17" s="1236"/>
      <c r="CM17" s="1236"/>
      <c r="CN17" s="1236"/>
      <c r="CO17" s="1237"/>
      <c r="CP17" s="212"/>
      <c r="CT17" s="209"/>
      <c r="EE17" s="856"/>
      <c r="EF17" s="857"/>
      <c r="EG17" s="857"/>
      <c r="EH17" s="857"/>
      <c r="EI17" s="857"/>
      <c r="EJ17" s="857"/>
      <c r="EK17" s="857"/>
      <c r="EL17" s="857"/>
      <c r="EM17" s="857"/>
      <c r="EN17" s="857"/>
      <c r="EO17" s="857"/>
      <c r="EP17" s="857"/>
      <c r="EQ17" s="857"/>
      <c r="ER17" s="857"/>
      <c r="ES17" s="1322"/>
      <c r="ET17" s="1303"/>
      <c r="EU17" s="1303"/>
      <c r="EV17" s="1303"/>
      <c r="EW17" s="1303"/>
      <c r="EX17" s="1303"/>
      <c r="EY17" s="1303"/>
      <c r="EZ17" s="1303"/>
      <c r="FA17" s="1303"/>
      <c r="FB17" s="1303"/>
      <c r="FC17" s="1303"/>
      <c r="FD17" s="1303"/>
      <c r="FE17" s="1303"/>
      <c r="FF17" s="1303"/>
      <c r="FG17" s="1303"/>
      <c r="FH17" s="1303"/>
      <c r="FI17" s="1303"/>
      <c r="FJ17" s="1303"/>
      <c r="FK17" s="1303"/>
      <c r="FL17" s="1303"/>
      <c r="FM17" s="1303"/>
      <c r="FN17" s="1303"/>
      <c r="FO17" s="1303"/>
      <c r="FP17" s="1303"/>
      <c r="FQ17" s="1303"/>
      <c r="FR17" s="1303"/>
      <c r="FS17" s="1303"/>
      <c r="FT17" s="1303"/>
      <c r="FU17" s="1303"/>
      <c r="FV17" s="1303"/>
      <c r="FW17" s="1303"/>
      <c r="FX17" s="1303"/>
      <c r="FY17" s="1303"/>
      <c r="FZ17" s="1303"/>
      <c r="GA17" s="1303"/>
      <c r="GB17" s="1303"/>
      <c r="GC17" s="1303"/>
      <c r="GD17" s="1303"/>
      <c r="GE17" s="1303"/>
      <c r="GF17" s="1303"/>
      <c r="GG17" s="1303"/>
      <c r="GH17" s="1303"/>
      <c r="GI17" s="1304"/>
    </row>
    <row r="18" spans="5:191" ht="3.75" customHeight="1">
      <c r="E18" s="1145"/>
      <c r="F18" s="1146"/>
      <c r="G18" s="1146"/>
      <c r="H18" s="1146"/>
      <c r="I18" s="1146"/>
      <c r="J18" s="1146"/>
      <c r="K18" s="1146"/>
      <c r="L18" s="1146"/>
      <c r="M18" s="1146"/>
      <c r="N18" s="1146"/>
      <c r="O18" s="1146"/>
      <c r="P18" s="1146"/>
      <c r="Q18" s="1147"/>
      <c r="R18" s="223"/>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5"/>
      <c r="AV18" s="1161"/>
      <c r="AW18" s="1162"/>
      <c r="AX18" s="1162"/>
      <c r="AY18" s="1162"/>
      <c r="AZ18" s="1162"/>
      <c r="BA18" s="1271"/>
      <c r="BB18" s="1271"/>
      <c r="BC18" s="226"/>
      <c r="BD18" s="226"/>
      <c r="BE18" s="226"/>
      <c r="BF18" s="226"/>
      <c r="BG18" s="226"/>
      <c r="BH18" s="227"/>
      <c r="BI18" s="221"/>
      <c r="BJ18" s="221"/>
      <c r="BK18" s="221"/>
      <c r="BL18" s="221"/>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9"/>
      <c r="CL18" s="229"/>
      <c r="CM18" s="229"/>
      <c r="CN18" s="229"/>
      <c r="CO18" s="229"/>
      <c r="CP18" s="212"/>
      <c r="CT18" s="209"/>
      <c r="EE18" s="230"/>
      <c r="EF18" s="230"/>
      <c r="EG18" s="230"/>
      <c r="EH18" s="230"/>
      <c r="EI18" s="230"/>
      <c r="EJ18" s="230"/>
      <c r="EK18" s="230"/>
      <c r="EL18" s="230"/>
      <c r="EM18" s="230"/>
      <c r="EN18" s="230"/>
      <c r="EO18" s="230"/>
      <c r="EP18" s="230"/>
      <c r="EQ18" s="230"/>
      <c r="ER18" s="230"/>
      <c r="ES18" s="230"/>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E18" s="196"/>
      <c r="GF18" s="196"/>
      <c r="GG18" s="196"/>
      <c r="GH18" s="196"/>
      <c r="GI18" s="196"/>
    </row>
    <row r="19" spans="5:191" ht="3.75" customHeight="1" thickBot="1">
      <c r="E19" s="1186" t="s">
        <v>331</v>
      </c>
      <c r="F19" s="1187"/>
      <c r="G19" s="1187"/>
      <c r="H19" s="1187"/>
      <c r="I19" s="1187"/>
      <c r="J19" s="1187"/>
      <c r="K19" s="1187"/>
      <c r="L19" s="1187"/>
      <c r="M19" s="1187"/>
      <c r="N19" s="1187"/>
      <c r="O19" s="1187"/>
      <c r="P19" s="1187"/>
      <c r="Q19" s="1188"/>
      <c r="R19" s="231"/>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3"/>
      <c r="AW19" s="233"/>
      <c r="AX19" s="233"/>
      <c r="AY19" s="233"/>
      <c r="AZ19" s="233"/>
      <c r="BA19" s="233"/>
      <c r="BB19" s="233"/>
      <c r="BC19" s="234"/>
      <c r="BD19" s="234"/>
      <c r="BE19" s="234"/>
      <c r="BF19" s="234"/>
      <c r="BG19" s="234"/>
      <c r="BH19" s="235"/>
      <c r="BI19" s="221"/>
      <c r="BJ19" s="221"/>
      <c r="BK19" s="221"/>
      <c r="BL19" s="221"/>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9"/>
      <c r="CL19" s="229"/>
      <c r="CM19" s="229"/>
      <c r="CN19" s="229"/>
      <c r="CO19" s="229"/>
      <c r="CP19" s="212"/>
      <c r="CT19" s="209"/>
      <c r="EE19" s="230"/>
      <c r="EF19" s="230"/>
      <c r="EG19" s="230"/>
      <c r="EH19" s="230"/>
      <c r="EI19" s="230"/>
      <c r="EJ19" s="230"/>
      <c r="EK19" s="230"/>
      <c r="EL19" s="230"/>
      <c r="EM19" s="230"/>
      <c r="EN19" s="230"/>
      <c r="EO19" s="230"/>
      <c r="EP19" s="230"/>
      <c r="EQ19" s="230"/>
      <c r="ER19" s="230"/>
      <c r="ES19" s="230"/>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E19" s="196"/>
      <c r="GF19" s="196"/>
      <c r="GG19" s="196"/>
      <c r="GH19" s="196"/>
      <c r="GI19" s="196"/>
    </row>
    <row r="20" spans="5:191" ht="6.75" customHeight="1">
      <c r="E20" s="1189"/>
      <c r="F20" s="1190"/>
      <c r="G20" s="1190"/>
      <c r="H20" s="1190"/>
      <c r="I20" s="1190"/>
      <c r="J20" s="1190"/>
      <c r="K20" s="1190"/>
      <c r="L20" s="1190"/>
      <c r="M20" s="1190"/>
      <c r="N20" s="1190"/>
      <c r="O20" s="1190"/>
      <c r="P20" s="1190"/>
      <c r="Q20" s="1191"/>
      <c r="R20" s="1172" t="s">
        <v>357</v>
      </c>
      <c r="S20" s="1173"/>
      <c r="T20" s="1173"/>
      <c r="U20" s="1173"/>
      <c r="V20" s="1163"/>
      <c r="W20" s="1164"/>
      <c r="X20" s="1164"/>
      <c r="Y20" s="1164"/>
      <c r="Z20" s="1165"/>
      <c r="AA20" s="1183" t="s">
        <v>358</v>
      </c>
      <c r="AB20" s="1184"/>
      <c r="AC20" s="1184"/>
      <c r="AD20" s="1195"/>
      <c r="AE20" s="1199"/>
      <c r="AF20" s="1200"/>
      <c r="AG20" s="1200"/>
      <c r="AH20" s="1200"/>
      <c r="AI20" s="1200"/>
      <c r="AJ20" s="1200"/>
      <c r="AK20" s="1201"/>
      <c r="AL20" s="1197" t="s">
        <v>361</v>
      </c>
      <c r="AM20" s="1197"/>
      <c r="AN20" s="1197"/>
      <c r="AO20" s="1197"/>
      <c r="AP20" s="1197"/>
      <c r="AQ20" s="1197"/>
      <c r="AR20" s="1197"/>
      <c r="AS20" s="1197"/>
      <c r="AT20" s="1199"/>
      <c r="AU20" s="1200"/>
      <c r="AV20" s="1200"/>
      <c r="AW20" s="1200"/>
      <c r="AX20" s="1200"/>
      <c r="AY20" s="1200"/>
      <c r="AZ20" s="1201"/>
      <c r="BA20" s="1196" t="s">
        <v>362</v>
      </c>
      <c r="BB20" s="1197"/>
      <c r="BC20" s="1197"/>
      <c r="BD20" s="1197"/>
      <c r="BE20" s="1197"/>
      <c r="BF20" s="1197"/>
      <c r="BG20" s="1197"/>
      <c r="BH20" s="1198"/>
      <c r="BI20" s="236"/>
      <c r="BJ20" s="236"/>
      <c r="BK20" s="236"/>
      <c r="BL20" s="236"/>
      <c r="CP20" s="212"/>
      <c r="CT20" s="209"/>
      <c r="CY20" s="1287" t="s">
        <v>327</v>
      </c>
      <c r="CZ20" s="1287"/>
      <c r="DA20" s="1287"/>
      <c r="DB20" s="1287"/>
      <c r="DC20" s="1287"/>
      <c r="DD20" s="1287"/>
      <c r="DE20" s="1287"/>
      <c r="DF20" s="1287"/>
      <c r="DG20" s="1287"/>
      <c r="DH20" s="1287"/>
      <c r="DI20" s="1287"/>
      <c r="DJ20" s="1287"/>
      <c r="DK20" s="1287"/>
      <c r="DL20" s="1287"/>
      <c r="DM20" s="1287"/>
      <c r="DN20" s="1287"/>
      <c r="DO20" s="1287"/>
      <c r="DP20" s="1287"/>
      <c r="DQ20" s="1287"/>
      <c r="DR20" s="1287"/>
      <c r="DS20" s="1287"/>
      <c r="DT20" s="1287"/>
      <c r="DU20" s="1287"/>
      <c r="DV20" s="1287"/>
      <c r="DW20" s="1287"/>
      <c r="DX20" s="1287"/>
      <c r="DY20" s="1287"/>
      <c r="DZ20" s="1287"/>
      <c r="EA20" s="1287"/>
      <c r="EB20" s="1287"/>
      <c r="EC20" s="1287"/>
      <c r="ED20" s="1287"/>
      <c r="EE20" s="1287"/>
      <c r="EF20" s="1287"/>
      <c r="EG20" s="1287"/>
      <c r="EH20" s="1287"/>
      <c r="EI20" s="1287"/>
      <c r="EJ20" s="1287"/>
      <c r="EK20" s="1287"/>
      <c r="EL20" s="1287"/>
      <c r="EM20" s="1287"/>
      <c r="EN20" s="1287"/>
      <c r="EO20" s="1287"/>
      <c r="EP20" s="1287"/>
      <c r="EQ20" s="1287"/>
      <c r="ER20" s="1287"/>
      <c r="ES20" s="1287"/>
      <c r="ET20" s="1287"/>
      <c r="EU20" s="1287"/>
      <c r="EV20" s="1287"/>
      <c r="EW20" s="1287"/>
      <c r="EX20" s="1287"/>
      <c r="EY20" s="1287"/>
      <c r="EZ20" s="1287"/>
      <c r="FA20" s="1287"/>
      <c r="FB20" s="1287"/>
      <c r="FC20" s="1287"/>
      <c r="FD20" s="1287"/>
      <c r="FE20" s="1287"/>
      <c r="FF20" s="1287"/>
      <c r="FG20" s="1287"/>
      <c r="FH20" s="1287"/>
      <c r="FI20" s="1287"/>
      <c r="FJ20" s="1287"/>
      <c r="FK20" s="1287"/>
      <c r="FL20" s="1287"/>
      <c r="FM20" s="1287"/>
      <c r="FN20" s="1287"/>
      <c r="FO20" s="1287"/>
      <c r="FP20" s="1287"/>
      <c r="FQ20" s="1287"/>
      <c r="FR20" s="1287"/>
      <c r="FS20" s="1287"/>
      <c r="FT20" s="1287"/>
      <c r="FU20" s="1287"/>
      <c r="FV20" s="1287"/>
      <c r="FW20" s="1287"/>
      <c r="FX20" s="1287"/>
      <c r="FY20" s="1287"/>
      <c r="FZ20" s="1287"/>
      <c r="GA20" s="1287"/>
      <c r="GB20" s="1287"/>
      <c r="GC20" s="1287"/>
      <c r="GD20" s="1287"/>
      <c r="GE20" s="1287"/>
      <c r="GF20" s="1287"/>
      <c r="GG20" s="1287"/>
      <c r="GH20" s="1287"/>
      <c r="GI20" s="1287"/>
    </row>
    <row r="21" spans="5:191" ht="6.75" customHeight="1">
      <c r="E21" s="1189"/>
      <c r="F21" s="1190"/>
      <c r="G21" s="1190"/>
      <c r="H21" s="1190"/>
      <c r="I21" s="1190"/>
      <c r="J21" s="1190"/>
      <c r="K21" s="1190"/>
      <c r="L21" s="1190"/>
      <c r="M21" s="1190"/>
      <c r="N21" s="1190"/>
      <c r="O21" s="1190"/>
      <c r="P21" s="1190"/>
      <c r="Q21" s="1191"/>
      <c r="R21" s="1172"/>
      <c r="S21" s="1173"/>
      <c r="T21" s="1173"/>
      <c r="U21" s="1173"/>
      <c r="V21" s="1166"/>
      <c r="W21" s="1167"/>
      <c r="X21" s="1167"/>
      <c r="Y21" s="1167"/>
      <c r="Z21" s="1168"/>
      <c r="AA21" s="1183"/>
      <c r="AB21" s="1184"/>
      <c r="AC21" s="1184"/>
      <c r="AD21" s="1195"/>
      <c r="AE21" s="1202"/>
      <c r="AF21" s="1203"/>
      <c r="AG21" s="1203"/>
      <c r="AH21" s="1203"/>
      <c r="AI21" s="1203"/>
      <c r="AJ21" s="1203"/>
      <c r="AK21" s="1204"/>
      <c r="AL21" s="1197"/>
      <c r="AM21" s="1197"/>
      <c r="AN21" s="1197"/>
      <c r="AO21" s="1197"/>
      <c r="AP21" s="1197"/>
      <c r="AQ21" s="1197"/>
      <c r="AR21" s="1197"/>
      <c r="AS21" s="1197"/>
      <c r="AT21" s="1202"/>
      <c r="AU21" s="1203"/>
      <c r="AV21" s="1203"/>
      <c r="AW21" s="1203"/>
      <c r="AX21" s="1203"/>
      <c r="AY21" s="1203"/>
      <c r="AZ21" s="1204"/>
      <c r="BA21" s="1196"/>
      <c r="BB21" s="1197"/>
      <c r="BC21" s="1197"/>
      <c r="BD21" s="1197"/>
      <c r="BE21" s="1197"/>
      <c r="BF21" s="1197"/>
      <c r="BG21" s="1197"/>
      <c r="BH21" s="1198"/>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12"/>
      <c r="CT21" s="209"/>
      <c r="CY21" s="1287"/>
      <c r="CZ21" s="1287"/>
      <c r="DA21" s="1287"/>
      <c r="DB21" s="1287"/>
      <c r="DC21" s="1287"/>
      <c r="DD21" s="1287"/>
      <c r="DE21" s="1287"/>
      <c r="DF21" s="1287"/>
      <c r="DG21" s="1287"/>
      <c r="DH21" s="1287"/>
      <c r="DI21" s="1287"/>
      <c r="DJ21" s="1287"/>
      <c r="DK21" s="1287"/>
      <c r="DL21" s="1287"/>
      <c r="DM21" s="1287"/>
      <c r="DN21" s="1287"/>
      <c r="DO21" s="1287"/>
      <c r="DP21" s="1287"/>
      <c r="DQ21" s="1287"/>
      <c r="DR21" s="1287"/>
      <c r="DS21" s="1287"/>
      <c r="DT21" s="1287"/>
      <c r="DU21" s="1287"/>
      <c r="DV21" s="1287"/>
      <c r="DW21" s="1287"/>
      <c r="DX21" s="1287"/>
      <c r="DY21" s="1287"/>
      <c r="DZ21" s="1287"/>
      <c r="EA21" s="1287"/>
      <c r="EB21" s="1287"/>
      <c r="EC21" s="1287"/>
      <c r="ED21" s="1287"/>
      <c r="EE21" s="1287"/>
      <c r="EF21" s="1287"/>
      <c r="EG21" s="1287"/>
      <c r="EH21" s="1287"/>
      <c r="EI21" s="1287"/>
      <c r="EJ21" s="1287"/>
      <c r="EK21" s="1287"/>
      <c r="EL21" s="1287"/>
      <c r="EM21" s="1287"/>
      <c r="EN21" s="1287"/>
      <c r="EO21" s="1287"/>
      <c r="EP21" s="1287"/>
      <c r="EQ21" s="1287"/>
      <c r="ER21" s="1287"/>
      <c r="ES21" s="1287"/>
      <c r="ET21" s="1287"/>
      <c r="EU21" s="1287"/>
      <c r="EV21" s="1287"/>
      <c r="EW21" s="1287"/>
      <c r="EX21" s="1287"/>
      <c r="EY21" s="1287"/>
      <c r="EZ21" s="1287"/>
      <c r="FA21" s="1287"/>
      <c r="FB21" s="1287"/>
      <c r="FC21" s="1287"/>
      <c r="FD21" s="1287"/>
      <c r="FE21" s="1287"/>
      <c r="FF21" s="1287"/>
      <c r="FG21" s="1287"/>
      <c r="FH21" s="1287"/>
      <c r="FI21" s="1287"/>
      <c r="FJ21" s="1287"/>
      <c r="FK21" s="1287"/>
      <c r="FL21" s="1287"/>
      <c r="FM21" s="1287"/>
      <c r="FN21" s="1287"/>
      <c r="FO21" s="1287"/>
      <c r="FP21" s="1287"/>
      <c r="FQ21" s="1287"/>
      <c r="FR21" s="1287"/>
      <c r="FS21" s="1287"/>
      <c r="FT21" s="1287"/>
      <c r="FU21" s="1287"/>
      <c r="FV21" s="1287"/>
      <c r="FW21" s="1287"/>
      <c r="FX21" s="1287"/>
      <c r="FY21" s="1287"/>
      <c r="FZ21" s="1287"/>
      <c r="GA21" s="1287"/>
      <c r="GB21" s="1287"/>
      <c r="GC21" s="1287"/>
      <c r="GD21" s="1287"/>
      <c r="GE21" s="1287"/>
      <c r="GF21" s="1287"/>
      <c r="GG21" s="1287"/>
      <c r="GH21" s="1287"/>
      <c r="GI21" s="1287"/>
    </row>
    <row r="22" spans="5:191" ht="6.75" customHeight="1" thickBot="1">
      <c r="E22" s="1189"/>
      <c r="F22" s="1190"/>
      <c r="G22" s="1190"/>
      <c r="H22" s="1190"/>
      <c r="I22" s="1190"/>
      <c r="J22" s="1190"/>
      <c r="K22" s="1190"/>
      <c r="L22" s="1190"/>
      <c r="M22" s="1190"/>
      <c r="N22" s="1190"/>
      <c r="O22" s="1190"/>
      <c r="P22" s="1190"/>
      <c r="Q22" s="1191"/>
      <c r="R22" s="1172"/>
      <c r="S22" s="1173"/>
      <c r="T22" s="1173"/>
      <c r="U22" s="1173"/>
      <c r="V22" s="1169"/>
      <c r="W22" s="1170"/>
      <c r="X22" s="1170"/>
      <c r="Y22" s="1170"/>
      <c r="Z22" s="1171"/>
      <c r="AA22" s="1183"/>
      <c r="AB22" s="1184"/>
      <c r="AC22" s="1184"/>
      <c r="AD22" s="1195"/>
      <c r="AE22" s="1205"/>
      <c r="AF22" s="1206"/>
      <c r="AG22" s="1206"/>
      <c r="AH22" s="1206"/>
      <c r="AI22" s="1206"/>
      <c r="AJ22" s="1206"/>
      <c r="AK22" s="1207"/>
      <c r="AL22" s="1197"/>
      <c r="AM22" s="1197"/>
      <c r="AN22" s="1197"/>
      <c r="AO22" s="1197"/>
      <c r="AP22" s="1197"/>
      <c r="AQ22" s="1197"/>
      <c r="AR22" s="1197"/>
      <c r="AS22" s="1197"/>
      <c r="AT22" s="1205"/>
      <c r="AU22" s="1206"/>
      <c r="AV22" s="1206"/>
      <c r="AW22" s="1206"/>
      <c r="AX22" s="1206"/>
      <c r="AY22" s="1206"/>
      <c r="AZ22" s="1207"/>
      <c r="BA22" s="1196"/>
      <c r="BB22" s="1197"/>
      <c r="BC22" s="1197"/>
      <c r="BD22" s="1197"/>
      <c r="BE22" s="1197"/>
      <c r="BF22" s="1197"/>
      <c r="BG22" s="1197"/>
      <c r="BH22" s="1198"/>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12"/>
      <c r="CT22" s="209"/>
      <c r="CY22" s="1288" t="s">
        <v>240</v>
      </c>
      <c r="CZ22" s="1288"/>
      <c r="DA22" s="1288"/>
      <c r="DB22" s="1288"/>
      <c r="DC22" s="1288"/>
      <c r="DD22" s="1288"/>
      <c r="DE22" s="1297" t="s">
        <v>460</v>
      </c>
      <c r="DF22" s="1288"/>
      <c r="DG22" s="1288"/>
      <c r="DH22" s="1288"/>
      <c r="DI22" s="1288"/>
      <c r="DJ22" s="1288"/>
      <c r="DK22" s="1288"/>
      <c r="DL22" s="1288"/>
      <c r="DM22" s="1288"/>
      <c r="DN22" s="1288"/>
      <c r="DO22" s="1288"/>
      <c r="DP22" s="1288"/>
      <c r="DQ22" s="1288"/>
      <c r="DR22" s="1288"/>
      <c r="DS22" s="1288"/>
      <c r="DT22" s="1288"/>
      <c r="DU22" s="1288"/>
      <c r="DV22" s="1288"/>
      <c r="DW22" s="1288"/>
      <c r="DX22" s="1288"/>
      <c r="DY22" s="1288"/>
      <c r="DZ22" s="1288"/>
      <c r="EA22" s="1288"/>
      <c r="EB22" s="1288"/>
      <c r="EC22" s="1288"/>
      <c r="ED22" s="1288"/>
      <c r="EE22" s="1288"/>
      <c r="EF22" s="1288"/>
      <c r="EG22" s="1288"/>
      <c r="EH22" s="1288"/>
      <c r="EI22" s="1288"/>
      <c r="EJ22" s="1288"/>
      <c r="EK22" s="1288"/>
      <c r="EL22" s="1288"/>
      <c r="EM22" s="1288"/>
      <c r="EN22" s="1288"/>
      <c r="EO22" s="1288"/>
      <c r="EP22" s="1288"/>
      <c r="EQ22" s="1288"/>
      <c r="ER22" s="1288"/>
      <c r="ES22" s="1288"/>
      <c r="ET22" s="1288"/>
      <c r="EU22" s="1288"/>
      <c r="EV22" s="1288"/>
      <c r="EW22" s="1288"/>
      <c r="EX22" s="1288"/>
      <c r="EY22" s="1288"/>
      <c r="EZ22" s="1288"/>
      <c r="FA22" s="1288"/>
      <c r="FB22" s="1288"/>
      <c r="FC22" s="1288"/>
      <c r="FD22" s="1288"/>
      <c r="FE22" s="1288"/>
      <c r="FF22" s="1288"/>
      <c r="FG22" s="1288"/>
      <c r="FH22" s="1288"/>
      <c r="FI22" s="1288"/>
      <c r="FJ22" s="1288"/>
      <c r="FK22" s="1288"/>
      <c r="FL22" s="1288"/>
      <c r="FM22" s="1288"/>
      <c r="FN22" s="1288"/>
      <c r="FO22" s="1288"/>
      <c r="FP22" s="1288"/>
      <c r="FQ22" s="1288"/>
      <c r="FR22" s="1298"/>
      <c r="FS22" s="1288" t="s">
        <v>239</v>
      </c>
      <c r="FT22" s="1288"/>
      <c r="FU22" s="1288"/>
      <c r="FV22" s="1288"/>
      <c r="FW22" s="1288"/>
      <c r="FX22" s="1288"/>
      <c r="FY22" s="1288"/>
      <c r="FZ22" s="1288"/>
      <c r="GA22" s="1288"/>
      <c r="GB22" s="1288"/>
      <c r="GC22" s="1288"/>
      <c r="GD22" s="1288"/>
      <c r="GE22" s="1288"/>
      <c r="GF22" s="1288"/>
      <c r="GG22" s="1288"/>
      <c r="GH22" s="1288"/>
      <c r="GI22" s="1288"/>
    </row>
    <row r="23" spans="5:191" ht="3.75" customHeight="1" thickBot="1">
      <c r="E23" s="1192"/>
      <c r="F23" s="1193"/>
      <c r="G23" s="1193"/>
      <c r="H23" s="1193"/>
      <c r="I23" s="1193"/>
      <c r="J23" s="1193"/>
      <c r="K23" s="1193"/>
      <c r="L23" s="1193"/>
      <c r="M23" s="1193"/>
      <c r="N23" s="1193"/>
      <c r="O23" s="1193"/>
      <c r="P23" s="1193"/>
      <c r="Q23" s="1194"/>
      <c r="R23" s="237"/>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9"/>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12"/>
      <c r="CT23" s="209"/>
      <c r="CY23" s="1288"/>
      <c r="CZ23" s="1288"/>
      <c r="DA23" s="1288"/>
      <c r="DB23" s="1288"/>
      <c r="DC23" s="1288"/>
      <c r="DD23" s="1288"/>
      <c r="DE23" s="1297"/>
      <c r="DF23" s="1288"/>
      <c r="DG23" s="1288"/>
      <c r="DH23" s="1288"/>
      <c r="DI23" s="1288"/>
      <c r="DJ23" s="1288"/>
      <c r="DK23" s="1288"/>
      <c r="DL23" s="1288"/>
      <c r="DM23" s="1288"/>
      <c r="DN23" s="1288"/>
      <c r="DO23" s="1288"/>
      <c r="DP23" s="1288"/>
      <c r="DQ23" s="1288"/>
      <c r="DR23" s="1288"/>
      <c r="DS23" s="1288"/>
      <c r="DT23" s="1288"/>
      <c r="DU23" s="1288"/>
      <c r="DV23" s="1288"/>
      <c r="DW23" s="1288"/>
      <c r="DX23" s="1288"/>
      <c r="DY23" s="1288"/>
      <c r="DZ23" s="1288"/>
      <c r="EA23" s="1288"/>
      <c r="EB23" s="1288"/>
      <c r="EC23" s="1288"/>
      <c r="ED23" s="1288"/>
      <c r="EE23" s="1288"/>
      <c r="EF23" s="1288"/>
      <c r="EG23" s="1288"/>
      <c r="EH23" s="1288"/>
      <c r="EI23" s="1288"/>
      <c r="EJ23" s="1288"/>
      <c r="EK23" s="1288"/>
      <c r="EL23" s="1288"/>
      <c r="EM23" s="1288"/>
      <c r="EN23" s="1288"/>
      <c r="EO23" s="1288"/>
      <c r="EP23" s="1288"/>
      <c r="EQ23" s="1288"/>
      <c r="ER23" s="1288"/>
      <c r="ES23" s="1288"/>
      <c r="ET23" s="1288"/>
      <c r="EU23" s="1288"/>
      <c r="EV23" s="1288"/>
      <c r="EW23" s="1288"/>
      <c r="EX23" s="1288"/>
      <c r="EY23" s="1288"/>
      <c r="EZ23" s="1288"/>
      <c r="FA23" s="1288"/>
      <c r="FB23" s="1288"/>
      <c r="FC23" s="1288"/>
      <c r="FD23" s="1288"/>
      <c r="FE23" s="1288"/>
      <c r="FF23" s="1288"/>
      <c r="FG23" s="1288"/>
      <c r="FH23" s="1288"/>
      <c r="FI23" s="1288"/>
      <c r="FJ23" s="1288"/>
      <c r="FK23" s="1288"/>
      <c r="FL23" s="1288"/>
      <c r="FM23" s="1288"/>
      <c r="FN23" s="1288"/>
      <c r="FO23" s="1288"/>
      <c r="FP23" s="1288"/>
      <c r="FQ23" s="1288"/>
      <c r="FR23" s="1298"/>
      <c r="FS23" s="1288"/>
      <c r="FT23" s="1288"/>
      <c r="FU23" s="1288"/>
      <c r="FV23" s="1288"/>
      <c r="FW23" s="1288"/>
      <c r="FX23" s="1288"/>
      <c r="FY23" s="1288"/>
      <c r="FZ23" s="1288"/>
      <c r="GA23" s="1288"/>
      <c r="GB23" s="1288"/>
      <c r="GC23" s="1288"/>
      <c r="GD23" s="1288"/>
      <c r="GE23" s="1288"/>
      <c r="GF23" s="1288"/>
      <c r="GG23" s="1288"/>
      <c r="GH23" s="1288"/>
      <c r="GI23" s="1288"/>
    </row>
    <row r="24" spans="5:191" ht="6.75" customHeight="1">
      <c r="E24" s="870" t="s">
        <v>332</v>
      </c>
      <c r="F24" s="871"/>
      <c r="G24" s="871"/>
      <c r="H24" s="871"/>
      <c r="I24" s="871"/>
      <c r="J24" s="871"/>
      <c r="K24" s="871"/>
      <c r="L24" s="871"/>
      <c r="M24" s="871"/>
      <c r="N24" s="871"/>
      <c r="O24" s="871"/>
      <c r="P24" s="871"/>
      <c r="Q24" s="872"/>
      <c r="R24" s="1348"/>
      <c r="S24" s="1149"/>
      <c r="T24" s="1149"/>
      <c r="U24" s="1336"/>
      <c r="V24" s="1148"/>
      <c r="W24" s="1149"/>
      <c r="X24" s="1149"/>
      <c r="Y24" s="1150"/>
      <c r="Z24" s="1217"/>
      <c r="AA24" s="1149"/>
      <c r="AB24" s="1149"/>
      <c r="AC24" s="1150"/>
      <c r="AD24" s="1217"/>
      <c r="AE24" s="1149"/>
      <c r="AF24" s="1149"/>
      <c r="AG24" s="1150"/>
      <c r="AH24" s="1217"/>
      <c r="AI24" s="1149"/>
      <c r="AJ24" s="1149"/>
      <c r="AK24" s="1336"/>
      <c r="AL24" s="1148"/>
      <c r="AM24" s="1149"/>
      <c r="AN24" s="1149"/>
      <c r="AO24" s="1150"/>
      <c r="AP24" s="1217"/>
      <c r="AQ24" s="1149"/>
      <c r="AR24" s="1149"/>
      <c r="AS24" s="1150"/>
      <c r="AT24" s="1217"/>
      <c r="AU24" s="1149"/>
      <c r="AV24" s="1149"/>
      <c r="AW24" s="1150"/>
      <c r="AX24" s="1217"/>
      <c r="AY24" s="1149"/>
      <c r="AZ24" s="1149"/>
      <c r="BA24" s="1336"/>
      <c r="BB24" s="1148"/>
      <c r="BC24" s="1149"/>
      <c r="BD24" s="1149"/>
      <c r="BE24" s="1150"/>
      <c r="BF24" s="1217"/>
      <c r="BG24" s="1149"/>
      <c r="BH24" s="1149"/>
      <c r="BI24" s="1150"/>
      <c r="BJ24" s="1217"/>
      <c r="BK24" s="1149"/>
      <c r="BL24" s="1149"/>
      <c r="BM24" s="1150"/>
      <c r="BN24" s="1217"/>
      <c r="BO24" s="1149"/>
      <c r="BP24" s="1149"/>
      <c r="BQ24" s="1333"/>
      <c r="BR24" s="1272" t="s">
        <v>367</v>
      </c>
      <c r="BS24" s="1273"/>
      <c r="BT24" s="1273"/>
      <c r="BU24" s="1273"/>
      <c r="BV24" s="1273"/>
      <c r="BW24" s="1273"/>
      <c r="BX24" s="1273"/>
      <c r="BY24" s="1273"/>
      <c r="BZ24" s="1273"/>
      <c r="CA24" s="1273"/>
      <c r="CB24" s="1273"/>
      <c r="CC24" s="1273"/>
      <c r="CD24" s="1273"/>
      <c r="CE24" s="1273"/>
      <c r="CF24" s="1273"/>
      <c r="CG24" s="1273"/>
      <c r="CH24" s="1273"/>
      <c r="CI24" s="1273"/>
      <c r="CJ24" s="1273"/>
      <c r="CK24" s="1273"/>
      <c r="CL24" s="1273"/>
      <c r="CM24" s="1273"/>
      <c r="CN24" s="1273"/>
      <c r="CO24" s="1274"/>
      <c r="CP24" s="212"/>
      <c r="CT24" s="209"/>
      <c r="CY24" s="1288"/>
      <c r="CZ24" s="1288"/>
      <c r="DA24" s="1288"/>
      <c r="DB24" s="1288"/>
      <c r="DC24" s="1288"/>
      <c r="DD24" s="1288"/>
      <c r="DE24" s="1288"/>
      <c r="DF24" s="1288"/>
      <c r="DG24" s="1288"/>
      <c r="DH24" s="1288"/>
      <c r="DI24" s="1288"/>
      <c r="DJ24" s="1288"/>
      <c r="DK24" s="1288"/>
      <c r="DL24" s="1288"/>
      <c r="DM24" s="1288"/>
      <c r="DN24" s="1288"/>
      <c r="DO24" s="1288"/>
      <c r="DP24" s="1288"/>
      <c r="DQ24" s="1288"/>
      <c r="DR24" s="1288"/>
      <c r="DS24" s="1288"/>
      <c r="DT24" s="1288"/>
      <c r="DU24" s="1288"/>
      <c r="DV24" s="1288"/>
      <c r="DW24" s="1288"/>
      <c r="DX24" s="1288"/>
      <c r="DY24" s="1288"/>
      <c r="DZ24" s="1288"/>
      <c r="EA24" s="1288"/>
      <c r="EB24" s="1288"/>
      <c r="EC24" s="1288"/>
      <c r="ED24" s="1288"/>
      <c r="EE24" s="1288"/>
      <c r="EF24" s="1288"/>
      <c r="EG24" s="1288"/>
      <c r="EH24" s="1288"/>
      <c r="EI24" s="1288"/>
      <c r="EJ24" s="1288"/>
      <c r="EK24" s="1288"/>
      <c r="EL24" s="1288"/>
      <c r="EM24" s="1288"/>
      <c r="EN24" s="1288"/>
      <c r="EO24" s="1288"/>
      <c r="EP24" s="1288"/>
      <c r="EQ24" s="1288"/>
      <c r="ER24" s="1288"/>
      <c r="ES24" s="1288"/>
      <c r="ET24" s="1288"/>
      <c r="EU24" s="1288"/>
      <c r="EV24" s="1288"/>
      <c r="EW24" s="1288"/>
      <c r="EX24" s="1288"/>
      <c r="EY24" s="1288"/>
      <c r="EZ24" s="1288"/>
      <c r="FA24" s="1288"/>
      <c r="FB24" s="1288"/>
      <c r="FC24" s="1288"/>
      <c r="FD24" s="1288"/>
      <c r="FE24" s="1288"/>
      <c r="FF24" s="1288"/>
      <c r="FG24" s="1288"/>
      <c r="FH24" s="1288"/>
      <c r="FI24" s="1288"/>
      <c r="FJ24" s="1288"/>
      <c r="FK24" s="1288"/>
      <c r="FL24" s="1288"/>
      <c r="FM24" s="1288"/>
      <c r="FN24" s="1288"/>
      <c r="FO24" s="1288"/>
      <c r="FP24" s="1288"/>
      <c r="FQ24" s="1288"/>
      <c r="FR24" s="1298"/>
      <c r="FS24" s="1288"/>
      <c r="FT24" s="1288"/>
      <c r="FU24" s="1288"/>
      <c r="FV24" s="1288"/>
      <c r="FW24" s="1288"/>
      <c r="FX24" s="1288"/>
      <c r="FY24" s="1288"/>
      <c r="FZ24" s="1288"/>
      <c r="GA24" s="1288"/>
      <c r="GB24" s="1288"/>
      <c r="GC24" s="1288"/>
      <c r="GD24" s="1288"/>
      <c r="GE24" s="1288"/>
      <c r="GF24" s="1288"/>
      <c r="GG24" s="1288"/>
      <c r="GH24" s="1288"/>
      <c r="GI24" s="1288"/>
    </row>
    <row r="25" spans="5:191" ht="6.75" customHeight="1" thickBot="1">
      <c r="E25" s="873"/>
      <c r="F25" s="874"/>
      <c r="G25" s="874"/>
      <c r="H25" s="874"/>
      <c r="I25" s="874"/>
      <c r="J25" s="874"/>
      <c r="K25" s="874"/>
      <c r="L25" s="874"/>
      <c r="M25" s="874"/>
      <c r="N25" s="874"/>
      <c r="O25" s="874"/>
      <c r="P25" s="874"/>
      <c r="Q25" s="875"/>
      <c r="R25" s="1349"/>
      <c r="S25" s="1152"/>
      <c r="T25" s="1152"/>
      <c r="U25" s="1337"/>
      <c r="V25" s="1151"/>
      <c r="W25" s="1152"/>
      <c r="X25" s="1152"/>
      <c r="Y25" s="1153"/>
      <c r="Z25" s="1218"/>
      <c r="AA25" s="1152"/>
      <c r="AB25" s="1152"/>
      <c r="AC25" s="1153"/>
      <c r="AD25" s="1218"/>
      <c r="AE25" s="1152"/>
      <c r="AF25" s="1152"/>
      <c r="AG25" s="1153"/>
      <c r="AH25" s="1218"/>
      <c r="AI25" s="1152"/>
      <c r="AJ25" s="1152"/>
      <c r="AK25" s="1337"/>
      <c r="AL25" s="1151"/>
      <c r="AM25" s="1152"/>
      <c r="AN25" s="1152"/>
      <c r="AO25" s="1153"/>
      <c r="AP25" s="1218"/>
      <c r="AQ25" s="1152"/>
      <c r="AR25" s="1152"/>
      <c r="AS25" s="1153"/>
      <c r="AT25" s="1218"/>
      <c r="AU25" s="1152"/>
      <c r="AV25" s="1152"/>
      <c r="AW25" s="1153"/>
      <c r="AX25" s="1218"/>
      <c r="AY25" s="1152"/>
      <c r="AZ25" s="1152"/>
      <c r="BA25" s="1337"/>
      <c r="BB25" s="1151"/>
      <c r="BC25" s="1152"/>
      <c r="BD25" s="1152"/>
      <c r="BE25" s="1153"/>
      <c r="BF25" s="1218"/>
      <c r="BG25" s="1152"/>
      <c r="BH25" s="1152"/>
      <c r="BI25" s="1153"/>
      <c r="BJ25" s="1218"/>
      <c r="BK25" s="1152"/>
      <c r="BL25" s="1152"/>
      <c r="BM25" s="1153"/>
      <c r="BN25" s="1218"/>
      <c r="BO25" s="1152"/>
      <c r="BP25" s="1152"/>
      <c r="BQ25" s="1334"/>
      <c r="BR25" s="1275"/>
      <c r="BS25" s="1276"/>
      <c r="BT25" s="1276"/>
      <c r="BU25" s="1276"/>
      <c r="BV25" s="1276"/>
      <c r="BW25" s="1276"/>
      <c r="BX25" s="1276"/>
      <c r="BY25" s="1276"/>
      <c r="BZ25" s="1276"/>
      <c r="CA25" s="1276"/>
      <c r="CB25" s="1276"/>
      <c r="CC25" s="1276"/>
      <c r="CD25" s="1276"/>
      <c r="CE25" s="1276"/>
      <c r="CF25" s="1276"/>
      <c r="CG25" s="1276"/>
      <c r="CH25" s="1276"/>
      <c r="CI25" s="1276"/>
      <c r="CJ25" s="1276"/>
      <c r="CK25" s="1276"/>
      <c r="CL25" s="1276"/>
      <c r="CM25" s="1276"/>
      <c r="CN25" s="1276"/>
      <c r="CO25" s="1277"/>
      <c r="CP25" s="212"/>
      <c r="CT25" s="209"/>
      <c r="CY25" s="1288"/>
      <c r="CZ25" s="1288"/>
      <c r="DA25" s="1288"/>
      <c r="DB25" s="1288"/>
      <c r="DC25" s="1288"/>
      <c r="DD25" s="1288"/>
      <c r="DE25" s="1288"/>
      <c r="DF25" s="1288"/>
      <c r="DG25" s="1288"/>
      <c r="DH25" s="1288"/>
      <c r="DI25" s="1288"/>
      <c r="DJ25" s="1288"/>
      <c r="DK25" s="1288"/>
      <c r="DL25" s="1288"/>
      <c r="DM25" s="1288"/>
      <c r="DN25" s="1288"/>
      <c r="DO25" s="1288"/>
      <c r="DP25" s="1288"/>
      <c r="DQ25" s="1288"/>
      <c r="DR25" s="1288"/>
      <c r="DS25" s="1288"/>
      <c r="DT25" s="1288"/>
      <c r="DU25" s="1288"/>
      <c r="DV25" s="1288"/>
      <c r="DW25" s="1288"/>
      <c r="DX25" s="1288"/>
      <c r="DY25" s="1288"/>
      <c r="DZ25" s="1288"/>
      <c r="EA25" s="1288"/>
      <c r="EB25" s="1288"/>
      <c r="EC25" s="1288"/>
      <c r="ED25" s="1288"/>
      <c r="EE25" s="1288"/>
      <c r="EF25" s="1288"/>
      <c r="EG25" s="1288"/>
      <c r="EH25" s="1288"/>
      <c r="EI25" s="1288"/>
      <c r="EJ25" s="1288"/>
      <c r="EK25" s="1288"/>
      <c r="EL25" s="1288"/>
      <c r="EM25" s="1288"/>
      <c r="EN25" s="1288"/>
      <c r="EO25" s="1288"/>
      <c r="EP25" s="1288"/>
      <c r="EQ25" s="1288"/>
      <c r="ER25" s="1288"/>
      <c r="ES25" s="1288"/>
      <c r="ET25" s="1288"/>
      <c r="EU25" s="1288"/>
      <c r="EV25" s="1288"/>
      <c r="EW25" s="1288"/>
      <c r="EX25" s="1288"/>
      <c r="EY25" s="1288"/>
      <c r="EZ25" s="1288"/>
      <c r="FA25" s="1288"/>
      <c r="FB25" s="1288"/>
      <c r="FC25" s="1288"/>
      <c r="FD25" s="1288"/>
      <c r="FE25" s="1288"/>
      <c r="FF25" s="1288"/>
      <c r="FG25" s="1288"/>
      <c r="FH25" s="1288"/>
      <c r="FI25" s="1288"/>
      <c r="FJ25" s="1288"/>
      <c r="FK25" s="1288"/>
      <c r="FL25" s="1288"/>
      <c r="FM25" s="1288"/>
      <c r="FN25" s="1288"/>
      <c r="FO25" s="1288"/>
      <c r="FP25" s="1288"/>
      <c r="FQ25" s="1288"/>
      <c r="FR25" s="1298"/>
      <c r="FS25" s="1289"/>
      <c r="FT25" s="1289"/>
      <c r="FU25" s="1289"/>
      <c r="FV25" s="1289"/>
      <c r="FW25" s="1289"/>
      <c r="FX25" s="1289"/>
      <c r="FY25" s="1289"/>
      <c r="FZ25" s="1289"/>
      <c r="GA25" s="1289"/>
      <c r="GB25" s="1289"/>
      <c r="GC25" s="1289"/>
      <c r="GD25" s="1289"/>
      <c r="GE25" s="1289"/>
      <c r="GF25" s="1289"/>
      <c r="GG25" s="1289"/>
      <c r="GH25" s="1289"/>
      <c r="GI25" s="1289"/>
    </row>
    <row r="26" spans="5:191" ht="6.75" customHeight="1" thickBot="1">
      <c r="E26" s="876"/>
      <c r="F26" s="877"/>
      <c r="G26" s="877"/>
      <c r="H26" s="877"/>
      <c r="I26" s="877"/>
      <c r="J26" s="877"/>
      <c r="K26" s="877"/>
      <c r="L26" s="877"/>
      <c r="M26" s="877"/>
      <c r="N26" s="877"/>
      <c r="O26" s="877"/>
      <c r="P26" s="877"/>
      <c r="Q26" s="878"/>
      <c r="R26" s="1350"/>
      <c r="S26" s="1155"/>
      <c r="T26" s="1155"/>
      <c r="U26" s="1338"/>
      <c r="V26" s="1154"/>
      <c r="W26" s="1155"/>
      <c r="X26" s="1155"/>
      <c r="Y26" s="1156"/>
      <c r="Z26" s="1219"/>
      <c r="AA26" s="1155"/>
      <c r="AB26" s="1155"/>
      <c r="AC26" s="1156"/>
      <c r="AD26" s="1219"/>
      <c r="AE26" s="1155"/>
      <c r="AF26" s="1155"/>
      <c r="AG26" s="1156"/>
      <c r="AH26" s="1219"/>
      <c r="AI26" s="1155"/>
      <c r="AJ26" s="1155"/>
      <c r="AK26" s="1338"/>
      <c r="AL26" s="1154"/>
      <c r="AM26" s="1155"/>
      <c r="AN26" s="1155"/>
      <c r="AO26" s="1156"/>
      <c r="AP26" s="1219"/>
      <c r="AQ26" s="1155"/>
      <c r="AR26" s="1155"/>
      <c r="AS26" s="1156"/>
      <c r="AT26" s="1219"/>
      <c r="AU26" s="1155"/>
      <c r="AV26" s="1155"/>
      <c r="AW26" s="1156"/>
      <c r="AX26" s="1219"/>
      <c r="AY26" s="1155"/>
      <c r="AZ26" s="1155"/>
      <c r="BA26" s="1338"/>
      <c r="BB26" s="1154"/>
      <c r="BC26" s="1155"/>
      <c r="BD26" s="1155"/>
      <c r="BE26" s="1156"/>
      <c r="BF26" s="1219"/>
      <c r="BG26" s="1155"/>
      <c r="BH26" s="1155"/>
      <c r="BI26" s="1156"/>
      <c r="BJ26" s="1219"/>
      <c r="BK26" s="1155"/>
      <c r="BL26" s="1155"/>
      <c r="BM26" s="1156"/>
      <c r="BN26" s="1219"/>
      <c r="BO26" s="1155"/>
      <c r="BP26" s="1155"/>
      <c r="BQ26" s="1335"/>
      <c r="BR26" s="1275"/>
      <c r="BS26" s="1276"/>
      <c r="BT26" s="1276"/>
      <c r="BU26" s="1276"/>
      <c r="BV26" s="1276"/>
      <c r="BW26" s="1276"/>
      <c r="BX26" s="1276"/>
      <c r="BY26" s="1276"/>
      <c r="BZ26" s="1276"/>
      <c r="CA26" s="1276"/>
      <c r="CB26" s="1276"/>
      <c r="CC26" s="1276"/>
      <c r="CD26" s="1276"/>
      <c r="CE26" s="1276"/>
      <c r="CF26" s="1276"/>
      <c r="CG26" s="1276"/>
      <c r="CH26" s="1276"/>
      <c r="CI26" s="1276"/>
      <c r="CJ26" s="1276"/>
      <c r="CK26" s="1276"/>
      <c r="CL26" s="1276"/>
      <c r="CM26" s="1276"/>
      <c r="CN26" s="1276"/>
      <c r="CO26" s="1277"/>
      <c r="CP26" s="212"/>
      <c r="CT26" s="209"/>
      <c r="CY26" s="837" t="s">
        <v>238</v>
      </c>
      <c r="CZ26" s="838"/>
      <c r="DA26" s="838"/>
      <c r="DB26" s="838"/>
      <c r="DC26" s="838"/>
      <c r="DD26" s="839"/>
      <c r="DE26" s="1209" t="s">
        <v>395</v>
      </c>
      <c r="DF26" s="1209"/>
      <c r="DG26" s="1209"/>
      <c r="DH26" s="1209"/>
      <c r="DI26" s="1209"/>
      <c r="DJ26" s="1209"/>
      <c r="DK26" s="1209"/>
      <c r="DL26" s="1209"/>
      <c r="DM26" s="1209"/>
      <c r="DN26" s="1209"/>
      <c r="DO26" s="1209"/>
      <c r="DP26" s="1209"/>
      <c r="DQ26" s="1209"/>
      <c r="DR26" s="1209"/>
      <c r="DS26" s="1209"/>
      <c r="DT26" s="1209"/>
      <c r="DU26" s="1209"/>
      <c r="DV26" s="1209"/>
      <c r="DW26" s="1209"/>
      <c r="DX26" s="1209"/>
      <c r="DY26" s="1209"/>
      <c r="DZ26" s="1209"/>
      <c r="EA26" s="1209"/>
      <c r="EB26" s="1209"/>
      <c r="EC26" s="1209"/>
      <c r="ED26" s="1209"/>
      <c r="EE26" s="1209"/>
      <c r="EF26" s="1209"/>
      <c r="EG26" s="1209"/>
      <c r="EH26" s="1209"/>
      <c r="EI26" s="1209"/>
      <c r="EJ26" s="1209"/>
      <c r="EK26" s="1209"/>
      <c r="EL26" s="1209"/>
      <c r="EM26" s="1209"/>
      <c r="EN26" s="1209"/>
      <c r="EO26" s="1209"/>
      <c r="EP26" s="1209"/>
      <c r="EQ26" s="1209"/>
      <c r="ER26" s="1209"/>
      <c r="ES26" s="1209"/>
      <c r="ET26" s="1209"/>
      <c r="EU26" s="1209"/>
      <c r="EV26" s="1209"/>
      <c r="EW26" s="1209"/>
      <c r="EX26" s="1209"/>
      <c r="EY26" s="1209"/>
      <c r="EZ26" s="1209"/>
      <c r="FA26" s="1209"/>
      <c r="FB26" s="1209"/>
      <c r="FC26" s="1209"/>
      <c r="FD26" s="1209"/>
      <c r="FE26" s="1209"/>
      <c r="FF26" s="1209"/>
      <c r="FG26" s="1209"/>
      <c r="FH26" s="1209"/>
      <c r="FI26" s="1209"/>
      <c r="FJ26" s="1209"/>
      <c r="FK26" s="1209"/>
      <c r="FL26" s="1209"/>
      <c r="FM26" s="1209"/>
      <c r="FN26" s="1209"/>
      <c r="FO26" s="1209"/>
      <c r="FP26" s="1209"/>
      <c r="FQ26" s="1209"/>
      <c r="FR26" s="1210"/>
      <c r="FS26" s="1311"/>
      <c r="FT26" s="1312"/>
      <c r="FU26" s="1312"/>
      <c r="FV26" s="1312"/>
      <c r="FW26" s="1312"/>
      <c r="FX26" s="1312"/>
      <c r="FY26" s="1312"/>
      <c r="FZ26" s="1312"/>
      <c r="GA26" s="1312"/>
      <c r="GB26" s="1312"/>
      <c r="GC26" s="1312"/>
      <c r="GD26" s="1312"/>
      <c r="GE26" s="1312"/>
      <c r="GF26" s="1312"/>
      <c r="GG26" s="1313"/>
      <c r="GH26" s="1305" t="s">
        <v>379</v>
      </c>
      <c r="GI26" s="1306"/>
    </row>
    <row r="27" spans="5:191" ht="6.75" customHeight="1">
      <c r="E27" s="1239" t="s">
        <v>334</v>
      </c>
      <c r="F27" s="1240"/>
      <c r="G27" s="1240"/>
      <c r="H27" s="1240"/>
      <c r="I27" s="1240"/>
      <c r="J27" s="1240"/>
      <c r="K27" s="1240"/>
      <c r="L27" s="1240"/>
      <c r="M27" s="1240"/>
      <c r="N27" s="1240"/>
      <c r="O27" s="1240"/>
      <c r="P27" s="1240"/>
      <c r="Q27" s="1241"/>
      <c r="R27" s="1136"/>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7"/>
      <c r="AR27" s="1137"/>
      <c r="AS27" s="1137"/>
      <c r="AT27" s="1137"/>
      <c r="AU27" s="1137"/>
      <c r="AV27" s="1137"/>
      <c r="AW27" s="1137"/>
      <c r="AX27" s="1137"/>
      <c r="AY27" s="1137"/>
      <c r="AZ27" s="1137"/>
      <c r="BA27" s="1137"/>
      <c r="BB27" s="1137"/>
      <c r="BC27" s="1138"/>
      <c r="BD27" s="912" t="s">
        <v>350</v>
      </c>
      <c r="BE27" s="913"/>
      <c r="BF27" s="913"/>
      <c r="BG27" s="913"/>
      <c r="BH27" s="913"/>
      <c r="BI27" s="913"/>
      <c r="BJ27" s="913"/>
      <c r="BK27" s="913"/>
      <c r="BL27" s="913"/>
      <c r="BM27" s="913"/>
      <c r="BN27" s="913"/>
      <c r="BO27" s="913"/>
      <c r="BP27" s="913"/>
      <c r="BQ27" s="913"/>
      <c r="BR27" s="914"/>
      <c r="BS27" s="914"/>
      <c r="BT27" s="914"/>
      <c r="BU27" s="914"/>
      <c r="BV27" s="914"/>
      <c r="BW27" s="914"/>
      <c r="BX27" s="914"/>
      <c r="BY27" s="914"/>
      <c r="BZ27" s="914"/>
      <c r="CA27" s="914"/>
      <c r="CB27" s="914"/>
      <c r="CC27" s="915"/>
      <c r="CD27" s="1324"/>
      <c r="CE27" s="1325"/>
      <c r="CF27" s="1325"/>
      <c r="CG27" s="1325"/>
      <c r="CH27" s="1325"/>
      <c r="CI27" s="1325"/>
      <c r="CJ27" s="1325"/>
      <c r="CK27" s="1325"/>
      <c r="CL27" s="1325"/>
      <c r="CM27" s="1325"/>
      <c r="CN27" s="1325"/>
      <c r="CO27" s="1326"/>
      <c r="CP27" s="212"/>
      <c r="CT27" s="209"/>
      <c r="CY27" s="840"/>
      <c r="CZ27" s="841"/>
      <c r="DA27" s="841"/>
      <c r="DB27" s="841"/>
      <c r="DC27" s="841"/>
      <c r="DD27" s="842"/>
      <c r="DE27" s="1209"/>
      <c r="DF27" s="1209"/>
      <c r="DG27" s="1209"/>
      <c r="DH27" s="1209"/>
      <c r="DI27" s="1209"/>
      <c r="DJ27" s="1209"/>
      <c r="DK27" s="1209"/>
      <c r="DL27" s="1209"/>
      <c r="DM27" s="1209"/>
      <c r="DN27" s="1209"/>
      <c r="DO27" s="1209"/>
      <c r="DP27" s="1209"/>
      <c r="DQ27" s="1209"/>
      <c r="DR27" s="1209"/>
      <c r="DS27" s="1209"/>
      <c r="DT27" s="1209"/>
      <c r="DU27" s="1209"/>
      <c r="DV27" s="1209"/>
      <c r="DW27" s="1209"/>
      <c r="DX27" s="1209"/>
      <c r="DY27" s="1209"/>
      <c r="DZ27" s="1209"/>
      <c r="EA27" s="1209"/>
      <c r="EB27" s="1209"/>
      <c r="EC27" s="1209"/>
      <c r="ED27" s="1209"/>
      <c r="EE27" s="1209"/>
      <c r="EF27" s="1209"/>
      <c r="EG27" s="1209"/>
      <c r="EH27" s="1209"/>
      <c r="EI27" s="1209"/>
      <c r="EJ27" s="1209"/>
      <c r="EK27" s="1209"/>
      <c r="EL27" s="1209"/>
      <c r="EM27" s="1209"/>
      <c r="EN27" s="1209"/>
      <c r="EO27" s="1209"/>
      <c r="EP27" s="1209"/>
      <c r="EQ27" s="1209"/>
      <c r="ER27" s="1209"/>
      <c r="ES27" s="1209"/>
      <c r="ET27" s="1209"/>
      <c r="EU27" s="1209"/>
      <c r="EV27" s="1209"/>
      <c r="EW27" s="1209"/>
      <c r="EX27" s="1209"/>
      <c r="EY27" s="1209"/>
      <c r="EZ27" s="1209"/>
      <c r="FA27" s="1209"/>
      <c r="FB27" s="1209"/>
      <c r="FC27" s="1209"/>
      <c r="FD27" s="1209"/>
      <c r="FE27" s="1209"/>
      <c r="FF27" s="1209"/>
      <c r="FG27" s="1209"/>
      <c r="FH27" s="1209"/>
      <c r="FI27" s="1209"/>
      <c r="FJ27" s="1209"/>
      <c r="FK27" s="1209"/>
      <c r="FL27" s="1209"/>
      <c r="FM27" s="1209"/>
      <c r="FN27" s="1209"/>
      <c r="FO27" s="1209"/>
      <c r="FP27" s="1209"/>
      <c r="FQ27" s="1209"/>
      <c r="FR27" s="1210"/>
      <c r="FS27" s="1314"/>
      <c r="FT27" s="1315"/>
      <c r="FU27" s="1315"/>
      <c r="FV27" s="1315"/>
      <c r="FW27" s="1315"/>
      <c r="FX27" s="1315"/>
      <c r="FY27" s="1315"/>
      <c r="FZ27" s="1315"/>
      <c r="GA27" s="1315"/>
      <c r="GB27" s="1315"/>
      <c r="GC27" s="1315"/>
      <c r="GD27" s="1315"/>
      <c r="GE27" s="1315"/>
      <c r="GF27" s="1315"/>
      <c r="GG27" s="1316"/>
      <c r="GH27" s="1307"/>
      <c r="GI27" s="1308"/>
    </row>
    <row r="28" spans="5:191" ht="6.75" customHeight="1" thickBot="1">
      <c r="E28" s="1242"/>
      <c r="F28" s="1243"/>
      <c r="G28" s="1243"/>
      <c r="H28" s="1243"/>
      <c r="I28" s="1243"/>
      <c r="J28" s="1243"/>
      <c r="K28" s="1243"/>
      <c r="L28" s="1243"/>
      <c r="M28" s="1243"/>
      <c r="N28" s="1243"/>
      <c r="O28" s="1243"/>
      <c r="P28" s="1243"/>
      <c r="Q28" s="1244"/>
      <c r="R28" s="1136"/>
      <c r="S28" s="1137"/>
      <c r="T28" s="1137"/>
      <c r="U28" s="1137"/>
      <c r="V28" s="1137"/>
      <c r="W28" s="1137"/>
      <c r="X28" s="1137"/>
      <c r="Y28" s="1137"/>
      <c r="Z28" s="1137"/>
      <c r="AA28" s="1137"/>
      <c r="AB28" s="1137"/>
      <c r="AC28" s="1137"/>
      <c r="AD28" s="1137"/>
      <c r="AE28" s="1137"/>
      <c r="AF28" s="1137"/>
      <c r="AG28" s="1137"/>
      <c r="AH28" s="1137"/>
      <c r="AI28" s="1137"/>
      <c r="AJ28" s="1137"/>
      <c r="AK28" s="1137"/>
      <c r="AL28" s="1137"/>
      <c r="AM28" s="1137"/>
      <c r="AN28" s="1137"/>
      <c r="AO28" s="1137"/>
      <c r="AP28" s="1137"/>
      <c r="AQ28" s="1137"/>
      <c r="AR28" s="1137"/>
      <c r="AS28" s="1137"/>
      <c r="AT28" s="1137"/>
      <c r="AU28" s="1137"/>
      <c r="AV28" s="1137"/>
      <c r="AW28" s="1137"/>
      <c r="AX28" s="1137"/>
      <c r="AY28" s="1137"/>
      <c r="AZ28" s="1137"/>
      <c r="BA28" s="1137"/>
      <c r="BB28" s="1137"/>
      <c r="BC28" s="1138"/>
      <c r="BD28" s="912"/>
      <c r="BE28" s="913"/>
      <c r="BF28" s="913"/>
      <c r="BG28" s="913"/>
      <c r="BH28" s="913"/>
      <c r="BI28" s="913"/>
      <c r="BJ28" s="913"/>
      <c r="BK28" s="913"/>
      <c r="BL28" s="913"/>
      <c r="BM28" s="913"/>
      <c r="BN28" s="913"/>
      <c r="BO28" s="913"/>
      <c r="BP28" s="913"/>
      <c r="BQ28" s="913"/>
      <c r="BR28" s="913"/>
      <c r="BS28" s="913"/>
      <c r="BT28" s="913"/>
      <c r="BU28" s="913"/>
      <c r="BV28" s="913"/>
      <c r="BW28" s="913"/>
      <c r="BX28" s="913"/>
      <c r="BY28" s="913"/>
      <c r="BZ28" s="913"/>
      <c r="CA28" s="913"/>
      <c r="CB28" s="913"/>
      <c r="CC28" s="916"/>
      <c r="CD28" s="1327"/>
      <c r="CE28" s="1328"/>
      <c r="CF28" s="1328"/>
      <c r="CG28" s="1328"/>
      <c r="CH28" s="1328"/>
      <c r="CI28" s="1328"/>
      <c r="CJ28" s="1328"/>
      <c r="CK28" s="1328"/>
      <c r="CL28" s="1328"/>
      <c r="CM28" s="1328"/>
      <c r="CN28" s="1328"/>
      <c r="CO28" s="1329"/>
      <c r="CP28" s="212"/>
      <c r="CT28" s="209"/>
      <c r="CY28" s="843"/>
      <c r="CZ28" s="844"/>
      <c r="DA28" s="844"/>
      <c r="DB28" s="844"/>
      <c r="DC28" s="844"/>
      <c r="DD28" s="845"/>
      <c r="DE28" s="1209"/>
      <c r="DF28" s="1209"/>
      <c r="DG28" s="1209"/>
      <c r="DH28" s="1209"/>
      <c r="DI28" s="1209"/>
      <c r="DJ28" s="1209"/>
      <c r="DK28" s="1209"/>
      <c r="DL28" s="1209"/>
      <c r="DM28" s="1209"/>
      <c r="DN28" s="1209"/>
      <c r="DO28" s="1209"/>
      <c r="DP28" s="1209"/>
      <c r="DQ28" s="1209"/>
      <c r="DR28" s="1209"/>
      <c r="DS28" s="1209"/>
      <c r="DT28" s="1209"/>
      <c r="DU28" s="1209"/>
      <c r="DV28" s="1209"/>
      <c r="DW28" s="1209"/>
      <c r="DX28" s="1209"/>
      <c r="DY28" s="1209"/>
      <c r="DZ28" s="1209"/>
      <c r="EA28" s="1209"/>
      <c r="EB28" s="1209"/>
      <c r="EC28" s="1209"/>
      <c r="ED28" s="1209"/>
      <c r="EE28" s="1209"/>
      <c r="EF28" s="1209"/>
      <c r="EG28" s="1209"/>
      <c r="EH28" s="1209"/>
      <c r="EI28" s="1209"/>
      <c r="EJ28" s="1209"/>
      <c r="EK28" s="1209"/>
      <c r="EL28" s="1209"/>
      <c r="EM28" s="1209"/>
      <c r="EN28" s="1209"/>
      <c r="EO28" s="1209"/>
      <c r="EP28" s="1209"/>
      <c r="EQ28" s="1209"/>
      <c r="ER28" s="1209"/>
      <c r="ES28" s="1209"/>
      <c r="ET28" s="1209"/>
      <c r="EU28" s="1209"/>
      <c r="EV28" s="1209"/>
      <c r="EW28" s="1209"/>
      <c r="EX28" s="1209"/>
      <c r="EY28" s="1209"/>
      <c r="EZ28" s="1209"/>
      <c r="FA28" s="1209"/>
      <c r="FB28" s="1209"/>
      <c r="FC28" s="1209"/>
      <c r="FD28" s="1209"/>
      <c r="FE28" s="1209"/>
      <c r="FF28" s="1209"/>
      <c r="FG28" s="1209"/>
      <c r="FH28" s="1209"/>
      <c r="FI28" s="1209"/>
      <c r="FJ28" s="1209"/>
      <c r="FK28" s="1209"/>
      <c r="FL28" s="1209"/>
      <c r="FM28" s="1209"/>
      <c r="FN28" s="1209"/>
      <c r="FO28" s="1209"/>
      <c r="FP28" s="1209"/>
      <c r="FQ28" s="1209"/>
      <c r="FR28" s="1210"/>
      <c r="FS28" s="1317"/>
      <c r="FT28" s="1318"/>
      <c r="FU28" s="1318"/>
      <c r="FV28" s="1318"/>
      <c r="FW28" s="1318"/>
      <c r="FX28" s="1318"/>
      <c r="FY28" s="1318"/>
      <c r="FZ28" s="1318"/>
      <c r="GA28" s="1318"/>
      <c r="GB28" s="1318"/>
      <c r="GC28" s="1318"/>
      <c r="GD28" s="1318"/>
      <c r="GE28" s="1318"/>
      <c r="GF28" s="1318"/>
      <c r="GG28" s="1319"/>
      <c r="GH28" s="1309"/>
      <c r="GI28" s="1310"/>
    </row>
    <row r="29" spans="5:191" ht="6.75" customHeight="1" thickBot="1">
      <c r="E29" s="1245"/>
      <c r="F29" s="1246"/>
      <c r="G29" s="1246"/>
      <c r="H29" s="1246"/>
      <c r="I29" s="1246"/>
      <c r="J29" s="1246"/>
      <c r="K29" s="1246"/>
      <c r="L29" s="1246"/>
      <c r="M29" s="1246"/>
      <c r="N29" s="1246"/>
      <c r="O29" s="1246"/>
      <c r="P29" s="1246"/>
      <c r="Q29" s="1247"/>
      <c r="R29" s="1139"/>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0"/>
      <c r="AZ29" s="1140"/>
      <c r="BA29" s="1140"/>
      <c r="BB29" s="1140"/>
      <c r="BC29" s="1141"/>
      <c r="BD29" s="917"/>
      <c r="BE29" s="918"/>
      <c r="BF29" s="918"/>
      <c r="BG29" s="918"/>
      <c r="BH29" s="918"/>
      <c r="BI29" s="918"/>
      <c r="BJ29" s="918"/>
      <c r="BK29" s="918"/>
      <c r="BL29" s="918"/>
      <c r="BM29" s="918"/>
      <c r="BN29" s="918"/>
      <c r="BO29" s="918"/>
      <c r="BP29" s="918"/>
      <c r="BQ29" s="918"/>
      <c r="BR29" s="918"/>
      <c r="BS29" s="918"/>
      <c r="BT29" s="918"/>
      <c r="BU29" s="918"/>
      <c r="BV29" s="918"/>
      <c r="BW29" s="918"/>
      <c r="BX29" s="918"/>
      <c r="BY29" s="918"/>
      <c r="BZ29" s="918"/>
      <c r="CA29" s="918"/>
      <c r="CB29" s="918"/>
      <c r="CC29" s="919"/>
      <c r="CD29" s="1330"/>
      <c r="CE29" s="1331"/>
      <c r="CF29" s="1331"/>
      <c r="CG29" s="1331"/>
      <c r="CH29" s="1331"/>
      <c r="CI29" s="1331"/>
      <c r="CJ29" s="1331"/>
      <c r="CK29" s="1331"/>
      <c r="CL29" s="1331"/>
      <c r="CM29" s="1331"/>
      <c r="CN29" s="1331"/>
      <c r="CO29" s="1332"/>
      <c r="CP29" s="212"/>
      <c r="CT29" s="209"/>
      <c r="CY29" s="837" t="s">
        <v>237</v>
      </c>
      <c r="CZ29" s="838"/>
      <c r="DA29" s="838"/>
      <c r="DB29" s="838"/>
      <c r="DC29" s="838"/>
      <c r="DD29" s="839"/>
      <c r="DE29" s="1209" t="s">
        <v>462</v>
      </c>
      <c r="DF29" s="1209"/>
      <c r="DG29" s="1209"/>
      <c r="DH29" s="1209"/>
      <c r="DI29" s="1209"/>
      <c r="DJ29" s="1209"/>
      <c r="DK29" s="1209"/>
      <c r="DL29" s="1209"/>
      <c r="DM29" s="1209"/>
      <c r="DN29" s="1209"/>
      <c r="DO29" s="1209"/>
      <c r="DP29" s="1209"/>
      <c r="DQ29" s="1209"/>
      <c r="DR29" s="1209"/>
      <c r="DS29" s="1209"/>
      <c r="DT29" s="1209"/>
      <c r="DU29" s="1209"/>
      <c r="DV29" s="1209"/>
      <c r="DW29" s="1209"/>
      <c r="DX29" s="1209"/>
      <c r="DY29" s="1209"/>
      <c r="DZ29" s="1209"/>
      <c r="EA29" s="1209"/>
      <c r="EB29" s="1209"/>
      <c r="EC29" s="1209"/>
      <c r="ED29" s="1209"/>
      <c r="EE29" s="1209"/>
      <c r="EF29" s="1209"/>
      <c r="EG29" s="1209"/>
      <c r="EH29" s="1209"/>
      <c r="EI29" s="1209"/>
      <c r="EJ29" s="1209"/>
      <c r="EK29" s="1209"/>
      <c r="EL29" s="1209"/>
      <c r="EM29" s="1209"/>
      <c r="EN29" s="1209"/>
      <c r="EO29" s="1209"/>
      <c r="EP29" s="1209"/>
      <c r="EQ29" s="1209"/>
      <c r="ER29" s="1209"/>
      <c r="ES29" s="1209"/>
      <c r="ET29" s="1209"/>
      <c r="EU29" s="1209"/>
      <c r="EV29" s="1209"/>
      <c r="EW29" s="1209"/>
      <c r="EX29" s="1209"/>
      <c r="EY29" s="1209"/>
      <c r="EZ29" s="1209"/>
      <c r="FA29" s="1209"/>
      <c r="FB29" s="1209"/>
      <c r="FC29" s="1209"/>
      <c r="FD29" s="1209"/>
      <c r="FE29" s="1209"/>
      <c r="FF29" s="1209"/>
      <c r="FG29" s="1209"/>
      <c r="FH29" s="1209"/>
      <c r="FI29" s="1209"/>
      <c r="FJ29" s="1209"/>
      <c r="FK29" s="1209"/>
      <c r="FL29" s="1209"/>
      <c r="FM29" s="1209"/>
      <c r="FN29" s="1209"/>
      <c r="FO29" s="1209"/>
      <c r="FP29" s="1209"/>
      <c r="FQ29" s="1209"/>
      <c r="FR29" s="1210"/>
      <c r="FS29" s="1279"/>
      <c r="FT29" s="1280"/>
      <c r="FU29" s="1280"/>
      <c r="FV29" s="1280"/>
      <c r="FW29" s="1280"/>
      <c r="FX29" s="1280"/>
      <c r="FY29" s="1285" t="s">
        <v>44</v>
      </c>
      <c r="FZ29" s="1286"/>
      <c r="GA29" s="328"/>
      <c r="GB29" s="329"/>
      <c r="GC29" s="329"/>
      <c r="GD29" s="329"/>
      <c r="GE29" s="329"/>
      <c r="GF29" s="329"/>
      <c r="GG29" s="329"/>
      <c r="GH29" s="330"/>
      <c r="GI29" s="331"/>
    </row>
    <row r="30" spans="5:191" ht="6.75" customHeight="1">
      <c r="E30" s="1248" t="s">
        <v>335</v>
      </c>
      <c r="F30" s="1249"/>
      <c r="G30" s="1249"/>
      <c r="H30" s="1249"/>
      <c r="I30" s="1249"/>
      <c r="J30" s="1249"/>
      <c r="K30" s="1249"/>
      <c r="L30" s="1249"/>
      <c r="M30" s="1249"/>
      <c r="N30" s="1249"/>
      <c r="O30" s="1249"/>
      <c r="P30" s="1249"/>
      <c r="Q30" s="1250"/>
      <c r="R30" s="1367"/>
      <c r="S30" s="1368"/>
      <c r="T30" s="1368"/>
      <c r="U30" s="1368"/>
      <c r="V30" s="1368"/>
      <c r="W30" s="1368"/>
      <c r="X30" s="1368"/>
      <c r="Y30" s="1368"/>
      <c r="Z30" s="1368"/>
      <c r="AA30" s="1368"/>
      <c r="AB30" s="1368"/>
      <c r="AC30" s="1368"/>
      <c r="AD30" s="1368"/>
      <c r="AE30" s="1368"/>
      <c r="AF30" s="1368"/>
      <c r="AG30" s="1368"/>
      <c r="AH30" s="1368"/>
      <c r="AI30" s="1368"/>
      <c r="AJ30" s="1368"/>
      <c r="AK30" s="1368"/>
      <c r="AL30" s="1368"/>
      <c r="AM30" s="1368"/>
      <c r="AN30" s="1368"/>
      <c r="AO30" s="1368"/>
      <c r="AP30" s="1368"/>
      <c r="AQ30" s="1368"/>
      <c r="AR30" s="1368"/>
      <c r="AS30" s="1368"/>
      <c r="AT30" s="1368"/>
      <c r="AU30" s="1368"/>
      <c r="AV30" s="1368"/>
      <c r="AW30" s="1368"/>
      <c r="AX30" s="1368"/>
      <c r="AY30" s="1368"/>
      <c r="AZ30" s="1368"/>
      <c r="BA30" s="1368"/>
      <c r="BB30" s="1368"/>
      <c r="BC30" s="1369"/>
      <c r="BD30" s="1376" t="s">
        <v>342</v>
      </c>
      <c r="BE30" s="914"/>
      <c r="BF30" s="914"/>
      <c r="BG30" s="914"/>
      <c r="BH30" s="914"/>
      <c r="BI30" s="914"/>
      <c r="BJ30" s="914"/>
      <c r="BK30" s="914"/>
      <c r="BL30" s="914"/>
      <c r="BM30" s="914"/>
      <c r="BN30" s="914"/>
      <c r="BO30" s="914"/>
      <c r="BP30" s="914"/>
      <c r="BQ30" s="914"/>
      <c r="BR30" s="914"/>
      <c r="BS30" s="914"/>
      <c r="BT30" s="914"/>
      <c r="BU30" s="914"/>
      <c r="BV30" s="914"/>
      <c r="BW30" s="914"/>
      <c r="BX30" s="914"/>
      <c r="BY30" s="914"/>
      <c r="BZ30" s="914"/>
      <c r="CA30" s="914"/>
      <c r="CB30" s="914"/>
      <c r="CC30" s="915"/>
      <c r="CD30" s="1005"/>
      <c r="CE30" s="1006"/>
      <c r="CF30" s="1006"/>
      <c r="CG30" s="1006"/>
      <c r="CH30" s="1006"/>
      <c r="CI30" s="1006"/>
      <c r="CJ30" s="1006"/>
      <c r="CK30" s="1006"/>
      <c r="CL30" s="1006"/>
      <c r="CM30" s="1007"/>
      <c r="CN30" s="1351" t="s">
        <v>343</v>
      </c>
      <c r="CO30" s="1352"/>
      <c r="CP30" s="212"/>
      <c r="CT30" s="209"/>
      <c r="CY30" s="840"/>
      <c r="CZ30" s="841"/>
      <c r="DA30" s="841"/>
      <c r="DB30" s="841"/>
      <c r="DC30" s="841"/>
      <c r="DD30" s="842"/>
      <c r="DE30" s="1209"/>
      <c r="DF30" s="1209"/>
      <c r="DG30" s="1209"/>
      <c r="DH30" s="1209"/>
      <c r="DI30" s="1209"/>
      <c r="DJ30" s="1209"/>
      <c r="DK30" s="1209"/>
      <c r="DL30" s="1209"/>
      <c r="DM30" s="1209"/>
      <c r="DN30" s="1209"/>
      <c r="DO30" s="1209"/>
      <c r="DP30" s="1209"/>
      <c r="DQ30" s="1209"/>
      <c r="DR30" s="1209"/>
      <c r="DS30" s="1209"/>
      <c r="DT30" s="1209"/>
      <c r="DU30" s="1209"/>
      <c r="DV30" s="1209"/>
      <c r="DW30" s="1209"/>
      <c r="DX30" s="1209"/>
      <c r="DY30" s="1209"/>
      <c r="DZ30" s="1209"/>
      <c r="EA30" s="1209"/>
      <c r="EB30" s="1209"/>
      <c r="EC30" s="1209"/>
      <c r="ED30" s="1209"/>
      <c r="EE30" s="1209"/>
      <c r="EF30" s="1209"/>
      <c r="EG30" s="1209"/>
      <c r="EH30" s="1209"/>
      <c r="EI30" s="1209"/>
      <c r="EJ30" s="1209"/>
      <c r="EK30" s="1209"/>
      <c r="EL30" s="1209"/>
      <c r="EM30" s="1209"/>
      <c r="EN30" s="1209"/>
      <c r="EO30" s="1209"/>
      <c r="EP30" s="1209"/>
      <c r="EQ30" s="1209"/>
      <c r="ER30" s="1209"/>
      <c r="ES30" s="1209"/>
      <c r="ET30" s="1209"/>
      <c r="EU30" s="1209"/>
      <c r="EV30" s="1209"/>
      <c r="EW30" s="1209"/>
      <c r="EX30" s="1209"/>
      <c r="EY30" s="1209"/>
      <c r="EZ30" s="1209"/>
      <c r="FA30" s="1209"/>
      <c r="FB30" s="1209"/>
      <c r="FC30" s="1209"/>
      <c r="FD30" s="1209"/>
      <c r="FE30" s="1209"/>
      <c r="FF30" s="1209"/>
      <c r="FG30" s="1209"/>
      <c r="FH30" s="1209"/>
      <c r="FI30" s="1209"/>
      <c r="FJ30" s="1209"/>
      <c r="FK30" s="1209"/>
      <c r="FL30" s="1209"/>
      <c r="FM30" s="1209"/>
      <c r="FN30" s="1209"/>
      <c r="FO30" s="1209"/>
      <c r="FP30" s="1209"/>
      <c r="FQ30" s="1209"/>
      <c r="FR30" s="1210"/>
      <c r="FS30" s="1281"/>
      <c r="FT30" s="1282"/>
      <c r="FU30" s="1282"/>
      <c r="FV30" s="1282"/>
      <c r="FW30" s="1282"/>
      <c r="FX30" s="1282"/>
      <c r="FY30" s="833"/>
      <c r="FZ30" s="834"/>
      <c r="GA30" s="328"/>
      <c r="GB30" s="329"/>
      <c r="GC30" s="329"/>
      <c r="GD30" s="329"/>
      <c r="GE30" s="329"/>
      <c r="GF30" s="329"/>
      <c r="GG30" s="329"/>
      <c r="GH30" s="330"/>
      <c r="GI30" s="331"/>
    </row>
    <row r="31" spans="5:191" ht="6.75" customHeight="1" thickBot="1">
      <c r="E31" s="1251"/>
      <c r="F31" s="1252"/>
      <c r="G31" s="1252"/>
      <c r="H31" s="1252"/>
      <c r="I31" s="1252"/>
      <c r="J31" s="1252"/>
      <c r="K31" s="1252"/>
      <c r="L31" s="1252"/>
      <c r="M31" s="1252"/>
      <c r="N31" s="1252"/>
      <c r="O31" s="1252"/>
      <c r="P31" s="1252"/>
      <c r="Q31" s="1253"/>
      <c r="R31" s="1370"/>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2"/>
      <c r="BD31" s="912"/>
      <c r="BE31" s="913"/>
      <c r="BF31" s="913"/>
      <c r="BG31" s="913"/>
      <c r="BH31" s="913"/>
      <c r="BI31" s="913"/>
      <c r="BJ31" s="913"/>
      <c r="BK31" s="913"/>
      <c r="BL31" s="913"/>
      <c r="BM31" s="913"/>
      <c r="BN31" s="913"/>
      <c r="BO31" s="913"/>
      <c r="BP31" s="913"/>
      <c r="BQ31" s="913"/>
      <c r="BR31" s="913"/>
      <c r="BS31" s="913"/>
      <c r="BT31" s="913"/>
      <c r="BU31" s="913"/>
      <c r="BV31" s="913"/>
      <c r="BW31" s="913"/>
      <c r="BX31" s="913"/>
      <c r="BY31" s="913"/>
      <c r="BZ31" s="913"/>
      <c r="CA31" s="913"/>
      <c r="CB31" s="913"/>
      <c r="CC31" s="916"/>
      <c r="CD31" s="1008"/>
      <c r="CE31" s="1009"/>
      <c r="CF31" s="1009"/>
      <c r="CG31" s="1009"/>
      <c r="CH31" s="1009"/>
      <c r="CI31" s="1009"/>
      <c r="CJ31" s="1009"/>
      <c r="CK31" s="1009"/>
      <c r="CL31" s="1009"/>
      <c r="CM31" s="1010"/>
      <c r="CN31" s="1353"/>
      <c r="CO31" s="1354"/>
      <c r="CP31" s="212"/>
      <c r="CT31" s="209"/>
      <c r="CY31" s="843"/>
      <c r="CZ31" s="844"/>
      <c r="DA31" s="844"/>
      <c r="DB31" s="844"/>
      <c r="DC31" s="844"/>
      <c r="DD31" s="845"/>
      <c r="DE31" s="1209"/>
      <c r="DF31" s="1209"/>
      <c r="DG31" s="1209"/>
      <c r="DH31" s="1209"/>
      <c r="DI31" s="1209"/>
      <c r="DJ31" s="1209"/>
      <c r="DK31" s="1209"/>
      <c r="DL31" s="1209"/>
      <c r="DM31" s="1209"/>
      <c r="DN31" s="1209"/>
      <c r="DO31" s="1209"/>
      <c r="DP31" s="1209"/>
      <c r="DQ31" s="1209"/>
      <c r="DR31" s="1209"/>
      <c r="DS31" s="1209"/>
      <c r="DT31" s="1209"/>
      <c r="DU31" s="1209"/>
      <c r="DV31" s="1209"/>
      <c r="DW31" s="1209"/>
      <c r="DX31" s="1209"/>
      <c r="DY31" s="1209"/>
      <c r="DZ31" s="1209"/>
      <c r="EA31" s="1209"/>
      <c r="EB31" s="1209"/>
      <c r="EC31" s="1209"/>
      <c r="ED31" s="1209"/>
      <c r="EE31" s="1209"/>
      <c r="EF31" s="1209"/>
      <c r="EG31" s="1209"/>
      <c r="EH31" s="1209"/>
      <c r="EI31" s="1209"/>
      <c r="EJ31" s="1209"/>
      <c r="EK31" s="1209"/>
      <c r="EL31" s="1209"/>
      <c r="EM31" s="1209"/>
      <c r="EN31" s="1209"/>
      <c r="EO31" s="1209"/>
      <c r="EP31" s="1209"/>
      <c r="EQ31" s="1209"/>
      <c r="ER31" s="1209"/>
      <c r="ES31" s="1209"/>
      <c r="ET31" s="1209"/>
      <c r="EU31" s="1209"/>
      <c r="EV31" s="1209"/>
      <c r="EW31" s="1209"/>
      <c r="EX31" s="1209"/>
      <c r="EY31" s="1209"/>
      <c r="EZ31" s="1209"/>
      <c r="FA31" s="1209"/>
      <c r="FB31" s="1209"/>
      <c r="FC31" s="1209"/>
      <c r="FD31" s="1209"/>
      <c r="FE31" s="1209"/>
      <c r="FF31" s="1209"/>
      <c r="FG31" s="1209"/>
      <c r="FH31" s="1209"/>
      <c r="FI31" s="1209"/>
      <c r="FJ31" s="1209"/>
      <c r="FK31" s="1209"/>
      <c r="FL31" s="1209"/>
      <c r="FM31" s="1209"/>
      <c r="FN31" s="1209"/>
      <c r="FO31" s="1209"/>
      <c r="FP31" s="1209"/>
      <c r="FQ31" s="1209"/>
      <c r="FR31" s="1210"/>
      <c r="FS31" s="1283"/>
      <c r="FT31" s="1284"/>
      <c r="FU31" s="1284"/>
      <c r="FV31" s="1284"/>
      <c r="FW31" s="1284"/>
      <c r="FX31" s="1284"/>
      <c r="FY31" s="835"/>
      <c r="FZ31" s="836"/>
      <c r="GA31" s="328"/>
      <c r="GB31" s="329"/>
      <c r="GC31" s="329"/>
      <c r="GD31" s="329"/>
      <c r="GE31" s="329"/>
      <c r="GF31" s="329"/>
      <c r="GG31" s="329"/>
      <c r="GH31" s="330"/>
      <c r="GI31" s="331"/>
    </row>
    <row r="32" spans="5:191" ht="6.75" customHeight="1">
      <c r="E32" s="1251"/>
      <c r="F32" s="1252"/>
      <c r="G32" s="1252"/>
      <c r="H32" s="1252"/>
      <c r="I32" s="1252"/>
      <c r="J32" s="1252"/>
      <c r="K32" s="1252"/>
      <c r="L32" s="1252"/>
      <c r="M32" s="1252"/>
      <c r="N32" s="1252"/>
      <c r="O32" s="1252"/>
      <c r="P32" s="1252"/>
      <c r="Q32" s="1253"/>
      <c r="R32" s="1370"/>
      <c r="S32" s="1371"/>
      <c r="T32" s="1371"/>
      <c r="U32" s="1371"/>
      <c r="V32" s="1371"/>
      <c r="W32" s="1371"/>
      <c r="X32" s="1371"/>
      <c r="Y32" s="1371"/>
      <c r="Z32" s="1371"/>
      <c r="AA32" s="1371"/>
      <c r="AB32" s="1371"/>
      <c r="AC32" s="1371"/>
      <c r="AD32" s="1371"/>
      <c r="AE32" s="1371"/>
      <c r="AF32" s="1371"/>
      <c r="AG32" s="1371"/>
      <c r="AH32" s="1371"/>
      <c r="AI32" s="1371"/>
      <c r="AJ32" s="1371"/>
      <c r="AK32" s="1371"/>
      <c r="AL32" s="1371"/>
      <c r="AM32" s="1371"/>
      <c r="AN32" s="1371"/>
      <c r="AO32" s="1371"/>
      <c r="AP32" s="1371"/>
      <c r="AQ32" s="1371"/>
      <c r="AR32" s="1371"/>
      <c r="AS32" s="1371"/>
      <c r="AT32" s="1371"/>
      <c r="AU32" s="1371"/>
      <c r="AV32" s="1371"/>
      <c r="AW32" s="1371"/>
      <c r="AX32" s="1371"/>
      <c r="AY32" s="1371"/>
      <c r="AZ32" s="1371"/>
      <c r="BA32" s="1371"/>
      <c r="BB32" s="1371"/>
      <c r="BC32" s="1372"/>
      <c r="BD32" s="912"/>
      <c r="BE32" s="913"/>
      <c r="BF32" s="913"/>
      <c r="BG32" s="913"/>
      <c r="BH32" s="913"/>
      <c r="BI32" s="913"/>
      <c r="BJ32" s="913"/>
      <c r="BK32" s="913"/>
      <c r="BL32" s="913"/>
      <c r="BM32" s="913"/>
      <c r="BN32" s="913"/>
      <c r="BO32" s="913"/>
      <c r="BP32" s="913"/>
      <c r="BQ32" s="913"/>
      <c r="BR32" s="913"/>
      <c r="BS32" s="913"/>
      <c r="BT32" s="913"/>
      <c r="BU32" s="913"/>
      <c r="BV32" s="913"/>
      <c r="BW32" s="913"/>
      <c r="BX32" s="913"/>
      <c r="BY32" s="913"/>
      <c r="BZ32" s="913"/>
      <c r="CA32" s="913"/>
      <c r="CB32" s="913"/>
      <c r="CC32" s="916"/>
      <c r="CD32" s="1008"/>
      <c r="CE32" s="1009"/>
      <c r="CF32" s="1009"/>
      <c r="CG32" s="1009"/>
      <c r="CH32" s="1009"/>
      <c r="CI32" s="1009"/>
      <c r="CJ32" s="1009"/>
      <c r="CK32" s="1009"/>
      <c r="CL32" s="1009"/>
      <c r="CM32" s="1010"/>
      <c r="CN32" s="1353"/>
      <c r="CO32" s="1354"/>
      <c r="CP32" s="212"/>
      <c r="CT32" s="209"/>
      <c r="CY32" s="837" t="s">
        <v>236</v>
      </c>
      <c r="CZ32" s="838"/>
      <c r="DA32" s="838"/>
      <c r="DB32" s="838"/>
      <c r="DC32" s="838"/>
      <c r="DD32" s="839"/>
      <c r="DE32" s="1209" t="s">
        <v>461</v>
      </c>
      <c r="DF32" s="1209"/>
      <c r="DG32" s="1209"/>
      <c r="DH32" s="1209"/>
      <c r="DI32" s="1209"/>
      <c r="DJ32" s="1209"/>
      <c r="DK32" s="1209"/>
      <c r="DL32" s="1209"/>
      <c r="DM32" s="1209"/>
      <c r="DN32" s="1209"/>
      <c r="DO32" s="1209"/>
      <c r="DP32" s="1209"/>
      <c r="DQ32" s="1209"/>
      <c r="DR32" s="1209"/>
      <c r="DS32" s="1209"/>
      <c r="DT32" s="1209"/>
      <c r="DU32" s="1209"/>
      <c r="DV32" s="1209"/>
      <c r="DW32" s="1209"/>
      <c r="DX32" s="1209"/>
      <c r="DY32" s="1209"/>
      <c r="DZ32" s="1209"/>
      <c r="EA32" s="1209"/>
      <c r="EB32" s="1209"/>
      <c r="EC32" s="1209"/>
      <c r="ED32" s="1209"/>
      <c r="EE32" s="1209"/>
      <c r="EF32" s="1209"/>
      <c r="EG32" s="1209"/>
      <c r="EH32" s="1209"/>
      <c r="EI32" s="1209"/>
      <c r="EJ32" s="1209"/>
      <c r="EK32" s="1209"/>
      <c r="EL32" s="1209"/>
      <c r="EM32" s="1209"/>
      <c r="EN32" s="1209"/>
      <c r="EO32" s="1209"/>
      <c r="EP32" s="1209"/>
      <c r="EQ32" s="1209"/>
      <c r="ER32" s="1209"/>
      <c r="ES32" s="1209"/>
      <c r="ET32" s="1209"/>
      <c r="EU32" s="1209"/>
      <c r="EV32" s="1209"/>
      <c r="EW32" s="1209"/>
      <c r="EX32" s="1209"/>
      <c r="EY32" s="1209"/>
      <c r="EZ32" s="1209"/>
      <c r="FA32" s="1209"/>
      <c r="FB32" s="1209"/>
      <c r="FC32" s="1209"/>
      <c r="FD32" s="1209"/>
      <c r="FE32" s="1209"/>
      <c r="FF32" s="1209"/>
      <c r="FG32" s="1209"/>
      <c r="FH32" s="1209"/>
      <c r="FI32" s="1209"/>
      <c r="FJ32" s="1209"/>
      <c r="FK32" s="1209"/>
      <c r="FL32" s="1209"/>
      <c r="FM32" s="1209"/>
      <c r="FN32" s="1209"/>
      <c r="FO32" s="1209"/>
      <c r="FP32" s="1209"/>
      <c r="FQ32" s="1209"/>
      <c r="FR32" s="1210"/>
      <c r="FS32" s="1279"/>
      <c r="FT32" s="1280"/>
      <c r="FU32" s="1280"/>
      <c r="FV32" s="1280"/>
      <c r="FW32" s="1280"/>
      <c r="FX32" s="1280"/>
      <c r="FY32" s="1285" t="s">
        <v>44</v>
      </c>
      <c r="FZ32" s="1286"/>
      <c r="GA32" s="328"/>
      <c r="GB32" s="329"/>
      <c r="GC32" s="329"/>
      <c r="GD32" s="329"/>
      <c r="GE32" s="329"/>
      <c r="GF32" s="329"/>
      <c r="GG32" s="329"/>
      <c r="GH32" s="330"/>
      <c r="GI32" s="331"/>
    </row>
    <row r="33" spans="5:192" ht="6.75" customHeight="1">
      <c r="E33" s="1251"/>
      <c r="F33" s="1252"/>
      <c r="G33" s="1252"/>
      <c r="H33" s="1252"/>
      <c r="I33" s="1252"/>
      <c r="J33" s="1252"/>
      <c r="K33" s="1252"/>
      <c r="L33" s="1252"/>
      <c r="M33" s="1252"/>
      <c r="N33" s="1252"/>
      <c r="O33" s="1252"/>
      <c r="P33" s="1252"/>
      <c r="Q33" s="1253"/>
      <c r="R33" s="1370"/>
      <c r="S33" s="1371"/>
      <c r="T33" s="1371"/>
      <c r="U33" s="1371"/>
      <c r="V33" s="1371"/>
      <c r="W33" s="1371"/>
      <c r="X33" s="1371"/>
      <c r="Y33" s="1371"/>
      <c r="Z33" s="1371"/>
      <c r="AA33" s="1371"/>
      <c r="AB33" s="1371"/>
      <c r="AC33" s="1371"/>
      <c r="AD33" s="1371"/>
      <c r="AE33" s="1371"/>
      <c r="AF33" s="1371"/>
      <c r="AG33" s="1371"/>
      <c r="AH33" s="1371"/>
      <c r="AI33" s="1371"/>
      <c r="AJ33" s="1371"/>
      <c r="AK33" s="1371"/>
      <c r="AL33" s="1371"/>
      <c r="AM33" s="1371"/>
      <c r="AN33" s="1371"/>
      <c r="AO33" s="1371"/>
      <c r="AP33" s="1371"/>
      <c r="AQ33" s="1371"/>
      <c r="AR33" s="1371"/>
      <c r="AS33" s="1371"/>
      <c r="AT33" s="1371"/>
      <c r="AU33" s="1371"/>
      <c r="AV33" s="1371"/>
      <c r="AW33" s="1371"/>
      <c r="AX33" s="1371"/>
      <c r="AY33" s="1371"/>
      <c r="AZ33" s="1371"/>
      <c r="BA33" s="1371"/>
      <c r="BB33" s="1371"/>
      <c r="BC33" s="1372"/>
      <c r="BD33" s="912"/>
      <c r="BE33" s="913"/>
      <c r="BF33" s="913"/>
      <c r="BG33" s="913"/>
      <c r="BH33" s="913"/>
      <c r="BI33" s="913"/>
      <c r="BJ33" s="913"/>
      <c r="BK33" s="913"/>
      <c r="BL33" s="913"/>
      <c r="BM33" s="913"/>
      <c r="BN33" s="913"/>
      <c r="BO33" s="913"/>
      <c r="BP33" s="913"/>
      <c r="BQ33" s="913"/>
      <c r="BR33" s="913"/>
      <c r="BS33" s="913"/>
      <c r="BT33" s="913"/>
      <c r="BU33" s="913"/>
      <c r="BV33" s="913"/>
      <c r="BW33" s="913"/>
      <c r="BX33" s="913"/>
      <c r="BY33" s="913"/>
      <c r="BZ33" s="913"/>
      <c r="CA33" s="913"/>
      <c r="CB33" s="913"/>
      <c r="CC33" s="916"/>
      <c r="CD33" s="1008"/>
      <c r="CE33" s="1009"/>
      <c r="CF33" s="1009"/>
      <c r="CG33" s="1009"/>
      <c r="CH33" s="1009"/>
      <c r="CI33" s="1009"/>
      <c r="CJ33" s="1009"/>
      <c r="CK33" s="1009"/>
      <c r="CL33" s="1009"/>
      <c r="CM33" s="1010"/>
      <c r="CN33" s="1353"/>
      <c r="CO33" s="1354"/>
      <c r="CP33" s="212"/>
      <c r="CT33" s="209"/>
      <c r="CY33" s="840"/>
      <c r="CZ33" s="841"/>
      <c r="DA33" s="841"/>
      <c r="DB33" s="841"/>
      <c r="DC33" s="841"/>
      <c r="DD33" s="842"/>
      <c r="DE33" s="1209"/>
      <c r="DF33" s="1209"/>
      <c r="DG33" s="1209"/>
      <c r="DH33" s="1209"/>
      <c r="DI33" s="1209"/>
      <c r="DJ33" s="1209"/>
      <c r="DK33" s="1209"/>
      <c r="DL33" s="1209"/>
      <c r="DM33" s="1209"/>
      <c r="DN33" s="1209"/>
      <c r="DO33" s="1209"/>
      <c r="DP33" s="1209"/>
      <c r="DQ33" s="1209"/>
      <c r="DR33" s="1209"/>
      <c r="DS33" s="1209"/>
      <c r="DT33" s="1209"/>
      <c r="DU33" s="1209"/>
      <c r="DV33" s="1209"/>
      <c r="DW33" s="1209"/>
      <c r="DX33" s="1209"/>
      <c r="DY33" s="1209"/>
      <c r="DZ33" s="1209"/>
      <c r="EA33" s="1209"/>
      <c r="EB33" s="1209"/>
      <c r="EC33" s="1209"/>
      <c r="ED33" s="1209"/>
      <c r="EE33" s="1209"/>
      <c r="EF33" s="1209"/>
      <c r="EG33" s="1209"/>
      <c r="EH33" s="1209"/>
      <c r="EI33" s="1209"/>
      <c r="EJ33" s="1209"/>
      <c r="EK33" s="1209"/>
      <c r="EL33" s="1209"/>
      <c r="EM33" s="1209"/>
      <c r="EN33" s="1209"/>
      <c r="EO33" s="1209"/>
      <c r="EP33" s="1209"/>
      <c r="EQ33" s="1209"/>
      <c r="ER33" s="1209"/>
      <c r="ES33" s="1209"/>
      <c r="ET33" s="1209"/>
      <c r="EU33" s="1209"/>
      <c r="EV33" s="1209"/>
      <c r="EW33" s="1209"/>
      <c r="EX33" s="1209"/>
      <c r="EY33" s="1209"/>
      <c r="EZ33" s="1209"/>
      <c r="FA33" s="1209"/>
      <c r="FB33" s="1209"/>
      <c r="FC33" s="1209"/>
      <c r="FD33" s="1209"/>
      <c r="FE33" s="1209"/>
      <c r="FF33" s="1209"/>
      <c r="FG33" s="1209"/>
      <c r="FH33" s="1209"/>
      <c r="FI33" s="1209"/>
      <c r="FJ33" s="1209"/>
      <c r="FK33" s="1209"/>
      <c r="FL33" s="1209"/>
      <c r="FM33" s="1209"/>
      <c r="FN33" s="1209"/>
      <c r="FO33" s="1209"/>
      <c r="FP33" s="1209"/>
      <c r="FQ33" s="1209"/>
      <c r="FR33" s="1210"/>
      <c r="FS33" s="1281"/>
      <c r="FT33" s="1282"/>
      <c r="FU33" s="1282"/>
      <c r="FV33" s="1282"/>
      <c r="FW33" s="1282"/>
      <c r="FX33" s="1282"/>
      <c r="FY33" s="833"/>
      <c r="FZ33" s="834"/>
      <c r="GA33" s="328"/>
      <c r="GB33" s="329"/>
      <c r="GC33" s="329"/>
      <c r="GD33" s="329"/>
      <c r="GE33" s="329"/>
      <c r="GF33" s="329"/>
      <c r="GG33" s="329"/>
      <c r="GH33" s="330"/>
      <c r="GI33" s="331"/>
    </row>
    <row r="34" spans="5:192" ht="6.75" customHeight="1" thickBot="1">
      <c r="E34" s="1251"/>
      <c r="F34" s="1252"/>
      <c r="G34" s="1252"/>
      <c r="H34" s="1252"/>
      <c r="I34" s="1252"/>
      <c r="J34" s="1252"/>
      <c r="K34" s="1252"/>
      <c r="L34" s="1252"/>
      <c r="M34" s="1252"/>
      <c r="N34" s="1252"/>
      <c r="O34" s="1252"/>
      <c r="P34" s="1252"/>
      <c r="Q34" s="1253"/>
      <c r="R34" s="1370"/>
      <c r="S34" s="1371"/>
      <c r="T34" s="1371"/>
      <c r="U34" s="1371"/>
      <c r="V34" s="1371"/>
      <c r="W34" s="1371"/>
      <c r="X34" s="1371"/>
      <c r="Y34" s="1371"/>
      <c r="Z34" s="1371"/>
      <c r="AA34" s="1371"/>
      <c r="AB34" s="1371"/>
      <c r="AC34" s="1371"/>
      <c r="AD34" s="1371"/>
      <c r="AE34" s="1371"/>
      <c r="AF34" s="1371"/>
      <c r="AG34" s="1371"/>
      <c r="AH34" s="1371"/>
      <c r="AI34" s="1371"/>
      <c r="AJ34" s="1371"/>
      <c r="AK34" s="1371"/>
      <c r="AL34" s="1371"/>
      <c r="AM34" s="1371"/>
      <c r="AN34" s="1371"/>
      <c r="AO34" s="1371"/>
      <c r="AP34" s="1371"/>
      <c r="AQ34" s="1371"/>
      <c r="AR34" s="1371"/>
      <c r="AS34" s="1371"/>
      <c r="AT34" s="1371"/>
      <c r="AU34" s="1371"/>
      <c r="AV34" s="1371"/>
      <c r="AW34" s="1371"/>
      <c r="AX34" s="1371"/>
      <c r="AY34" s="1371"/>
      <c r="AZ34" s="1371"/>
      <c r="BA34" s="1371"/>
      <c r="BB34" s="1371"/>
      <c r="BC34" s="1372"/>
      <c r="BD34" s="917"/>
      <c r="BE34" s="918"/>
      <c r="BF34" s="918"/>
      <c r="BG34" s="918"/>
      <c r="BH34" s="918"/>
      <c r="BI34" s="918"/>
      <c r="BJ34" s="918"/>
      <c r="BK34" s="918"/>
      <c r="BL34" s="918"/>
      <c r="BM34" s="918"/>
      <c r="BN34" s="918"/>
      <c r="BO34" s="918"/>
      <c r="BP34" s="918"/>
      <c r="BQ34" s="918"/>
      <c r="BR34" s="918"/>
      <c r="BS34" s="918"/>
      <c r="BT34" s="918"/>
      <c r="BU34" s="918"/>
      <c r="BV34" s="918"/>
      <c r="BW34" s="918"/>
      <c r="BX34" s="918"/>
      <c r="BY34" s="918"/>
      <c r="BZ34" s="918"/>
      <c r="CA34" s="918"/>
      <c r="CB34" s="918"/>
      <c r="CC34" s="919"/>
      <c r="CD34" s="1011"/>
      <c r="CE34" s="1012"/>
      <c r="CF34" s="1012"/>
      <c r="CG34" s="1012"/>
      <c r="CH34" s="1012"/>
      <c r="CI34" s="1012"/>
      <c r="CJ34" s="1012"/>
      <c r="CK34" s="1012"/>
      <c r="CL34" s="1012"/>
      <c r="CM34" s="1013"/>
      <c r="CN34" s="1353"/>
      <c r="CO34" s="1354"/>
      <c r="CP34" s="212"/>
      <c r="CT34" s="209"/>
      <c r="CY34" s="843"/>
      <c r="CZ34" s="844"/>
      <c r="DA34" s="844"/>
      <c r="DB34" s="844"/>
      <c r="DC34" s="844"/>
      <c r="DD34" s="845"/>
      <c r="DE34" s="1209"/>
      <c r="DF34" s="1209"/>
      <c r="DG34" s="1209"/>
      <c r="DH34" s="1209"/>
      <c r="DI34" s="1209"/>
      <c r="DJ34" s="1209"/>
      <c r="DK34" s="1209"/>
      <c r="DL34" s="1209"/>
      <c r="DM34" s="1209"/>
      <c r="DN34" s="1209"/>
      <c r="DO34" s="1209"/>
      <c r="DP34" s="1209"/>
      <c r="DQ34" s="1209"/>
      <c r="DR34" s="1209"/>
      <c r="DS34" s="1209"/>
      <c r="DT34" s="1209"/>
      <c r="DU34" s="1209"/>
      <c r="DV34" s="1209"/>
      <c r="DW34" s="1209"/>
      <c r="DX34" s="1209"/>
      <c r="DY34" s="1209"/>
      <c r="DZ34" s="1209"/>
      <c r="EA34" s="1209"/>
      <c r="EB34" s="1209"/>
      <c r="EC34" s="1209"/>
      <c r="ED34" s="1209"/>
      <c r="EE34" s="1209"/>
      <c r="EF34" s="1209"/>
      <c r="EG34" s="1209"/>
      <c r="EH34" s="1209"/>
      <c r="EI34" s="1209"/>
      <c r="EJ34" s="1209"/>
      <c r="EK34" s="1209"/>
      <c r="EL34" s="1209"/>
      <c r="EM34" s="1209"/>
      <c r="EN34" s="1209"/>
      <c r="EO34" s="1209"/>
      <c r="EP34" s="1209"/>
      <c r="EQ34" s="1209"/>
      <c r="ER34" s="1209"/>
      <c r="ES34" s="1209"/>
      <c r="ET34" s="1209"/>
      <c r="EU34" s="1209"/>
      <c r="EV34" s="1209"/>
      <c r="EW34" s="1209"/>
      <c r="EX34" s="1209"/>
      <c r="EY34" s="1209"/>
      <c r="EZ34" s="1209"/>
      <c r="FA34" s="1209"/>
      <c r="FB34" s="1209"/>
      <c r="FC34" s="1209"/>
      <c r="FD34" s="1209"/>
      <c r="FE34" s="1209"/>
      <c r="FF34" s="1209"/>
      <c r="FG34" s="1209"/>
      <c r="FH34" s="1209"/>
      <c r="FI34" s="1209"/>
      <c r="FJ34" s="1209"/>
      <c r="FK34" s="1209"/>
      <c r="FL34" s="1209"/>
      <c r="FM34" s="1209"/>
      <c r="FN34" s="1209"/>
      <c r="FO34" s="1209"/>
      <c r="FP34" s="1209"/>
      <c r="FQ34" s="1209"/>
      <c r="FR34" s="1210"/>
      <c r="FS34" s="1283"/>
      <c r="FT34" s="1284"/>
      <c r="FU34" s="1284"/>
      <c r="FV34" s="1284"/>
      <c r="FW34" s="1284"/>
      <c r="FX34" s="1284"/>
      <c r="FY34" s="835"/>
      <c r="FZ34" s="836"/>
      <c r="GA34" s="328"/>
      <c r="GB34" s="329"/>
      <c r="GC34" s="329"/>
      <c r="GD34" s="329"/>
      <c r="GE34" s="329"/>
      <c r="GF34" s="329"/>
      <c r="GG34" s="329"/>
      <c r="GH34" s="833" t="s">
        <v>44</v>
      </c>
      <c r="GI34" s="834"/>
    </row>
    <row r="35" spans="5:192" ht="6.75" customHeight="1" thickBot="1">
      <c r="E35" s="1254"/>
      <c r="F35" s="1255"/>
      <c r="G35" s="1255"/>
      <c r="H35" s="1255"/>
      <c r="I35" s="1255"/>
      <c r="J35" s="1255"/>
      <c r="K35" s="1255"/>
      <c r="L35" s="1255"/>
      <c r="M35" s="1255"/>
      <c r="N35" s="1255"/>
      <c r="O35" s="1255"/>
      <c r="P35" s="1255"/>
      <c r="Q35" s="1256"/>
      <c r="R35" s="1373"/>
      <c r="S35" s="1374"/>
      <c r="T35" s="1374"/>
      <c r="U35" s="1374"/>
      <c r="V35" s="1374"/>
      <c r="W35" s="1374"/>
      <c r="X35" s="1374"/>
      <c r="Y35" s="1374"/>
      <c r="Z35" s="1374"/>
      <c r="AA35" s="1374"/>
      <c r="AB35" s="1374"/>
      <c r="AC35" s="1374"/>
      <c r="AD35" s="1374"/>
      <c r="AE35" s="1374"/>
      <c r="AF35" s="1374"/>
      <c r="AG35" s="1374"/>
      <c r="AH35" s="1374"/>
      <c r="AI35" s="1374"/>
      <c r="AJ35" s="1374"/>
      <c r="AK35" s="1374"/>
      <c r="AL35" s="1374"/>
      <c r="AM35" s="1374"/>
      <c r="AN35" s="1374"/>
      <c r="AO35" s="1374"/>
      <c r="AP35" s="1374"/>
      <c r="AQ35" s="1374"/>
      <c r="AR35" s="1374"/>
      <c r="AS35" s="1374"/>
      <c r="AT35" s="1374"/>
      <c r="AU35" s="1374"/>
      <c r="AV35" s="1374"/>
      <c r="AW35" s="1374"/>
      <c r="AX35" s="1374"/>
      <c r="AY35" s="1374"/>
      <c r="AZ35" s="1374"/>
      <c r="BA35" s="1374"/>
      <c r="BB35" s="1374"/>
      <c r="BC35" s="1375"/>
      <c r="BD35" s="1339" t="s">
        <v>368</v>
      </c>
      <c r="BE35" s="1340"/>
      <c r="BF35" s="1341"/>
      <c r="BG35" s="990" t="s">
        <v>427</v>
      </c>
      <c r="BH35" s="991"/>
      <c r="BI35" s="991"/>
      <c r="BJ35" s="991"/>
      <c r="BK35" s="991"/>
      <c r="BL35" s="991"/>
      <c r="BM35" s="991"/>
      <c r="BN35" s="991"/>
      <c r="BO35" s="991"/>
      <c r="BP35" s="991"/>
      <c r="BQ35" s="991"/>
      <c r="BR35" s="991"/>
      <c r="BS35" s="991"/>
      <c r="BT35" s="991"/>
      <c r="BU35" s="991"/>
      <c r="BV35" s="991"/>
      <c r="BW35" s="1266"/>
      <c r="BX35" s="990" t="s">
        <v>328</v>
      </c>
      <c r="BY35" s="991"/>
      <c r="BZ35" s="991"/>
      <c r="CA35" s="991"/>
      <c r="CB35" s="991"/>
      <c r="CC35" s="992"/>
      <c r="CD35" s="1005"/>
      <c r="CE35" s="1006"/>
      <c r="CF35" s="1006"/>
      <c r="CG35" s="1006"/>
      <c r="CH35" s="1006"/>
      <c r="CI35" s="1006"/>
      <c r="CJ35" s="1006"/>
      <c r="CK35" s="1006"/>
      <c r="CL35" s="1006"/>
      <c r="CM35" s="1007"/>
      <c r="CN35" s="942" t="s">
        <v>44</v>
      </c>
      <c r="CO35" s="943"/>
      <c r="CP35" s="212"/>
      <c r="CT35" s="209"/>
      <c r="CY35" s="837" t="s">
        <v>235</v>
      </c>
      <c r="CZ35" s="838"/>
      <c r="DA35" s="838"/>
      <c r="DB35" s="838"/>
      <c r="DC35" s="838"/>
      <c r="DD35" s="839"/>
      <c r="DE35" s="1209" t="s">
        <v>463</v>
      </c>
      <c r="DF35" s="1209"/>
      <c r="DG35" s="1209"/>
      <c r="DH35" s="1209"/>
      <c r="DI35" s="1209"/>
      <c r="DJ35" s="1209"/>
      <c r="DK35" s="1209"/>
      <c r="DL35" s="1209"/>
      <c r="DM35" s="1209"/>
      <c r="DN35" s="1209"/>
      <c r="DO35" s="1209"/>
      <c r="DP35" s="1209"/>
      <c r="DQ35" s="1209"/>
      <c r="DR35" s="1209"/>
      <c r="DS35" s="1209"/>
      <c r="DT35" s="1209"/>
      <c r="DU35" s="1209"/>
      <c r="DV35" s="1209"/>
      <c r="DW35" s="1209"/>
      <c r="DX35" s="1209"/>
      <c r="DY35" s="1209"/>
      <c r="DZ35" s="1209"/>
      <c r="EA35" s="1209"/>
      <c r="EB35" s="1209"/>
      <c r="EC35" s="1209"/>
      <c r="ED35" s="1209"/>
      <c r="EE35" s="1209"/>
      <c r="EF35" s="1209"/>
      <c r="EG35" s="1209"/>
      <c r="EH35" s="1209"/>
      <c r="EI35" s="1209"/>
      <c r="EJ35" s="1209"/>
      <c r="EK35" s="1209"/>
      <c r="EL35" s="1209"/>
      <c r="EM35" s="1209"/>
      <c r="EN35" s="1209"/>
      <c r="EO35" s="1209"/>
      <c r="EP35" s="1209"/>
      <c r="EQ35" s="1209"/>
      <c r="ER35" s="1209"/>
      <c r="ES35" s="1209"/>
      <c r="ET35" s="1209"/>
      <c r="EU35" s="1209"/>
      <c r="EV35" s="1209"/>
      <c r="EW35" s="1209"/>
      <c r="EX35" s="1209"/>
      <c r="EY35" s="1209"/>
      <c r="EZ35" s="1209"/>
      <c r="FA35" s="1209"/>
      <c r="FB35" s="1209"/>
      <c r="FC35" s="1209"/>
      <c r="FD35" s="1209"/>
      <c r="FE35" s="1209"/>
      <c r="FF35" s="1209"/>
      <c r="FG35" s="1209"/>
      <c r="FH35" s="1209"/>
      <c r="FI35" s="1209"/>
      <c r="FJ35" s="1209"/>
      <c r="FK35" s="1209"/>
      <c r="FL35" s="1209"/>
      <c r="FM35" s="1209"/>
      <c r="FN35" s="1209"/>
      <c r="FO35" s="1209"/>
      <c r="FP35" s="1209"/>
      <c r="FQ35" s="1209"/>
      <c r="FR35" s="1210"/>
      <c r="FS35" s="1279"/>
      <c r="FT35" s="1280"/>
      <c r="FU35" s="1280"/>
      <c r="FV35" s="1280"/>
      <c r="FW35" s="1280"/>
      <c r="FX35" s="1280"/>
      <c r="FY35" s="1285" t="s">
        <v>44</v>
      </c>
      <c r="FZ35" s="1286"/>
      <c r="GA35" s="859">
        <f>SUM(FS29:FX37)</f>
        <v>0</v>
      </c>
      <c r="GB35" s="860"/>
      <c r="GC35" s="860"/>
      <c r="GD35" s="860"/>
      <c r="GE35" s="860"/>
      <c r="GF35" s="860"/>
      <c r="GG35" s="860"/>
      <c r="GH35" s="833"/>
      <c r="GI35" s="834"/>
    </row>
    <row r="36" spans="5:192" ht="6.75" customHeight="1">
      <c r="E36" s="1257" t="s">
        <v>337</v>
      </c>
      <c r="F36" s="1258"/>
      <c r="G36" s="1258"/>
      <c r="H36" s="1258"/>
      <c r="I36" s="1258"/>
      <c r="J36" s="1258"/>
      <c r="K36" s="1258"/>
      <c r="L36" s="1258"/>
      <c r="M36" s="1258"/>
      <c r="N36" s="1258"/>
      <c r="O36" s="1258"/>
      <c r="P36" s="1258"/>
      <c r="Q36" s="1259"/>
      <c r="R36" s="1367"/>
      <c r="S36" s="1368"/>
      <c r="T36" s="1368"/>
      <c r="U36" s="1368"/>
      <c r="V36" s="1368"/>
      <c r="W36" s="1368"/>
      <c r="X36" s="1368"/>
      <c r="Y36" s="1368"/>
      <c r="Z36" s="1368"/>
      <c r="AA36" s="1368"/>
      <c r="AB36" s="1368"/>
      <c r="AC36" s="1368"/>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c r="AY36" s="1368"/>
      <c r="AZ36" s="1368"/>
      <c r="BA36" s="1368"/>
      <c r="BB36" s="1368"/>
      <c r="BC36" s="1369"/>
      <c r="BD36" s="1342"/>
      <c r="BE36" s="1343"/>
      <c r="BF36" s="1344"/>
      <c r="BG36" s="993"/>
      <c r="BH36" s="994"/>
      <c r="BI36" s="994"/>
      <c r="BJ36" s="994"/>
      <c r="BK36" s="994"/>
      <c r="BL36" s="994"/>
      <c r="BM36" s="994"/>
      <c r="BN36" s="994"/>
      <c r="BO36" s="994"/>
      <c r="BP36" s="994"/>
      <c r="BQ36" s="994"/>
      <c r="BR36" s="994"/>
      <c r="BS36" s="994"/>
      <c r="BT36" s="994"/>
      <c r="BU36" s="994"/>
      <c r="BV36" s="994"/>
      <c r="BW36" s="1267"/>
      <c r="BX36" s="993"/>
      <c r="BY36" s="994"/>
      <c r="BZ36" s="994"/>
      <c r="CA36" s="994"/>
      <c r="CB36" s="994"/>
      <c r="CC36" s="995"/>
      <c r="CD36" s="1008"/>
      <c r="CE36" s="1009"/>
      <c r="CF36" s="1009"/>
      <c r="CG36" s="1009"/>
      <c r="CH36" s="1009"/>
      <c r="CI36" s="1009"/>
      <c r="CJ36" s="1009"/>
      <c r="CK36" s="1009"/>
      <c r="CL36" s="1009"/>
      <c r="CM36" s="1010"/>
      <c r="CN36" s="944"/>
      <c r="CO36" s="945"/>
      <c r="CP36" s="212"/>
      <c r="CT36" s="209"/>
      <c r="CY36" s="840"/>
      <c r="CZ36" s="841"/>
      <c r="DA36" s="841"/>
      <c r="DB36" s="841"/>
      <c r="DC36" s="841"/>
      <c r="DD36" s="842"/>
      <c r="DE36" s="1209"/>
      <c r="DF36" s="1209"/>
      <c r="DG36" s="1209"/>
      <c r="DH36" s="1209"/>
      <c r="DI36" s="1209"/>
      <c r="DJ36" s="1209"/>
      <c r="DK36" s="1209"/>
      <c r="DL36" s="1209"/>
      <c r="DM36" s="1209"/>
      <c r="DN36" s="1209"/>
      <c r="DO36" s="1209"/>
      <c r="DP36" s="1209"/>
      <c r="DQ36" s="1209"/>
      <c r="DR36" s="1209"/>
      <c r="DS36" s="1209"/>
      <c r="DT36" s="1209"/>
      <c r="DU36" s="1209"/>
      <c r="DV36" s="1209"/>
      <c r="DW36" s="1209"/>
      <c r="DX36" s="1209"/>
      <c r="DY36" s="1209"/>
      <c r="DZ36" s="1209"/>
      <c r="EA36" s="1209"/>
      <c r="EB36" s="1209"/>
      <c r="EC36" s="1209"/>
      <c r="ED36" s="1209"/>
      <c r="EE36" s="1209"/>
      <c r="EF36" s="1209"/>
      <c r="EG36" s="1209"/>
      <c r="EH36" s="1209"/>
      <c r="EI36" s="1209"/>
      <c r="EJ36" s="1209"/>
      <c r="EK36" s="1209"/>
      <c r="EL36" s="1209"/>
      <c r="EM36" s="1209"/>
      <c r="EN36" s="1209"/>
      <c r="EO36" s="1209"/>
      <c r="EP36" s="1209"/>
      <c r="EQ36" s="1209"/>
      <c r="ER36" s="1209"/>
      <c r="ES36" s="1209"/>
      <c r="ET36" s="1209"/>
      <c r="EU36" s="1209"/>
      <c r="EV36" s="1209"/>
      <c r="EW36" s="1209"/>
      <c r="EX36" s="1209"/>
      <c r="EY36" s="1209"/>
      <c r="EZ36" s="1209"/>
      <c r="FA36" s="1209"/>
      <c r="FB36" s="1209"/>
      <c r="FC36" s="1209"/>
      <c r="FD36" s="1209"/>
      <c r="FE36" s="1209"/>
      <c r="FF36" s="1209"/>
      <c r="FG36" s="1209"/>
      <c r="FH36" s="1209"/>
      <c r="FI36" s="1209"/>
      <c r="FJ36" s="1209"/>
      <c r="FK36" s="1209"/>
      <c r="FL36" s="1209"/>
      <c r="FM36" s="1209"/>
      <c r="FN36" s="1209"/>
      <c r="FO36" s="1209"/>
      <c r="FP36" s="1209"/>
      <c r="FQ36" s="1209"/>
      <c r="FR36" s="1210"/>
      <c r="FS36" s="1281"/>
      <c r="FT36" s="1282"/>
      <c r="FU36" s="1282"/>
      <c r="FV36" s="1282"/>
      <c r="FW36" s="1282"/>
      <c r="FX36" s="1282"/>
      <c r="FY36" s="833"/>
      <c r="FZ36" s="834"/>
      <c r="GA36" s="859"/>
      <c r="GB36" s="860"/>
      <c r="GC36" s="860"/>
      <c r="GD36" s="860"/>
      <c r="GE36" s="860"/>
      <c r="GF36" s="860"/>
      <c r="GG36" s="860"/>
      <c r="GH36" s="833"/>
      <c r="GI36" s="834"/>
    </row>
    <row r="37" spans="5:192" ht="6.75" customHeight="1" thickBot="1">
      <c r="E37" s="1260"/>
      <c r="F37" s="1261"/>
      <c r="G37" s="1261"/>
      <c r="H37" s="1261"/>
      <c r="I37" s="1261"/>
      <c r="J37" s="1261"/>
      <c r="K37" s="1261"/>
      <c r="L37" s="1261"/>
      <c r="M37" s="1261"/>
      <c r="N37" s="1261"/>
      <c r="O37" s="1261"/>
      <c r="P37" s="1261"/>
      <c r="Q37" s="1262"/>
      <c r="R37" s="1370"/>
      <c r="S37" s="1371"/>
      <c r="T37" s="1371"/>
      <c r="U37" s="1371"/>
      <c r="V37" s="1371"/>
      <c r="W37" s="1371"/>
      <c r="X37" s="1371"/>
      <c r="Y37" s="1371"/>
      <c r="Z37" s="1371"/>
      <c r="AA37" s="1371"/>
      <c r="AB37" s="1371"/>
      <c r="AC37" s="1371"/>
      <c r="AD37" s="1371"/>
      <c r="AE37" s="1371"/>
      <c r="AF37" s="1371"/>
      <c r="AG37" s="1371"/>
      <c r="AH37" s="1371"/>
      <c r="AI37" s="1371"/>
      <c r="AJ37" s="1371"/>
      <c r="AK37" s="1371"/>
      <c r="AL37" s="1371"/>
      <c r="AM37" s="1371"/>
      <c r="AN37" s="1371"/>
      <c r="AO37" s="1371"/>
      <c r="AP37" s="1371"/>
      <c r="AQ37" s="1371"/>
      <c r="AR37" s="1371"/>
      <c r="AS37" s="1371"/>
      <c r="AT37" s="1371"/>
      <c r="AU37" s="1371"/>
      <c r="AV37" s="1371"/>
      <c r="AW37" s="1371"/>
      <c r="AX37" s="1371"/>
      <c r="AY37" s="1371"/>
      <c r="AZ37" s="1371"/>
      <c r="BA37" s="1371"/>
      <c r="BB37" s="1371"/>
      <c r="BC37" s="1372"/>
      <c r="BD37" s="1342"/>
      <c r="BE37" s="1343"/>
      <c r="BF37" s="1344"/>
      <c r="BG37" s="993"/>
      <c r="BH37" s="994"/>
      <c r="BI37" s="994"/>
      <c r="BJ37" s="994"/>
      <c r="BK37" s="994"/>
      <c r="BL37" s="994"/>
      <c r="BM37" s="994"/>
      <c r="BN37" s="994"/>
      <c r="BO37" s="994"/>
      <c r="BP37" s="994"/>
      <c r="BQ37" s="994"/>
      <c r="BR37" s="994"/>
      <c r="BS37" s="994"/>
      <c r="BT37" s="994"/>
      <c r="BU37" s="994"/>
      <c r="BV37" s="994"/>
      <c r="BW37" s="1267"/>
      <c r="BX37" s="993"/>
      <c r="BY37" s="994"/>
      <c r="BZ37" s="994"/>
      <c r="CA37" s="994"/>
      <c r="CB37" s="994"/>
      <c r="CC37" s="995"/>
      <c r="CD37" s="1008"/>
      <c r="CE37" s="1009"/>
      <c r="CF37" s="1009"/>
      <c r="CG37" s="1009"/>
      <c r="CH37" s="1009"/>
      <c r="CI37" s="1009"/>
      <c r="CJ37" s="1009"/>
      <c r="CK37" s="1009"/>
      <c r="CL37" s="1009"/>
      <c r="CM37" s="1010"/>
      <c r="CN37" s="944"/>
      <c r="CO37" s="945"/>
      <c r="CP37" s="212"/>
      <c r="CT37" s="209"/>
      <c r="CY37" s="843"/>
      <c r="CZ37" s="844"/>
      <c r="DA37" s="844"/>
      <c r="DB37" s="844"/>
      <c r="DC37" s="844"/>
      <c r="DD37" s="845"/>
      <c r="DE37" s="1209"/>
      <c r="DF37" s="1209"/>
      <c r="DG37" s="1209"/>
      <c r="DH37" s="1209"/>
      <c r="DI37" s="1209"/>
      <c r="DJ37" s="1209"/>
      <c r="DK37" s="1209"/>
      <c r="DL37" s="1209"/>
      <c r="DM37" s="1209"/>
      <c r="DN37" s="1209"/>
      <c r="DO37" s="1209"/>
      <c r="DP37" s="1209"/>
      <c r="DQ37" s="1209"/>
      <c r="DR37" s="1209"/>
      <c r="DS37" s="1209"/>
      <c r="DT37" s="1209"/>
      <c r="DU37" s="1209"/>
      <c r="DV37" s="1209"/>
      <c r="DW37" s="1209"/>
      <c r="DX37" s="1209"/>
      <c r="DY37" s="1209"/>
      <c r="DZ37" s="1209"/>
      <c r="EA37" s="1209"/>
      <c r="EB37" s="1209"/>
      <c r="EC37" s="1209"/>
      <c r="ED37" s="1209"/>
      <c r="EE37" s="1209"/>
      <c r="EF37" s="1209"/>
      <c r="EG37" s="1209"/>
      <c r="EH37" s="1209"/>
      <c r="EI37" s="1209"/>
      <c r="EJ37" s="1209"/>
      <c r="EK37" s="1209"/>
      <c r="EL37" s="1209"/>
      <c r="EM37" s="1209"/>
      <c r="EN37" s="1209"/>
      <c r="EO37" s="1209"/>
      <c r="EP37" s="1209"/>
      <c r="EQ37" s="1209"/>
      <c r="ER37" s="1209"/>
      <c r="ES37" s="1209"/>
      <c r="ET37" s="1209"/>
      <c r="EU37" s="1209"/>
      <c r="EV37" s="1209"/>
      <c r="EW37" s="1209"/>
      <c r="EX37" s="1209"/>
      <c r="EY37" s="1209"/>
      <c r="EZ37" s="1209"/>
      <c r="FA37" s="1209"/>
      <c r="FB37" s="1209"/>
      <c r="FC37" s="1209"/>
      <c r="FD37" s="1209"/>
      <c r="FE37" s="1209"/>
      <c r="FF37" s="1209"/>
      <c r="FG37" s="1209"/>
      <c r="FH37" s="1209"/>
      <c r="FI37" s="1209"/>
      <c r="FJ37" s="1209"/>
      <c r="FK37" s="1209"/>
      <c r="FL37" s="1209"/>
      <c r="FM37" s="1209"/>
      <c r="FN37" s="1209"/>
      <c r="FO37" s="1209"/>
      <c r="FP37" s="1209"/>
      <c r="FQ37" s="1209"/>
      <c r="FR37" s="1210"/>
      <c r="FS37" s="1283"/>
      <c r="FT37" s="1284"/>
      <c r="FU37" s="1284"/>
      <c r="FV37" s="1284"/>
      <c r="FW37" s="1284"/>
      <c r="FX37" s="1284"/>
      <c r="FY37" s="835"/>
      <c r="FZ37" s="836"/>
      <c r="GA37" s="861"/>
      <c r="GB37" s="862"/>
      <c r="GC37" s="862"/>
      <c r="GD37" s="862"/>
      <c r="GE37" s="862"/>
      <c r="GF37" s="862"/>
      <c r="GG37" s="862"/>
      <c r="GH37" s="835"/>
      <c r="GI37" s="836"/>
    </row>
    <row r="38" spans="5:192" ht="6.75" customHeight="1">
      <c r="E38" s="1260"/>
      <c r="F38" s="1261"/>
      <c r="G38" s="1261"/>
      <c r="H38" s="1261"/>
      <c r="I38" s="1261"/>
      <c r="J38" s="1261"/>
      <c r="K38" s="1261"/>
      <c r="L38" s="1261"/>
      <c r="M38" s="1261"/>
      <c r="N38" s="1261"/>
      <c r="O38" s="1261"/>
      <c r="P38" s="1261"/>
      <c r="Q38" s="1262"/>
      <c r="R38" s="1370"/>
      <c r="S38" s="1371"/>
      <c r="T38" s="1371"/>
      <c r="U38" s="1371"/>
      <c r="V38" s="1371"/>
      <c r="W38" s="1371"/>
      <c r="X38" s="1371"/>
      <c r="Y38" s="1371"/>
      <c r="Z38" s="1371"/>
      <c r="AA38" s="1371"/>
      <c r="AB38" s="1371"/>
      <c r="AC38" s="1371"/>
      <c r="AD38" s="1371"/>
      <c r="AE38" s="1371"/>
      <c r="AF38" s="1371"/>
      <c r="AG38" s="1371"/>
      <c r="AH38" s="1371"/>
      <c r="AI38" s="1371"/>
      <c r="AJ38" s="1371"/>
      <c r="AK38" s="1371"/>
      <c r="AL38" s="1371"/>
      <c r="AM38" s="1371"/>
      <c r="AN38" s="1371"/>
      <c r="AO38" s="1371"/>
      <c r="AP38" s="1371"/>
      <c r="AQ38" s="1371"/>
      <c r="AR38" s="1371"/>
      <c r="AS38" s="1371"/>
      <c r="AT38" s="1371"/>
      <c r="AU38" s="1371"/>
      <c r="AV38" s="1371"/>
      <c r="AW38" s="1371"/>
      <c r="AX38" s="1371"/>
      <c r="AY38" s="1371"/>
      <c r="AZ38" s="1371"/>
      <c r="BA38" s="1371"/>
      <c r="BB38" s="1371"/>
      <c r="BC38" s="1372"/>
      <c r="BD38" s="1342"/>
      <c r="BE38" s="1343"/>
      <c r="BF38" s="1344"/>
      <c r="BG38" s="993"/>
      <c r="BH38" s="994"/>
      <c r="BI38" s="994"/>
      <c r="BJ38" s="994"/>
      <c r="BK38" s="994"/>
      <c r="BL38" s="994"/>
      <c r="BM38" s="994"/>
      <c r="BN38" s="994"/>
      <c r="BO38" s="994"/>
      <c r="BP38" s="994"/>
      <c r="BQ38" s="994"/>
      <c r="BR38" s="994"/>
      <c r="BS38" s="994"/>
      <c r="BT38" s="994"/>
      <c r="BU38" s="994"/>
      <c r="BV38" s="994"/>
      <c r="BW38" s="1267"/>
      <c r="BX38" s="993"/>
      <c r="BY38" s="994"/>
      <c r="BZ38" s="994"/>
      <c r="CA38" s="994"/>
      <c r="CB38" s="994"/>
      <c r="CC38" s="995"/>
      <c r="CD38" s="1008"/>
      <c r="CE38" s="1009"/>
      <c r="CF38" s="1009"/>
      <c r="CG38" s="1009"/>
      <c r="CH38" s="1009"/>
      <c r="CI38" s="1009"/>
      <c r="CJ38" s="1009"/>
      <c r="CK38" s="1009"/>
      <c r="CL38" s="1009"/>
      <c r="CM38" s="1010"/>
      <c r="CN38" s="944"/>
      <c r="CO38" s="945"/>
      <c r="CP38" s="212"/>
      <c r="CT38" s="209"/>
      <c r="CY38" s="850" t="s">
        <v>402</v>
      </c>
      <c r="CZ38" s="851"/>
      <c r="DA38" s="851"/>
      <c r="DB38" s="851"/>
      <c r="DC38" s="851"/>
      <c r="DD38" s="851"/>
      <c r="DE38" s="851"/>
      <c r="DF38" s="851"/>
      <c r="DG38" s="851"/>
      <c r="DH38" s="851"/>
      <c r="DI38" s="851"/>
      <c r="DJ38" s="851"/>
      <c r="DK38" s="851"/>
      <c r="DL38" s="851"/>
      <c r="DM38" s="851"/>
      <c r="DN38" s="851"/>
      <c r="DO38" s="851"/>
      <c r="DP38" s="851"/>
      <c r="DQ38" s="851"/>
      <c r="DR38" s="851"/>
      <c r="DS38" s="851"/>
      <c r="DT38" s="851"/>
      <c r="DU38" s="851"/>
      <c r="DV38" s="851"/>
      <c r="DW38" s="851"/>
      <c r="DX38" s="851"/>
      <c r="DY38" s="851"/>
      <c r="DZ38" s="851"/>
      <c r="EA38" s="851"/>
      <c r="EB38" s="851"/>
      <c r="EC38" s="851"/>
      <c r="ED38" s="851"/>
      <c r="EE38" s="851"/>
      <c r="EF38" s="851"/>
      <c r="EG38" s="851"/>
      <c r="EH38" s="851"/>
      <c r="EI38" s="851"/>
      <c r="EJ38" s="851"/>
      <c r="EK38" s="851"/>
      <c r="EL38" s="851"/>
      <c r="EM38" s="851"/>
      <c r="EN38" s="851"/>
      <c r="EO38" s="851"/>
      <c r="EP38" s="851"/>
      <c r="EQ38" s="851"/>
      <c r="ER38" s="851"/>
      <c r="ES38" s="851"/>
      <c r="ET38" s="851"/>
      <c r="EU38" s="851"/>
      <c r="EV38" s="851"/>
      <c r="EW38" s="851"/>
      <c r="EX38" s="851"/>
      <c r="EY38" s="851"/>
      <c r="EZ38" s="851"/>
      <c r="FA38" s="851"/>
      <c r="FB38" s="851"/>
      <c r="FC38" s="851"/>
      <c r="FD38" s="851"/>
      <c r="FE38" s="851"/>
      <c r="FF38" s="851"/>
      <c r="FG38" s="851"/>
      <c r="FH38" s="851"/>
      <c r="FI38" s="851"/>
      <c r="FJ38" s="851"/>
      <c r="FK38" s="851"/>
      <c r="FL38" s="851"/>
      <c r="FM38" s="851"/>
      <c r="FN38" s="851"/>
      <c r="FO38" s="851"/>
      <c r="FP38" s="851"/>
      <c r="FQ38" s="851"/>
      <c r="FR38" s="852"/>
      <c r="FS38" s="863"/>
      <c r="FT38" s="864"/>
      <c r="FU38" s="864"/>
      <c r="FV38" s="864"/>
      <c r="FW38" s="864"/>
      <c r="FX38" s="864"/>
      <c r="FY38" s="864"/>
      <c r="FZ38" s="864"/>
      <c r="GA38" s="864"/>
      <c r="GB38" s="864"/>
      <c r="GC38" s="864"/>
      <c r="GD38" s="864"/>
      <c r="GE38" s="864"/>
      <c r="GF38" s="864"/>
      <c r="GG38" s="864"/>
      <c r="GH38" s="864"/>
      <c r="GI38" s="865"/>
    </row>
    <row r="39" spans="5:192" ht="6.75" customHeight="1">
      <c r="E39" s="1260"/>
      <c r="F39" s="1261"/>
      <c r="G39" s="1261"/>
      <c r="H39" s="1261"/>
      <c r="I39" s="1261"/>
      <c r="J39" s="1261"/>
      <c r="K39" s="1261"/>
      <c r="L39" s="1261"/>
      <c r="M39" s="1261"/>
      <c r="N39" s="1261"/>
      <c r="O39" s="1261"/>
      <c r="P39" s="1261"/>
      <c r="Q39" s="1262"/>
      <c r="R39" s="1370"/>
      <c r="S39" s="1371"/>
      <c r="T39" s="1371"/>
      <c r="U39" s="1371"/>
      <c r="V39" s="1371"/>
      <c r="W39" s="1371"/>
      <c r="X39" s="1371"/>
      <c r="Y39" s="1371"/>
      <c r="Z39" s="1371"/>
      <c r="AA39" s="1371"/>
      <c r="AB39" s="1371"/>
      <c r="AC39" s="1371"/>
      <c r="AD39" s="1371"/>
      <c r="AE39" s="1371"/>
      <c r="AF39" s="1371"/>
      <c r="AG39" s="1371"/>
      <c r="AH39" s="1371"/>
      <c r="AI39" s="1371"/>
      <c r="AJ39" s="1371"/>
      <c r="AK39" s="1371"/>
      <c r="AL39" s="1371"/>
      <c r="AM39" s="1371"/>
      <c r="AN39" s="1371"/>
      <c r="AO39" s="1371"/>
      <c r="AP39" s="1371"/>
      <c r="AQ39" s="1371"/>
      <c r="AR39" s="1371"/>
      <c r="AS39" s="1371"/>
      <c r="AT39" s="1371"/>
      <c r="AU39" s="1371"/>
      <c r="AV39" s="1371"/>
      <c r="AW39" s="1371"/>
      <c r="AX39" s="1371"/>
      <c r="AY39" s="1371"/>
      <c r="AZ39" s="1371"/>
      <c r="BA39" s="1371"/>
      <c r="BB39" s="1371"/>
      <c r="BC39" s="1372"/>
      <c r="BD39" s="1342"/>
      <c r="BE39" s="1343"/>
      <c r="BF39" s="1344"/>
      <c r="BG39" s="993"/>
      <c r="BH39" s="994"/>
      <c r="BI39" s="994"/>
      <c r="BJ39" s="994"/>
      <c r="BK39" s="994"/>
      <c r="BL39" s="994"/>
      <c r="BM39" s="994"/>
      <c r="BN39" s="994"/>
      <c r="BO39" s="994"/>
      <c r="BP39" s="994"/>
      <c r="BQ39" s="994"/>
      <c r="BR39" s="994"/>
      <c r="BS39" s="994"/>
      <c r="BT39" s="994"/>
      <c r="BU39" s="994"/>
      <c r="BV39" s="994"/>
      <c r="BW39" s="1267"/>
      <c r="BX39" s="993"/>
      <c r="BY39" s="994"/>
      <c r="BZ39" s="994"/>
      <c r="CA39" s="994"/>
      <c r="CB39" s="994"/>
      <c r="CC39" s="995"/>
      <c r="CD39" s="1008"/>
      <c r="CE39" s="1009"/>
      <c r="CF39" s="1009"/>
      <c r="CG39" s="1009"/>
      <c r="CH39" s="1009"/>
      <c r="CI39" s="1009"/>
      <c r="CJ39" s="1009"/>
      <c r="CK39" s="1009"/>
      <c r="CL39" s="1009"/>
      <c r="CM39" s="1010"/>
      <c r="CN39" s="944"/>
      <c r="CO39" s="945"/>
      <c r="CP39" s="212"/>
      <c r="CT39" s="209"/>
      <c r="CY39" s="853"/>
      <c r="CZ39" s="854"/>
      <c r="DA39" s="854"/>
      <c r="DB39" s="854"/>
      <c r="DC39" s="854"/>
      <c r="DD39" s="854"/>
      <c r="DE39" s="854"/>
      <c r="DF39" s="854"/>
      <c r="DG39" s="854"/>
      <c r="DH39" s="854"/>
      <c r="DI39" s="854"/>
      <c r="DJ39" s="854"/>
      <c r="DK39" s="854"/>
      <c r="DL39" s="854"/>
      <c r="DM39" s="854"/>
      <c r="DN39" s="854"/>
      <c r="DO39" s="854"/>
      <c r="DP39" s="854"/>
      <c r="DQ39" s="854"/>
      <c r="DR39" s="854"/>
      <c r="DS39" s="854"/>
      <c r="DT39" s="854"/>
      <c r="DU39" s="854"/>
      <c r="DV39" s="854"/>
      <c r="DW39" s="854"/>
      <c r="DX39" s="854"/>
      <c r="DY39" s="854"/>
      <c r="DZ39" s="854"/>
      <c r="EA39" s="854"/>
      <c r="EB39" s="854"/>
      <c r="EC39" s="854"/>
      <c r="ED39" s="854"/>
      <c r="EE39" s="854"/>
      <c r="EF39" s="854"/>
      <c r="EG39" s="854"/>
      <c r="EH39" s="854"/>
      <c r="EI39" s="854"/>
      <c r="EJ39" s="854"/>
      <c r="EK39" s="854"/>
      <c r="EL39" s="854"/>
      <c r="EM39" s="854"/>
      <c r="EN39" s="854"/>
      <c r="EO39" s="854"/>
      <c r="EP39" s="854"/>
      <c r="EQ39" s="854"/>
      <c r="ER39" s="854"/>
      <c r="ES39" s="854"/>
      <c r="ET39" s="854"/>
      <c r="EU39" s="854"/>
      <c r="EV39" s="854"/>
      <c r="EW39" s="854"/>
      <c r="EX39" s="854"/>
      <c r="EY39" s="854"/>
      <c r="EZ39" s="854"/>
      <c r="FA39" s="854"/>
      <c r="FB39" s="854"/>
      <c r="FC39" s="854"/>
      <c r="FD39" s="854"/>
      <c r="FE39" s="854"/>
      <c r="FF39" s="854"/>
      <c r="FG39" s="854"/>
      <c r="FH39" s="854"/>
      <c r="FI39" s="854"/>
      <c r="FJ39" s="854"/>
      <c r="FK39" s="854"/>
      <c r="FL39" s="854"/>
      <c r="FM39" s="854"/>
      <c r="FN39" s="854"/>
      <c r="FO39" s="854"/>
      <c r="FP39" s="854"/>
      <c r="FQ39" s="854"/>
      <c r="FR39" s="855"/>
      <c r="FS39" s="859">
        <f>SUM(FS26,GA35)</f>
        <v>0</v>
      </c>
      <c r="FT39" s="860"/>
      <c r="FU39" s="860"/>
      <c r="FV39" s="860"/>
      <c r="FW39" s="860"/>
      <c r="FX39" s="860"/>
      <c r="FY39" s="860"/>
      <c r="FZ39" s="860"/>
      <c r="GA39" s="860"/>
      <c r="GB39" s="860"/>
      <c r="GC39" s="860"/>
      <c r="GD39" s="860"/>
      <c r="GE39" s="860"/>
      <c r="GF39" s="860"/>
      <c r="GG39" s="860"/>
      <c r="GH39" s="833" t="s">
        <v>44</v>
      </c>
      <c r="GI39" s="834"/>
    </row>
    <row r="40" spans="5:192" ht="6.75" customHeight="1" thickBot="1">
      <c r="E40" s="1260"/>
      <c r="F40" s="1261"/>
      <c r="G40" s="1261"/>
      <c r="H40" s="1261"/>
      <c r="I40" s="1261"/>
      <c r="J40" s="1261"/>
      <c r="K40" s="1261"/>
      <c r="L40" s="1261"/>
      <c r="M40" s="1261"/>
      <c r="N40" s="1261"/>
      <c r="O40" s="1261"/>
      <c r="P40" s="1261"/>
      <c r="Q40" s="1262"/>
      <c r="R40" s="1370"/>
      <c r="S40" s="1371"/>
      <c r="T40" s="1371"/>
      <c r="U40" s="1371"/>
      <c r="V40" s="1371"/>
      <c r="W40" s="1371"/>
      <c r="X40" s="1371"/>
      <c r="Y40" s="1371"/>
      <c r="Z40" s="1371"/>
      <c r="AA40" s="1371"/>
      <c r="AB40" s="1371"/>
      <c r="AC40" s="1371"/>
      <c r="AD40" s="1371"/>
      <c r="AE40" s="1371"/>
      <c r="AF40" s="1371"/>
      <c r="AG40" s="1371"/>
      <c r="AH40" s="1371"/>
      <c r="AI40" s="1371"/>
      <c r="AJ40" s="1371"/>
      <c r="AK40" s="1371"/>
      <c r="AL40" s="1371"/>
      <c r="AM40" s="1371"/>
      <c r="AN40" s="1371"/>
      <c r="AO40" s="1371"/>
      <c r="AP40" s="1371"/>
      <c r="AQ40" s="1371"/>
      <c r="AR40" s="1371"/>
      <c r="AS40" s="1371"/>
      <c r="AT40" s="1371"/>
      <c r="AU40" s="1371"/>
      <c r="AV40" s="1371"/>
      <c r="AW40" s="1371"/>
      <c r="AX40" s="1371"/>
      <c r="AY40" s="1371"/>
      <c r="AZ40" s="1371"/>
      <c r="BA40" s="1371"/>
      <c r="BB40" s="1371"/>
      <c r="BC40" s="1372"/>
      <c r="BD40" s="1342"/>
      <c r="BE40" s="1343"/>
      <c r="BF40" s="1344"/>
      <c r="BG40" s="996"/>
      <c r="BH40" s="997"/>
      <c r="BI40" s="997"/>
      <c r="BJ40" s="997"/>
      <c r="BK40" s="997"/>
      <c r="BL40" s="997"/>
      <c r="BM40" s="997"/>
      <c r="BN40" s="997"/>
      <c r="BO40" s="997"/>
      <c r="BP40" s="997"/>
      <c r="BQ40" s="997"/>
      <c r="BR40" s="997"/>
      <c r="BS40" s="997"/>
      <c r="BT40" s="997"/>
      <c r="BU40" s="997"/>
      <c r="BV40" s="997"/>
      <c r="BW40" s="1268"/>
      <c r="BX40" s="996"/>
      <c r="BY40" s="997"/>
      <c r="BZ40" s="997"/>
      <c r="CA40" s="997"/>
      <c r="CB40" s="997"/>
      <c r="CC40" s="998"/>
      <c r="CD40" s="1011"/>
      <c r="CE40" s="1012"/>
      <c r="CF40" s="1012"/>
      <c r="CG40" s="1012"/>
      <c r="CH40" s="1012"/>
      <c r="CI40" s="1012"/>
      <c r="CJ40" s="1012"/>
      <c r="CK40" s="1012"/>
      <c r="CL40" s="1012"/>
      <c r="CM40" s="1013"/>
      <c r="CN40" s="944"/>
      <c r="CO40" s="945"/>
      <c r="CP40" s="212"/>
      <c r="CT40" s="209"/>
      <c r="CY40" s="853"/>
      <c r="CZ40" s="854"/>
      <c r="DA40" s="854"/>
      <c r="DB40" s="854"/>
      <c r="DC40" s="854"/>
      <c r="DD40" s="854"/>
      <c r="DE40" s="854"/>
      <c r="DF40" s="854"/>
      <c r="DG40" s="854"/>
      <c r="DH40" s="854"/>
      <c r="DI40" s="854"/>
      <c r="DJ40" s="854"/>
      <c r="DK40" s="854"/>
      <c r="DL40" s="854"/>
      <c r="DM40" s="854"/>
      <c r="DN40" s="854"/>
      <c r="DO40" s="854"/>
      <c r="DP40" s="854"/>
      <c r="DQ40" s="854"/>
      <c r="DR40" s="854"/>
      <c r="DS40" s="854"/>
      <c r="DT40" s="854"/>
      <c r="DU40" s="854"/>
      <c r="DV40" s="854"/>
      <c r="DW40" s="854"/>
      <c r="DX40" s="854"/>
      <c r="DY40" s="854"/>
      <c r="DZ40" s="854"/>
      <c r="EA40" s="854"/>
      <c r="EB40" s="854"/>
      <c r="EC40" s="854"/>
      <c r="ED40" s="854"/>
      <c r="EE40" s="854"/>
      <c r="EF40" s="854"/>
      <c r="EG40" s="854"/>
      <c r="EH40" s="854"/>
      <c r="EI40" s="854"/>
      <c r="EJ40" s="854"/>
      <c r="EK40" s="854"/>
      <c r="EL40" s="854"/>
      <c r="EM40" s="854"/>
      <c r="EN40" s="854"/>
      <c r="EO40" s="854"/>
      <c r="EP40" s="854"/>
      <c r="EQ40" s="854"/>
      <c r="ER40" s="854"/>
      <c r="ES40" s="854"/>
      <c r="ET40" s="854"/>
      <c r="EU40" s="854"/>
      <c r="EV40" s="854"/>
      <c r="EW40" s="854"/>
      <c r="EX40" s="854"/>
      <c r="EY40" s="854"/>
      <c r="EZ40" s="854"/>
      <c r="FA40" s="854"/>
      <c r="FB40" s="854"/>
      <c r="FC40" s="854"/>
      <c r="FD40" s="854"/>
      <c r="FE40" s="854"/>
      <c r="FF40" s="854"/>
      <c r="FG40" s="854"/>
      <c r="FH40" s="854"/>
      <c r="FI40" s="854"/>
      <c r="FJ40" s="854"/>
      <c r="FK40" s="854"/>
      <c r="FL40" s="854"/>
      <c r="FM40" s="854"/>
      <c r="FN40" s="854"/>
      <c r="FO40" s="854"/>
      <c r="FP40" s="854"/>
      <c r="FQ40" s="854"/>
      <c r="FR40" s="855"/>
      <c r="FS40" s="859"/>
      <c r="FT40" s="860"/>
      <c r="FU40" s="860"/>
      <c r="FV40" s="860"/>
      <c r="FW40" s="860"/>
      <c r="FX40" s="860"/>
      <c r="FY40" s="860"/>
      <c r="FZ40" s="860"/>
      <c r="GA40" s="860"/>
      <c r="GB40" s="860"/>
      <c r="GC40" s="860"/>
      <c r="GD40" s="860"/>
      <c r="GE40" s="860"/>
      <c r="GF40" s="860"/>
      <c r="GG40" s="860"/>
      <c r="GH40" s="833"/>
      <c r="GI40" s="834"/>
    </row>
    <row r="41" spans="5:192" ht="6.75" customHeight="1" thickBot="1">
      <c r="E41" s="1263"/>
      <c r="F41" s="1264"/>
      <c r="G41" s="1264"/>
      <c r="H41" s="1264"/>
      <c r="I41" s="1264"/>
      <c r="J41" s="1264"/>
      <c r="K41" s="1264"/>
      <c r="L41" s="1264"/>
      <c r="M41" s="1264"/>
      <c r="N41" s="1264"/>
      <c r="O41" s="1264"/>
      <c r="P41" s="1264"/>
      <c r="Q41" s="1265"/>
      <c r="R41" s="1373"/>
      <c r="S41" s="1374"/>
      <c r="T41" s="1374"/>
      <c r="U41" s="1374"/>
      <c r="V41" s="1374"/>
      <c r="W41" s="1374"/>
      <c r="X41" s="1374"/>
      <c r="Y41" s="1374"/>
      <c r="Z41" s="1374"/>
      <c r="AA41" s="1374"/>
      <c r="AB41" s="1374"/>
      <c r="AC41" s="1374"/>
      <c r="AD41" s="1374"/>
      <c r="AE41" s="1374"/>
      <c r="AF41" s="1374"/>
      <c r="AG41" s="1374"/>
      <c r="AH41" s="1374"/>
      <c r="AI41" s="1374"/>
      <c r="AJ41" s="1374"/>
      <c r="AK41" s="1374"/>
      <c r="AL41" s="1374"/>
      <c r="AM41" s="1374"/>
      <c r="AN41" s="1374"/>
      <c r="AO41" s="1374"/>
      <c r="AP41" s="1374"/>
      <c r="AQ41" s="1374"/>
      <c r="AR41" s="1374"/>
      <c r="AS41" s="1374"/>
      <c r="AT41" s="1374"/>
      <c r="AU41" s="1374"/>
      <c r="AV41" s="1374"/>
      <c r="AW41" s="1374"/>
      <c r="AX41" s="1374"/>
      <c r="AY41" s="1374"/>
      <c r="AZ41" s="1374"/>
      <c r="BA41" s="1374"/>
      <c r="BB41" s="1374"/>
      <c r="BC41" s="1375"/>
      <c r="BD41" s="1342"/>
      <c r="BE41" s="1343"/>
      <c r="BF41" s="1344"/>
      <c r="BG41" s="990" t="s">
        <v>428</v>
      </c>
      <c r="BH41" s="991"/>
      <c r="BI41" s="991"/>
      <c r="BJ41" s="991"/>
      <c r="BK41" s="991"/>
      <c r="BL41" s="991"/>
      <c r="BM41" s="991"/>
      <c r="BN41" s="991"/>
      <c r="BO41" s="991"/>
      <c r="BP41" s="991"/>
      <c r="BQ41" s="991"/>
      <c r="BR41" s="991"/>
      <c r="BS41" s="991"/>
      <c r="BT41" s="991"/>
      <c r="BU41" s="991"/>
      <c r="BV41" s="991"/>
      <c r="BW41" s="1266"/>
      <c r="BX41" s="991" t="s">
        <v>394</v>
      </c>
      <c r="BY41" s="991"/>
      <c r="BZ41" s="991"/>
      <c r="CA41" s="991"/>
      <c r="CB41" s="991"/>
      <c r="CC41" s="992"/>
      <c r="CD41" s="1005"/>
      <c r="CE41" s="1006"/>
      <c r="CF41" s="1006"/>
      <c r="CG41" s="1006"/>
      <c r="CH41" s="1006"/>
      <c r="CI41" s="1006"/>
      <c r="CJ41" s="1006"/>
      <c r="CK41" s="1006"/>
      <c r="CL41" s="1006"/>
      <c r="CM41" s="1007"/>
      <c r="CN41" s="942" t="s">
        <v>44</v>
      </c>
      <c r="CO41" s="943"/>
      <c r="CP41" s="212"/>
      <c r="CT41" s="209"/>
      <c r="CY41" s="853"/>
      <c r="CZ41" s="854"/>
      <c r="DA41" s="854"/>
      <c r="DB41" s="854"/>
      <c r="DC41" s="854"/>
      <c r="DD41" s="854"/>
      <c r="DE41" s="854"/>
      <c r="DF41" s="854"/>
      <c r="DG41" s="854"/>
      <c r="DH41" s="854"/>
      <c r="DI41" s="854"/>
      <c r="DJ41" s="854"/>
      <c r="DK41" s="854"/>
      <c r="DL41" s="854"/>
      <c r="DM41" s="854"/>
      <c r="DN41" s="854"/>
      <c r="DO41" s="854"/>
      <c r="DP41" s="854"/>
      <c r="DQ41" s="854"/>
      <c r="DR41" s="854"/>
      <c r="DS41" s="854"/>
      <c r="DT41" s="854"/>
      <c r="DU41" s="854"/>
      <c r="DV41" s="854"/>
      <c r="DW41" s="854"/>
      <c r="DX41" s="854"/>
      <c r="DY41" s="854"/>
      <c r="DZ41" s="854"/>
      <c r="EA41" s="854"/>
      <c r="EB41" s="854"/>
      <c r="EC41" s="854"/>
      <c r="ED41" s="854"/>
      <c r="EE41" s="854"/>
      <c r="EF41" s="854"/>
      <c r="EG41" s="854"/>
      <c r="EH41" s="854"/>
      <c r="EI41" s="854"/>
      <c r="EJ41" s="854"/>
      <c r="EK41" s="854"/>
      <c r="EL41" s="854"/>
      <c r="EM41" s="854"/>
      <c r="EN41" s="854"/>
      <c r="EO41" s="854"/>
      <c r="EP41" s="854"/>
      <c r="EQ41" s="854"/>
      <c r="ER41" s="854"/>
      <c r="ES41" s="854"/>
      <c r="ET41" s="854"/>
      <c r="EU41" s="854"/>
      <c r="EV41" s="854"/>
      <c r="EW41" s="854"/>
      <c r="EX41" s="854"/>
      <c r="EY41" s="854"/>
      <c r="EZ41" s="854"/>
      <c r="FA41" s="854"/>
      <c r="FB41" s="854"/>
      <c r="FC41" s="854"/>
      <c r="FD41" s="854"/>
      <c r="FE41" s="854"/>
      <c r="FF41" s="854"/>
      <c r="FG41" s="854"/>
      <c r="FH41" s="854"/>
      <c r="FI41" s="854"/>
      <c r="FJ41" s="854"/>
      <c r="FK41" s="854"/>
      <c r="FL41" s="854"/>
      <c r="FM41" s="854"/>
      <c r="FN41" s="854"/>
      <c r="FO41" s="854"/>
      <c r="FP41" s="854"/>
      <c r="FQ41" s="854"/>
      <c r="FR41" s="855"/>
      <c r="FS41" s="859"/>
      <c r="FT41" s="860"/>
      <c r="FU41" s="860"/>
      <c r="FV41" s="860"/>
      <c r="FW41" s="860"/>
      <c r="FX41" s="860"/>
      <c r="FY41" s="860"/>
      <c r="FZ41" s="860"/>
      <c r="GA41" s="860"/>
      <c r="GB41" s="860"/>
      <c r="GC41" s="860"/>
      <c r="GD41" s="860"/>
      <c r="GE41" s="860"/>
      <c r="GF41" s="860"/>
      <c r="GG41" s="860"/>
      <c r="GH41" s="833"/>
      <c r="GI41" s="834"/>
    </row>
    <row r="42" spans="5:192" ht="6.75" customHeight="1" thickBot="1">
      <c r="E42" s="1239" t="s">
        <v>113</v>
      </c>
      <c r="F42" s="1240"/>
      <c r="G42" s="1240"/>
      <c r="H42" s="1240"/>
      <c r="I42" s="1240"/>
      <c r="J42" s="1240"/>
      <c r="K42" s="1240"/>
      <c r="L42" s="1240"/>
      <c r="M42" s="1240"/>
      <c r="N42" s="1240"/>
      <c r="O42" s="1240"/>
      <c r="P42" s="1240"/>
      <c r="Q42" s="1241"/>
      <c r="R42" s="1133"/>
      <c r="S42" s="1134"/>
      <c r="T42" s="1134"/>
      <c r="U42" s="1134"/>
      <c r="V42" s="1134"/>
      <c r="W42" s="1134"/>
      <c r="X42" s="1134"/>
      <c r="Y42" s="1134"/>
      <c r="Z42" s="1134"/>
      <c r="AA42" s="1134"/>
      <c r="AB42" s="1134"/>
      <c r="AC42" s="1134"/>
      <c r="AD42" s="1134"/>
      <c r="AE42" s="1134"/>
      <c r="AF42" s="1134"/>
      <c r="AG42" s="1134"/>
      <c r="AH42" s="1134"/>
      <c r="AI42" s="1134"/>
      <c r="AJ42" s="1134"/>
      <c r="AK42" s="1134"/>
      <c r="AL42" s="1134"/>
      <c r="AM42" s="1134"/>
      <c r="AN42" s="1134"/>
      <c r="AO42" s="1134"/>
      <c r="AP42" s="1134"/>
      <c r="AQ42" s="1134"/>
      <c r="AR42" s="1134"/>
      <c r="AS42" s="1134"/>
      <c r="AT42" s="1134"/>
      <c r="AU42" s="1134"/>
      <c r="AV42" s="1134"/>
      <c r="AW42" s="1134"/>
      <c r="AX42" s="1134"/>
      <c r="AY42" s="1134"/>
      <c r="AZ42" s="1134"/>
      <c r="BA42" s="1134"/>
      <c r="BB42" s="1134"/>
      <c r="BC42" s="1135"/>
      <c r="BD42" s="1342"/>
      <c r="BE42" s="1343"/>
      <c r="BF42" s="1344"/>
      <c r="BG42" s="993"/>
      <c r="BH42" s="994"/>
      <c r="BI42" s="994"/>
      <c r="BJ42" s="994"/>
      <c r="BK42" s="994"/>
      <c r="BL42" s="994"/>
      <c r="BM42" s="994"/>
      <c r="BN42" s="994"/>
      <c r="BO42" s="994"/>
      <c r="BP42" s="994"/>
      <c r="BQ42" s="994"/>
      <c r="BR42" s="994"/>
      <c r="BS42" s="994"/>
      <c r="BT42" s="994"/>
      <c r="BU42" s="994"/>
      <c r="BV42" s="994"/>
      <c r="BW42" s="1267"/>
      <c r="BX42" s="994"/>
      <c r="BY42" s="994"/>
      <c r="BZ42" s="994"/>
      <c r="CA42" s="994"/>
      <c r="CB42" s="994"/>
      <c r="CC42" s="995"/>
      <c r="CD42" s="1008"/>
      <c r="CE42" s="1009"/>
      <c r="CF42" s="1009"/>
      <c r="CG42" s="1009"/>
      <c r="CH42" s="1009"/>
      <c r="CI42" s="1009"/>
      <c r="CJ42" s="1009"/>
      <c r="CK42" s="1009"/>
      <c r="CL42" s="1009"/>
      <c r="CM42" s="1010"/>
      <c r="CN42" s="944"/>
      <c r="CO42" s="945"/>
      <c r="CP42" s="212"/>
      <c r="CT42" s="209"/>
      <c r="CY42" s="856"/>
      <c r="CZ42" s="857"/>
      <c r="DA42" s="857"/>
      <c r="DB42" s="857"/>
      <c r="DC42" s="857"/>
      <c r="DD42" s="857"/>
      <c r="DE42" s="857"/>
      <c r="DF42" s="857"/>
      <c r="DG42" s="857"/>
      <c r="DH42" s="857"/>
      <c r="DI42" s="857"/>
      <c r="DJ42" s="857"/>
      <c r="DK42" s="857"/>
      <c r="DL42" s="857"/>
      <c r="DM42" s="857"/>
      <c r="DN42" s="857"/>
      <c r="DO42" s="857"/>
      <c r="DP42" s="857"/>
      <c r="DQ42" s="857"/>
      <c r="DR42" s="857"/>
      <c r="DS42" s="857"/>
      <c r="DT42" s="857"/>
      <c r="DU42" s="857"/>
      <c r="DV42" s="857"/>
      <c r="DW42" s="857"/>
      <c r="DX42" s="857"/>
      <c r="DY42" s="857"/>
      <c r="DZ42" s="857"/>
      <c r="EA42" s="857"/>
      <c r="EB42" s="857"/>
      <c r="EC42" s="857"/>
      <c r="ED42" s="857"/>
      <c r="EE42" s="857"/>
      <c r="EF42" s="857"/>
      <c r="EG42" s="857"/>
      <c r="EH42" s="857"/>
      <c r="EI42" s="857"/>
      <c r="EJ42" s="857"/>
      <c r="EK42" s="857"/>
      <c r="EL42" s="857"/>
      <c r="EM42" s="857"/>
      <c r="EN42" s="857"/>
      <c r="EO42" s="857"/>
      <c r="EP42" s="857"/>
      <c r="EQ42" s="857"/>
      <c r="ER42" s="857"/>
      <c r="ES42" s="857"/>
      <c r="ET42" s="857"/>
      <c r="EU42" s="857"/>
      <c r="EV42" s="857"/>
      <c r="EW42" s="857"/>
      <c r="EX42" s="857"/>
      <c r="EY42" s="857"/>
      <c r="EZ42" s="857"/>
      <c r="FA42" s="857"/>
      <c r="FB42" s="857"/>
      <c r="FC42" s="857"/>
      <c r="FD42" s="857"/>
      <c r="FE42" s="857"/>
      <c r="FF42" s="857"/>
      <c r="FG42" s="857"/>
      <c r="FH42" s="857"/>
      <c r="FI42" s="857"/>
      <c r="FJ42" s="857"/>
      <c r="FK42" s="857"/>
      <c r="FL42" s="857"/>
      <c r="FM42" s="857"/>
      <c r="FN42" s="857"/>
      <c r="FO42" s="857"/>
      <c r="FP42" s="857"/>
      <c r="FQ42" s="857"/>
      <c r="FR42" s="858"/>
      <c r="FS42" s="861"/>
      <c r="FT42" s="862"/>
      <c r="FU42" s="862"/>
      <c r="FV42" s="862"/>
      <c r="FW42" s="862"/>
      <c r="FX42" s="862"/>
      <c r="FY42" s="862"/>
      <c r="FZ42" s="862"/>
      <c r="GA42" s="862"/>
      <c r="GB42" s="862"/>
      <c r="GC42" s="862"/>
      <c r="GD42" s="862"/>
      <c r="GE42" s="862"/>
      <c r="GF42" s="862"/>
      <c r="GG42" s="862"/>
      <c r="GH42" s="835"/>
      <c r="GI42" s="836"/>
    </row>
    <row r="43" spans="5:192" ht="6.75" customHeight="1">
      <c r="E43" s="1242"/>
      <c r="F43" s="1243"/>
      <c r="G43" s="1243"/>
      <c r="H43" s="1243"/>
      <c r="I43" s="1243"/>
      <c r="J43" s="1243"/>
      <c r="K43" s="1243"/>
      <c r="L43" s="1243"/>
      <c r="M43" s="1243"/>
      <c r="N43" s="1243"/>
      <c r="O43" s="1243"/>
      <c r="P43" s="1243"/>
      <c r="Q43" s="1244"/>
      <c r="R43" s="1136"/>
      <c r="S43" s="1137"/>
      <c r="T43" s="1137"/>
      <c r="U43" s="1137"/>
      <c r="V43" s="1137"/>
      <c r="W43" s="1137"/>
      <c r="X43" s="1137"/>
      <c r="Y43" s="1137"/>
      <c r="Z43" s="1137"/>
      <c r="AA43" s="1137"/>
      <c r="AB43" s="1137"/>
      <c r="AC43" s="1137"/>
      <c r="AD43" s="1137"/>
      <c r="AE43" s="1137"/>
      <c r="AF43" s="1137"/>
      <c r="AG43" s="1137"/>
      <c r="AH43" s="1137"/>
      <c r="AI43" s="1137"/>
      <c r="AJ43" s="1137"/>
      <c r="AK43" s="1137"/>
      <c r="AL43" s="1137"/>
      <c r="AM43" s="1137"/>
      <c r="AN43" s="1137"/>
      <c r="AO43" s="1137"/>
      <c r="AP43" s="1137"/>
      <c r="AQ43" s="1137"/>
      <c r="AR43" s="1137"/>
      <c r="AS43" s="1137"/>
      <c r="AT43" s="1137"/>
      <c r="AU43" s="1137"/>
      <c r="AV43" s="1137"/>
      <c r="AW43" s="1137"/>
      <c r="AX43" s="1137"/>
      <c r="AY43" s="1137"/>
      <c r="AZ43" s="1137"/>
      <c r="BA43" s="1137"/>
      <c r="BB43" s="1137"/>
      <c r="BC43" s="1138"/>
      <c r="BD43" s="1342"/>
      <c r="BE43" s="1343"/>
      <c r="BF43" s="1344"/>
      <c r="BG43" s="993"/>
      <c r="BH43" s="994"/>
      <c r="BI43" s="994"/>
      <c r="BJ43" s="994"/>
      <c r="BK43" s="994"/>
      <c r="BL43" s="994"/>
      <c r="BM43" s="994"/>
      <c r="BN43" s="994"/>
      <c r="BO43" s="994"/>
      <c r="BP43" s="994"/>
      <c r="BQ43" s="994"/>
      <c r="BR43" s="994"/>
      <c r="BS43" s="994"/>
      <c r="BT43" s="994"/>
      <c r="BU43" s="994"/>
      <c r="BV43" s="994"/>
      <c r="BW43" s="1267"/>
      <c r="BX43" s="994"/>
      <c r="BY43" s="994"/>
      <c r="BZ43" s="994"/>
      <c r="CA43" s="994"/>
      <c r="CB43" s="994"/>
      <c r="CC43" s="995"/>
      <c r="CD43" s="1008"/>
      <c r="CE43" s="1009"/>
      <c r="CF43" s="1009"/>
      <c r="CG43" s="1009"/>
      <c r="CH43" s="1009"/>
      <c r="CI43" s="1009"/>
      <c r="CJ43" s="1009"/>
      <c r="CK43" s="1009"/>
      <c r="CL43" s="1009"/>
      <c r="CM43" s="1010"/>
      <c r="CN43" s="944"/>
      <c r="CO43" s="945"/>
      <c r="CP43" s="212"/>
      <c r="CT43" s="209"/>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E43" s="273"/>
      <c r="GF43" s="273"/>
      <c r="GG43" s="273"/>
      <c r="GH43" s="273"/>
      <c r="GI43" s="273"/>
    </row>
    <row r="44" spans="5:192" ht="6.75" customHeight="1" thickBot="1">
      <c r="E44" s="1245"/>
      <c r="F44" s="1246"/>
      <c r="G44" s="1246"/>
      <c r="H44" s="1246"/>
      <c r="I44" s="1246"/>
      <c r="J44" s="1246"/>
      <c r="K44" s="1246"/>
      <c r="L44" s="1246"/>
      <c r="M44" s="1246"/>
      <c r="N44" s="1246"/>
      <c r="O44" s="1246"/>
      <c r="P44" s="1246"/>
      <c r="Q44" s="1247"/>
      <c r="R44" s="1139"/>
      <c r="S44" s="1140"/>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40"/>
      <c r="AO44" s="1140"/>
      <c r="AP44" s="1140"/>
      <c r="AQ44" s="1140"/>
      <c r="AR44" s="1140"/>
      <c r="AS44" s="1140"/>
      <c r="AT44" s="1140"/>
      <c r="AU44" s="1140"/>
      <c r="AV44" s="1140"/>
      <c r="AW44" s="1140"/>
      <c r="AX44" s="1140"/>
      <c r="AY44" s="1140"/>
      <c r="AZ44" s="1140"/>
      <c r="BA44" s="1140"/>
      <c r="BB44" s="1140"/>
      <c r="BC44" s="1141"/>
      <c r="BD44" s="1342"/>
      <c r="BE44" s="1343"/>
      <c r="BF44" s="1344"/>
      <c r="BG44" s="993"/>
      <c r="BH44" s="994"/>
      <c r="BI44" s="994"/>
      <c r="BJ44" s="994"/>
      <c r="BK44" s="994"/>
      <c r="BL44" s="994"/>
      <c r="BM44" s="994"/>
      <c r="BN44" s="994"/>
      <c r="BO44" s="994"/>
      <c r="BP44" s="994"/>
      <c r="BQ44" s="994"/>
      <c r="BR44" s="994"/>
      <c r="BS44" s="994"/>
      <c r="BT44" s="994"/>
      <c r="BU44" s="994"/>
      <c r="BV44" s="994"/>
      <c r="BW44" s="1267"/>
      <c r="BX44" s="994"/>
      <c r="BY44" s="994"/>
      <c r="BZ44" s="994"/>
      <c r="CA44" s="994"/>
      <c r="CB44" s="994"/>
      <c r="CC44" s="995"/>
      <c r="CD44" s="1008"/>
      <c r="CE44" s="1009"/>
      <c r="CF44" s="1009"/>
      <c r="CG44" s="1009"/>
      <c r="CH44" s="1009"/>
      <c r="CI44" s="1009"/>
      <c r="CJ44" s="1009"/>
      <c r="CK44" s="1009"/>
      <c r="CL44" s="1009"/>
      <c r="CM44" s="1010"/>
      <c r="CN44" s="944"/>
      <c r="CO44" s="945"/>
      <c r="CP44" s="212"/>
      <c r="CT44" s="209"/>
      <c r="CY44" s="274"/>
      <c r="CZ44" s="1014" t="s">
        <v>375</v>
      </c>
      <c r="DA44" s="1014"/>
      <c r="DB44" s="1014"/>
      <c r="DC44" s="1014"/>
      <c r="DD44" s="1014"/>
      <c r="DE44" s="1014"/>
      <c r="DF44" s="1014"/>
      <c r="DG44" s="1014"/>
      <c r="DH44" s="1014"/>
      <c r="DI44" s="1014"/>
      <c r="DJ44" s="1014"/>
      <c r="DK44" s="1014"/>
      <c r="DL44" s="1014"/>
      <c r="DM44" s="1014"/>
      <c r="DN44" s="1014"/>
      <c r="DO44" s="1014"/>
      <c r="DP44" s="1014"/>
      <c r="DQ44" s="1014"/>
      <c r="DR44" s="1014"/>
      <c r="DS44" s="1014"/>
      <c r="DT44" s="1014"/>
      <c r="DU44" s="1014"/>
      <c r="DV44" s="1014"/>
      <c r="DW44" s="1014"/>
      <c r="DX44" s="1014"/>
      <c r="DY44" s="1014"/>
      <c r="DZ44" s="1014"/>
      <c r="EA44" s="1014"/>
      <c r="EB44" s="1014"/>
      <c r="EC44" s="1014"/>
      <c r="ED44" s="1014"/>
      <c r="EE44" s="1014"/>
      <c r="EF44" s="1014"/>
      <c r="EG44" s="1014"/>
      <c r="EH44" s="1014"/>
      <c r="EI44" s="1014"/>
      <c r="EJ44" s="1014"/>
      <c r="EK44" s="1014"/>
      <c r="EL44" s="1014"/>
      <c r="EM44" s="1014"/>
      <c r="EN44" s="1014"/>
      <c r="EO44" s="1014"/>
      <c r="EP44" s="1014"/>
      <c r="EQ44" s="1014"/>
      <c r="ER44" s="1014"/>
      <c r="ES44" s="1014"/>
      <c r="ET44" s="1014"/>
      <c r="EU44" s="1014"/>
      <c r="EV44" s="1014"/>
      <c r="EW44" s="1014"/>
      <c r="EX44" s="1014"/>
      <c r="EY44" s="1014"/>
      <c r="EZ44" s="1014"/>
      <c r="FA44" s="1014"/>
      <c r="FB44" s="1014"/>
      <c r="FC44" s="1014"/>
      <c r="FD44" s="1014"/>
      <c r="FE44" s="1014"/>
      <c r="FF44" s="1014"/>
      <c r="FG44" s="1014"/>
      <c r="FH44" s="1014"/>
      <c r="FI44" s="1014"/>
      <c r="FJ44" s="1014"/>
      <c r="FK44" s="1014"/>
      <c r="FL44" s="1014"/>
      <c r="FM44" s="1014"/>
      <c r="FN44" s="1014"/>
      <c r="FO44" s="1014"/>
      <c r="FP44" s="1014"/>
      <c r="FQ44" s="1014"/>
      <c r="FR44" s="1014"/>
      <c r="FS44" s="1014"/>
      <c r="FT44" s="1014"/>
      <c r="FU44" s="1014"/>
      <c r="FV44" s="1014"/>
      <c r="FW44" s="1014"/>
      <c r="FX44" s="1014"/>
      <c r="FY44" s="1014"/>
      <c r="FZ44" s="1014"/>
      <c r="GA44" s="1014"/>
      <c r="GB44" s="1014"/>
      <c r="GC44" s="1014"/>
      <c r="GD44" s="1014"/>
      <c r="GE44" s="1014"/>
      <c r="GF44" s="1014"/>
      <c r="GG44" s="1014"/>
      <c r="GH44" s="1014"/>
      <c r="GI44" s="1015"/>
    </row>
    <row r="45" spans="5:192" ht="3" customHeight="1" thickBot="1">
      <c r="E45" s="990" t="s">
        <v>336</v>
      </c>
      <c r="F45" s="991"/>
      <c r="G45" s="991"/>
      <c r="H45" s="991"/>
      <c r="I45" s="991"/>
      <c r="J45" s="991"/>
      <c r="K45" s="991"/>
      <c r="L45" s="991"/>
      <c r="M45" s="991"/>
      <c r="N45" s="991"/>
      <c r="O45" s="991"/>
      <c r="P45" s="991"/>
      <c r="Q45" s="992"/>
      <c r="R45" s="240"/>
      <c r="S45" s="241"/>
      <c r="T45" s="241"/>
      <c r="U45" s="241"/>
      <c r="V45" s="241"/>
      <c r="W45" s="241"/>
      <c r="X45" s="241"/>
      <c r="Y45" s="241"/>
      <c r="Z45" s="241"/>
      <c r="AA45" s="241"/>
      <c r="AB45" s="241"/>
      <c r="AC45" s="241"/>
      <c r="AD45" s="241"/>
      <c r="AE45" s="241"/>
      <c r="AF45" s="241"/>
      <c r="AG45" s="241"/>
      <c r="AH45" s="999"/>
      <c r="AI45" s="999"/>
      <c r="AJ45" s="999"/>
      <c r="AK45" s="999"/>
      <c r="AL45" s="999"/>
      <c r="AM45" s="999"/>
      <c r="AN45" s="999"/>
      <c r="AO45" s="999"/>
      <c r="AP45" s="999"/>
      <c r="AQ45" s="999"/>
      <c r="AR45" s="999"/>
      <c r="AS45" s="999"/>
      <c r="AT45" s="999"/>
      <c r="AU45" s="999"/>
      <c r="AV45" s="999"/>
      <c r="AW45" s="999"/>
      <c r="AX45" s="999"/>
      <c r="AY45" s="999"/>
      <c r="AZ45" s="999"/>
      <c r="BA45" s="999"/>
      <c r="BB45" s="999"/>
      <c r="BC45" s="1000"/>
      <c r="BD45" s="1342"/>
      <c r="BE45" s="1343"/>
      <c r="BF45" s="1344"/>
      <c r="BG45" s="993"/>
      <c r="BH45" s="994"/>
      <c r="BI45" s="994"/>
      <c r="BJ45" s="994"/>
      <c r="BK45" s="994"/>
      <c r="BL45" s="994"/>
      <c r="BM45" s="994"/>
      <c r="BN45" s="994"/>
      <c r="BO45" s="994"/>
      <c r="BP45" s="994"/>
      <c r="BQ45" s="994"/>
      <c r="BR45" s="994"/>
      <c r="BS45" s="994"/>
      <c r="BT45" s="994"/>
      <c r="BU45" s="994"/>
      <c r="BV45" s="994"/>
      <c r="BW45" s="1267"/>
      <c r="BX45" s="994"/>
      <c r="BY45" s="994"/>
      <c r="BZ45" s="994"/>
      <c r="CA45" s="994"/>
      <c r="CB45" s="994"/>
      <c r="CC45" s="995"/>
      <c r="CD45" s="1008"/>
      <c r="CE45" s="1009"/>
      <c r="CF45" s="1009"/>
      <c r="CG45" s="1009"/>
      <c r="CH45" s="1009"/>
      <c r="CI45" s="1009"/>
      <c r="CJ45" s="1009"/>
      <c r="CK45" s="1009"/>
      <c r="CL45" s="1009"/>
      <c r="CM45" s="1010"/>
      <c r="CN45" s="944"/>
      <c r="CO45" s="945"/>
      <c r="CP45" s="212"/>
      <c r="CS45" s="927" t="s">
        <v>232</v>
      </c>
      <c r="CT45" s="927"/>
      <c r="CY45" s="275"/>
      <c r="CZ45" s="1016"/>
      <c r="DA45" s="1016"/>
      <c r="DB45" s="1016"/>
      <c r="DC45" s="1016"/>
      <c r="DD45" s="1016"/>
      <c r="DE45" s="1016"/>
      <c r="DF45" s="1016"/>
      <c r="DG45" s="1016"/>
      <c r="DH45" s="1016"/>
      <c r="DI45" s="1016"/>
      <c r="DJ45" s="1016"/>
      <c r="DK45" s="1016"/>
      <c r="DL45" s="1016"/>
      <c r="DM45" s="1016"/>
      <c r="DN45" s="1016"/>
      <c r="DO45" s="1016"/>
      <c r="DP45" s="1016"/>
      <c r="DQ45" s="1016"/>
      <c r="DR45" s="1016"/>
      <c r="DS45" s="1016"/>
      <c r="DT45" s="1016"/>
      <c r="DU45" s="1016"/>
      <c r="DV45" s="1016"/>
      <c r="DW45" s="1016"/>
      <c r="DX45" s="1016"/>
      <c r="DY45" s="1016"/>
      <c r="DZ45" s="1016"/>
      <c r="EA45" s="1016"/>
      <c r="EB45" s="1016"/>
      <c r="EC45" s="1016"/>
      <c r="ED45" s="1016"/>
      <c r="EE45" s="1016"/>
      <c r="EF45" s="1016"/>
      <c r="EG45" s="1016"/>
      <c r="EH45" s="1016"/>
      <c r="EI45" s="1016"/>
      <c r="EJ45" s="1016"/>
      <c r="EK45" s="1016"/>
      <c r="EL45" s="1016"/>
      <c r="EM45" s="1016"/>
      <c r="EN45" s="1016"/>
      <c r="EO45" s="1016"/>
      <c r="EP45" s="1016"/>
      <c r="EQ45" s="1016"/>
      <c r="ER45" s="1016"/>
      <c r="ES45" s="1016"/>
      <c r="ET45" s="1016"/>
      <c r="EU45" s="1016"/>
      <c r="EV45" s="1016"/>
      <c r="EW45" s="1016"/>
      <c r="EX45" s="1016"/>
      <c r="EY45" s="1016"/>
      <c r="EZ45" s="1016"/>
      <c r="FA45" s="1016"/>
      <c r="FB45" s="1016"/>
      <c r="FC45" s="1016"/>
      <c r="FD45" s="1016"/>
      <c r="FE45" s="1016"/>
      <c r="FF45" s="1016"/>
      <c r="FG45" s="1016"/>
      <c r="FH45" s="1016"/>
      <c r="FI45" s="1016"/>
      <c r="FJ45" s="1016"/>
      <c r="FK45" s="1016"/>
      <c r="FL45" s="1016"/>
      <c r="FM45" s="1016"/>
      <c r="FN45" s="1016"/>
      <c r="FO45" s="1016"/>
      <c r="FP45" s="1016"/>
      <c r="FQ45" s="1016"/>
      <c r="FR45" s="1016"/>
      <c r="FS45" s="1016"/>
      <c r="FT45" s="1016"/>
      <c r="FU45" s="1016"/>
      <c r="FV45" s="1016"/>
      <c r="FW45" s="1016"/>
      <c r="FX45" s="1016"/>
      <c r="FY45" s="1016"/>
      <c r="FZ45" s="1016"/>
      <c r="GA45" s="1016"/>
      <c r="GB45" s="1016"/>
      <c r="GC45" s="1016"/>
      <c r="GD45" s="1016"/>
      <c r="GE45" s="1016"/>
      <c r="GF45" s="1016"/>
      <c r="GG45" s="1016"/>
      <c r="GH45" s="1016"/>
      <c r="GI45" s="1017"/>
    </row>
    <row r="46" spans="5:192" ht="6.75" customHeight="1" thickBot="1">
      <c r="E46" s="993"/>
      <c r="F46" s="994"/>
      <c r="G46" s="994"/>
      <c r="H46" s="994"/>
      <c r="I46" s="994"/>
      <c r="J46" s="994"/>
      <c r="K46" s="994"/>
      <c r="L46" s="994"/>
      <c r="M46" s="994"/>
      <c r="N46" s="994"/>
      <c r="O46" s="994"/>
      <c r="P46" s="994"/>
      <c r="Q46" s="995"/>
      <c r="R46" s="912" t="s">
        <v>234</v>
      </c>
      <c r="S46" s="913"/>
      <c r="T46" s="916"/>
      <c r="U46" s="1220"/>
      <c r="V46" s="1221"/>
      <c r="W46" s="1221"/>
      <c r="X46" s="1221"/>
      <c r="Y46" s="1221"/>
      <c r="Z46" s="1221"/>
      <c r="AA46" s="1221"/>
      <c r="AB46" s="1221"/>
      <c r="AC46" s="1221"/>
      <c r="AD46" s="1221"/>
      <c r="AE46" s="1221"/>
      <c r="AF46" s="1221"/>
      <c r="AG46" s="1222"/>
      <c r="AH46" s="1001"/>
      <c r="AI46" s="1001"/>
      <c r="AJ46" s="1001"/>
      <c r="AK46" s="1001"/>
      <c r="AL46" s="1001"/>
      <c r="AM46" s="1001"/>
      <c r="AN46" s="1001"/>
      <c r="AO46" s="1001"/>
      <c r="AP46" s="1001"/>
      <c r="AQ46" s="1001"/>
      <c r="AR46" s="1001"/>
      <c r="AS46" s="1001"/>
      <c r="AT46" s="1001"/>
      <c r="AU46" s="1001"/>
      <c r="AV46" s="1001"/>
      <c r="AW46" s="1001"/>
      <c r="AX46" s="1001"/>
      <c r="AY46" s="1001"/>
      <c r="AZ46" s="1001"/>
      <c r="BA46" s="1001"/>
      <c r="BB46" s="1001"/>
      <c r="BC46" s="1002"/>
      <c r="BD46" s="1342"/>
      <c r="BE46" s="1343"/>
      <c r="BF46" s="1344"/>
      <c r="BG46" s="993"/>
      <c r="BH46" s="994"/>
      <c r="BI46" s="994"/>
      <c r="BJ46" s="994"/>
      <c r="BK46" s="994"/>
      <c r="BL46" s="994"/>
      <c r="BM46" s="994"/>
      <c r="BN46" s="994"/>
      <c r="BO46" s="994"/>
      <c r="BP46" s="994"/>
      <c r="BQ46" s="994"/>
      <c r="BR46" s="994"/>
      <c r="BS46" s="994"/>
      <c r="BT46" s="994"/>
      <c r="BU46" s="994"/>
      <c r="BV46" s="994"/>
      <c r="BW46" s="1267"/>
      <c r="BX46" s="997"/>
      <c r="BY46" s="997"/>
      <c r="BZ46" s="997"/>
      <c r="CA46" s="997"/>
      <c r="CB46" s="997"/>
      <c r="CC46" s="998"/>
      <c r="CD46" s="1011"/>
      <c r="CE46" s="1012"/>
      <c r="CF46" s="1012"/>
      <c r="CG46" s="1012"/>
      <c r="CH46" s="1012"/>
      <c r="CI46" s="1012"/>
      <c r="CJ46" s="1012"/>
      <c r="CK46" s="1012"/>
      <c r="CL46" s="1012"/>
      <c r="CM46" s="1013"/>
      <c r="CN46" s="944"/>
      <c r="CO46" s="945"/>
      <c r="CP46" s="212"/>
      <c r="CS46" s="927"/>
      <c r="CT46" s="927"/>
      <c r="CX46" s="273"/>
      <c r="CY46" s="275"/>
      <c r="CZ46" s="866" t="s">
        <v>372</v>
      </c>
      <c r="DA46" s="866"/>
      <c r="DB46" s="849" t="s">
        <v>380</v>
      </c>
      <c r="DC46" s="849"/>
      <c r="DD46" s="849"/>
      <c r="DE46" s="849"/>
      <c r="DF46" s="849"/>
      <c r="DG46" s="849"/>
      <c r="DH46" s="849"/>
      <c r="DI46" s="849"/>
      <c r="DJ46" s="849"/>
      <c r="DK46" s="849"/>
      <c r="DL46" s="849"/>
      <c r="DM46" s="849"/>
      <c r="DN46" s="849"/>
      <c r="DO46" s="849"/>
      <c r="DP46" s="849"/>
      <c r="DQ46" s="849"/>
      <c r="DR46" s="849"/>
      <c r="DS46" s="849"/>
      <c r="DT46" s="849"/>
      <c r="DU46" s="849"/>
      <c r="DV46" s="849"/>
      <c r="DW46" s="849"/>
      <c r="DX46" s="849"/>
      <c r="DY46" s="849"/>
      <c r="DZ46" s="849"/>
      <c r="EA46" s="849"/>
      <c r="EB46" s="849"/>
      <c r="EC46" s="849"/>
      <c r="ED46" s="849"/>
      <c r="EE46" s="849"/>
      <c r="EF46" s="849"/>
      <c r="EG46" s="849"/>
      <c r="EH46" s="849"/>
      <c r="EI46" s="849"/>
      <c r="EJ46" s="849"/>
      <c r="EK46" s="849"/>
      <c r="EL46" s="849"/>
      <c r="EM46" s="849"/>
      <c r="EN46" s="849"/>
      <c r="EO46" s="849"/>
      <c r="EP46" s="849"/>
      <c r="EQ46" s="849"/>
      <c r="ER46" s="849"/>
      <c r="ES46" s="849"/>
      <c r="ET46" s="849"/>
      <c r="EU46" s="849"/>
      <c r="EV46" s="849"/>
      <c r="EW46" s="849"/>
      <c r="EX46" s="849"/>
      <c r="EY46" s="849"/>
      <c r="EZ46" s="849"/>
      <c r="FA46" s="849"/>
      <c r="FB46" s="849"/>
      <c r="FC46" s="849"/>
      <c r="FD46" s="849"/>
      <c r="FE46" s="849"/>
      <c r="FF46" s="849"/>
      <c r="FG46" s="849"/>
      <c r="FH46" s="849"/>
      <c r="FI46" s="849"/>
      <c r="FJ46" s="849"/>
      <c r="FK46" s="849"/>
      <c r="FL46" s="849"/>
      <c r="FM46" s="849"/>
      <c r="FN46" s="849"/>
      <c r="FO46" s="849"/>
      <c r="FP46" s="849"/>
      <c r="FQ46" s="849"/>
      <c r="FR46" s="849"/>
      <c r="FS46" s="849"/>
      <c r="FT46" s="849"/>
      <c r="FU46" s="849"/>
      <c r="FV46" s="849"/>
      <c r="FW46" s="849"/>
      <c r="FX46" s="849"/>
      <c r="FY46" s="849"/>
      <c r="FZ46" s="849"/>
      <c r="GA46" s="849"/>
      <c r="GB46" s="849"/>
      <c r="GC46" s="849"/>
      <c r="GD46" s="849"/>
      <c r="GE46" s="849"/>
      <c r="GF46" s="849"/>
      <c r="GG46" s="849"/>
      <c r="GH46" s="849"/>
      <c r="GI46" s="867"/>
      <c r="GJ46" s="273"/>
    </row>
    <row r="47" spans="5:192" ht="6.75" customHeight="1" thickBot="1">
      <c r="E47" s="993"/>
      <c r="F47" s="994"/>
      <c r="G47" s="994"/>
      <c r="H47" s="994"/>
      <c r="I47" s="994"/>
      <c r="J47" s="994"/>
      <c r="K47" s="994"/>
      <c r="L47" s="994"/>
      <c r="M47" s="994"/>
      <c r="N47" s="994"/>
      <c r="O47" s="994"/>
      <c r="P47" s="994"/>
      <c r="Q47" s="995"/>
      <c r="R47" s="912"/>
      <c r="S47" s="913"/>
      <c r="T47" s="916"/>
      <c r="U47" s="1223"/>
      <c r="V47" s="1224"/>
      <c r="W47" s="1224"/>
      <c r="X47" s="1224"/>
      <c r="Y47" s="1224"/>
      <c r="Z47" s="1224"/>
      <c r="AA47" s="1224"/>
      <c r="AB47" s="1224"/>
      <c r="AC47" s="1224"/>
      <c r="AD47" s="1224"/>
      <c r="AE47" s="1224"/>
      <c r="AF47" s="1224"/>
      <c r="AG47" s="1225"/>
      <c r="AH47" s="1003"/>
      <c r="AI47" s="1003"/>
      <c r="AJ47" s="1003"/>
      <c r="AK47" s="1003"/>
      <c r="AL47" s="1003"/>
      <c r="AM47" s="1003"/>
      <c r="AN47" s="1003"/>
      <c r="AO47" s="1003"/>
      <c r="AP47" s="1003"/>
      <c r="AQ47" s="1003"/>
      <c r="AR47" s="1003"/>
      <c r="AS47" s="1003"/>
      <c r="AT47" s="1003"/>
      <c r="AU47" s="1003"/>
      <c r="AV47" s="1003"/>
      <c r="AW47" s="1003"/>
      <c r="AX47" s="1003"/>
      <c r="AY47" s="1003"/>
      <c r="AZ47" s="1003"/>
      <c r="BA47" s="1003"/>
      <c r="BB47" s="1003"/>
      <c r="BC47" s="1004"/>
      <c r="BD47" s="1342"/>
      <c r="BE47" s="1343"/>
      <c r="BF47" s="1344"/>
      <c r="BG47" s="993"/>
      <c r="BH47" s="994"/>
      <c r="BI47" s="994"/>
      <c r="BJ47" s="994"/>
      <c r="BK47" s="994"/>
      <c r="BL47" s="994"/>
      <c r="BM47" s="994"/>
      <c r="BN47" s="994"/>
      <c r="BO47" s="994"/>
      <c r="BP47" s="994"/>
      <c r="BQ47" s="994"/>
      <c r="BR47" s="994"/>
      <c r="BS47" s="994"/>
      <c r="BT47" s="994"/>
      <c r="BU47" s="994"/>
      <c r="BV47" s="994"/>
      <c r="BW47" s="1267"/>
      <c r="BX47" s="991" t="s">
        <v>429</v>
      </c>
      <c r="BY47" s="1361"/>
      <c r="BZ47" s="1361"/>
      <c r="CA47" s="1361"/>
      <c r="CB47" s="1361"/>
      <c r="CC47" s="1362"/>
      <c r="CD47" s="1005"/>
      <c r="CE47" s="1006"/>
      <c r="CF47" s="1006"/>
      <c r="CG47" s="1006"/>
      <c r="CH47" s="1006"/>
      <c r="CI47" s="1006"/>
      <c r="CJ47" s="1006"/>
      <c r="CK47" s="1006"/>
      <c r="CL47" s="1006"/>
      <c r="CM47" s="1007"/>
      <c r="CN47" s="942" t="s">
        <v>44</v>
      </c>
      <c r="CO47" s="943"/>
      <c r="CP47" s="212"/>
      <c r="CS47" s="927"/>
      <c r="CT47" s="927"/>
      <c r="CW47" s="242"/>
      <c r="CX47" s="272"/>
      <c r="CY47" s="275"/>
      <c r="CZ47" s="866"/>
      <c r="DA47" s="866"/>
      <c r="DB47" s="849"/>
      <c r="DC47" s="849"/>
      <c r="DD47" s="849"/>
      <c r="DE47" s="849"/>
      <c r="DF47" s="849"/>
      <c r="DG47" s="849"/>
      <c r="DH47" s="849"/>
      <c r="DI47" s="849"/>
      <c r="DJ47" s="849"/>
      <c r="DK47" s="849"/>
      <c r="DL47" s="849"/>
      <c r="DM47" s="849"/>
      <c r="DN47" s="849"/>
      <c r="DO47" s="849"/>
      <c r="DP47" s="849"/>
      <c r="DQ47" s="849"/>
      <c r="DR47" s="849"/>
      <c r="DS47" s="849"/>
      <c r="DT47" s="849"/>
      <c r="DU47" s="849"/>
      <c r="DV47" s="849"/>
      <c r="DW47" s="849"/>
      <c r="DX47" s="849"/>
      <c r="DY47" s="849"/>
      <c r="DZ47" s="849"/>
      <c r="EA47" s="849"/>
      <c r="EB47" s="849"/>
      <c r="EC47" s="849"/>
      <c r="ED47" s="849"/>
      <c r="EE47" s="849"/>
      <c r="EF47" s="849"/>
      <c r="EG47" s="849"/>
      <c r="EH47" s="849"/>
      <c r="EI47" s="849"/>
      <c r="EJ47" s="849"/>
      <c r="EK47" s="849"/>
      <c r="EL47" s="849"/>
      <c r="EM47" s="849"/>
      <c r="EN47" s="849"/>
      <c r="EO47" s="849"/>
      <c r="EP47" s="849"/>
      <c r="EQ47" s="849"/>
      <c r="ER47" s="849"/>
      <c r="ES47" s="849"/>
      <c r="ET47" s="849"/>
      <c r="EU47" s="849"/>
      <c r="EV47" s="849"/>
      <c r="EW47" s="849"/>
      <c r="EX47" s="849"/>
      <c r="EY47" s="849"/>
      <c r="EZ47" s="849"/>
      <c r="FA47" s="849"/>
      <c r="FB47" s="849"/>
      <c r="FC47" s="849"/>
      <c r="FD47" s="849"/>
      <c r="FE47" s="849"/>
      <c r="FF47" s="849"/>
      <c r="FG47" s="849"/>
      <c r="FH47" s="849"/>
      <c r="FI47" s="849"/>
      <c r="FJ47" s="849"/>
      <c r="FK47" s="849"/>
      <c r="FL47" s="849"/>
      <c r="FM47" s="849"/>
      <c r="FN47" s="849"/>
      <c r="FO47" s="849"/>
      <c r="FP47" s="849"/>
      <c r="FQ47" s="849"/>
      <c r="FR47" s="849"/>
      <c r="FS47" s="849"/>
      <c r="FT47" s="849"/>
      <c r="FU47" s="849"/>
      <c r="FV47" s="849"/>
      <c r="FW47" s="849"/>
      <c r="FX47" s="849"/>
      <c r="FY47" s="849"/>
      <c r="FZ47" s="849"/>
      <c r="GA47" s="849"/>
      <c r="GB47" s="849"/>
      <c r="GC47" s="849"/>
      <c r="GD47" s="849"/>
      <c r="GE47" s="849"/>
      <c r="GF47" s="849"/>
      <c r="GG47" s="849"/>
      <c r="GH47" s="849"/>
      <c r="GI47" s="867"/>
    </row>
    <row r="48" spans="5:192" ht="6.75" customHeight="1">
      <c r="E48" s="993"/>
      <c r="F48" s="994"/>
      <c r="G48" s="994"/>
      <c r="H48" s="994"/>
      <c r="I48" s="994"/>
      <c r="J48" s="994"/>
      <c r="K48" s="994"/>
      <c r="L48" s="994"/>
      <c r="M48" s="994"/>
      <c r="N48" s="994"/>
      <c r="O48" s="994"/>
      <c r="P48" s="994"/>
      <c r="Q48" s="995"/>
      <c r="R48" s="1026"/>
      <c r="S48" s="1027"/>
      <c r="T48" s="1027"/>
      <c r="U48" s="1027"/>
      <c r="V48" s="1027"/>
      <c r="W48" s="1027"/>
      <c r="X48" s="1027"/>
      <c r="Y48" s="1027"/>
      <c r="Z48" s="1027"/>
      <c r="AA48" s="1027"/>
      <c r="AB48" s="1027"/>
      <c r="AC48" s="1027"/>
      <c r="AD48" s="1027"/>
      <c r="AE48" s="1027"/>
      <c r="AF48" s="1027"/>
      <c r="AG48" s="1027"/>
      <c r="AH48" s="1027"/>
      <c r="AI48" s="1027"/>
      <c r="AJ48" s="1027"/>
      <c r="AK48" s="1027"/>
      <c r="AL48" s="1027"/>
      <c r="AM48" s="1027"/>
      <c r="AN48" s="1027"/>
      <c r="AO48" s="1027"/>
      <c r="AP48" s="1027"/>
      <c r="AQ48" s="1027"/>
      <c r="AR48" s="1027"/>
      <c r="AS48" s="1027"/>
      <c r="AT48" s="1027"/>
      <c r="AU48" s="1027"/>
      <c r="AV48" s="1027"/>
      <c r="AW48" s="1027"/>
      <c r="AX48" s="1027"/>
      <c r="AY48" s="1027"/>
      <c r="AZ48" s="1027"/>
      <c r="BA48" s="1027"/>
      <c r="BB48" s="1027"/>
      <c r="BC48" s="1028"/>
      <c r="BD48" s="1342"/>
      <c r="BE48" s="1343"/>
      <c r="BF48" s="1344"/>
      <c r="BG48" s="993"/>
      <c r="BH48" s="994"/>
      <c r="BI48" s="994"/>
      <c r="BJ48" s="994"/>
      <c r="BK48" s="994"/>
      <c r="BL48" s="994"/>
      <c r="BM48" s="994"/>
      <c r="BN48" s="994"/>
      <c r="BO48" s="994"/>
      <c r="BP48" s="994"/>
      <c r="BQ48" s="994"/>
      <c r="BR48" s="994"/>
      <c r="BS48" s="994"/>
      <c r="BT48" s="994"/>
      <c r="BU48" s="994"/>
      <c r="BV48" s="994"/>
      <c r="BW48" s="1267"/>
      <c r="BX48" s="1363"/>
      <c r="BY48" s="1363"/>
      <c r="BZ48" s="1363"/>
      <c r="CA48" s="1363"/>
      <c r="CB48" s="1363"/>
      <c r="CC48" s="1364"/>
      <c r="CD48" s="1008"/>
      <c r="CE48" s="1009"/>
      <c r="CF48" s="1009"/>
      <c r="CG48" s="1009"/>
      <c r="CH48" s="1009"/>
      <c r="CI48" s="1009"/>
      <c r="CJ48" s="1009"/>
      <c r="CK48" s="1009"/>
      <c r="CL48" s="1009"/>
      <c r="CM48" s="1010"/>
      <c r="CN48" s="944"/>
      <c r="CO48" s="945"/>
      <c r="CP48" s="212"/>
      <c r="CS48" s="927"/>
      <c r="CT48" s="927"/>
      <c r="CX48" s="272"/>
      <c r="CY48" s="275"/>
      <c r="CZ48" s="276"/>
      <c r="DA48" s="277"/>
      <c r="DB48" s="1056" t="s">
        <v>464</v>
      </c>
      <c r="DC48" s="1056"/>
      <c r="DD48" s="1056"/>
      <c r="DE48" s="1056"/>
      <c r="DF48" s="1056"/>
      <c r="DG48" s="1056"/>
      <c r="DH48" s="1056"/>
      <c r="DI48" s="1056"/>
      <c r="DJ48" s="1056"/>
      <c r="DK48" s="1056"/>
      <c r="DL48" s="1056"/>
      <c r="DM48" s="1056"/>
      <c r="DN48" s="1056"/>
      <c r="DO48" s="1056"/>
      <c r="DP48" s="1056"/>
      <c r="DQ48" s="1056"/>
      <c r="DR48" s="1056"/>
      <c r="DS48" s="1056"/>
      <c r="DT48" s="1056"/>
      <c r="DU48" s="1056"/>
      <c r="DV48" s="1056"/>
      <c r="DW48" s="1056"/>
      <c r="DX48" s="1056"/>
      <c r="DY48" s="1056"/>
      <c r="DZ48" s="1056"/>
      <c r="EA48" s="1056"/>
      <c r="EB48" s="1056"/>
      <c r="EC48" s="1056"/>
      <c r="ED48" s="1056"/>
      <c r="EE48" s="1056"/>
      <c r="EF48" s="1056"/>
      <c r="EG48" s="1056"/>
      <c r="EH48" s="1056"/>
      <c r="EI48" s="1056"/>
      <c r="EJ48" s="1056"/>
      <c r="EK48" s="1056"/>
      <c r="EL48" s="1056"/>
      <c r="EM48" s="1056"/>
      <c r="EN48" s="1056"/>
      <c r="EO48" s="1056"/>
      <c r="EP48" s="1056"/>
      <c r="EQ48" s="1056"/>
      <c r="ER48" s="1056"/>
      <c r="ES48" s="1056"/>
      <c r="ET48" s="1056"/>
      <c r="EU48" s="1056"/>
      <c r="EV48" s="1056"/>
      <c r="EW48" s="1056"/>
      <c r="EX48" s="1056"/>
      <c r="EY48" s="1056"/>
      <c r="EZ48" s="1056"/>
      <c r="FA48" s="1056"/>
      <c r="FB48" s="1056"/>
      <c r="FC48" s="1056"/>
      <c r="FD48" s="1056"/>
      <c r="FE48" s="1056"/>
      <c r="FF48" s="1056"/>
      <c r="FG48" s="1056"/>
      <c r="FH48" s="1056"/>
      <c r="FI48" s="1056"/>
      <c r="FJ48" s="1056"/>
      <c r="FK48" s="1056"/>
      <c r="FL48" s="1056"/>
      <c r="FM48" s="1056"/>
      <c r="FN48" s="1056"/>
      <c r="FO48" s="1056"/>
      <c r="FP48" s="1056"/>
      <c r="FQ48" s="1056"/>
      <c r="FR48" s="1056"/>
      <c r="FS48" s="1056"/>
      <c r="FT48" s="1056"/>
      <c r="FU48" s="1056"/>
      <c r="FV48" s="1056"/>
      <c r="FW48" s="1056"/>
      <c r="FX48" s="1056"/>
      <c r="FY48" s="356"/>
      <c r="FZ48" s="356"/>
      <c r="GA48" s="356"/>
      <c r="GB48" s="356"/>
      <c r="GC48" s="356"/>
      <c r="GD48" s="356"/>
      <c r="GE48" s="356"/>
      <c r="GF48" s="356"/>
      <c r="GG48" s="356"/>
      <c r="GH48" s="356"/>
      <c r="GI48" s="357"/>
    </row>
    <row r="49" spans="5:192" ht="6.75" customHeight="1">
      <c r="E49" s="993"/>
      <c r="F49" s="994"/>
      <c r="G49" s="994"/>
      <c r="H49" s="994"/>
      <c r="I49" s="994"/>
      <c r="J49" s="994"/>
      <c r="K49" s="994"/>
      <c r="L49" s="994"/>
      <c r="M49" s="994"/>
      <c r="N49" s="994"/>
      <c r="O49" s="994"/>
      <c r="P49" s="994"/>
      <c r="Q49" s="995"/>
      <c r="R49" s="1026"/>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1027"/>
      <c r="AP49" s="1027"/>
      <c r="AQ49" s="1027"/>
      <c r="AR49" s="1027"/>
      <c r="AS49" s="1027"/>
      <c r="AT49" s="1027"/>
      <c r="AU49" s="1027"/>
      <c r="AV49" s="1027"/>
      <c r="AW49" s="1027"/>
      <c r="AX49" s="1027"/>
      <c r="AY49" s="1027"/>
      <c r="AZ49" s="1027"/>
      <c r="BA49" s="1027"/>
      <c r="BB49" s="1027"/>
      <c r="BC49" s="1028"/>
      <c r="BD49" s="1342"/>
      <c r="BE49" s="1343"/>
      <c r="BF49" s="1344"/>
      <c r="BG49" s="993"/>
      <c r="BH49" s="994"/>
      <c r="BI49" s="994"/>
      <c r="BJ49" s="994"/>
      <c r="BK49" s="994"/>
      <c r="BL49" s="994"/>
      <c r="BM49" s="994"/>
      <c r="BN49" s="994"/>
      <c r="BO49" s="994"/>
      <c r="BP49" s="994"/>
      <c r="BQ49" s="994"/>
      <c r="BR49" s="994"/>
      <c r="BS49" s="994"/>
      <c r="BT49" s="994"/>
      <c r="BU49" s="994"/>
      <c r="BV49" s="994"/>
      <c r="BW49" s="1267"/>
      <c r="BX49" s="1363"/>
      <c r="BY49" s="1363"/>
      <c r="BZ49" s="1363"/>
      <c r="CA49" s="1363"/>
      <c r="CB49" s="1363"/>
      <c r="CC49" s="1364"/>
      <c r="CD49" s="1008"/>
      <c r="CE49" s="1009"/>
      <c r="CF49" s="1009"/>
      <c r="CG49" s="1009"/>
      <c r="CH49" s="1009"/>
      <c r="CI49" s="1009"/>
      <c r="CJ49" s="1009"/>
      <c r="CK49" s="1009"/>
      <c r="CL49" s="1009"/>
      <c r="CM49" s="1010"/>
      <c r="CN49" s="944"/>
      <c r="CO49" s="945"/>
      <c r="CP49" s="212"/>
      <c r="CS49" s="927"/>
      <c r="CT49" s="927"/>
      <c r="CX49" s="272"/>
      <c r="CY49" s="278"/>
      <c r="CZ49" s="277"/>
      <c r="DA49" s="277"/>
      <c r="DB49" s="1056"/>
      <c r="DC49" s="1056"/>
      <c r="DD49" s="1056"/>
      <c r="DE49" s="1056"/>
      <c r="DF49" s="1056"/>
      <c r="DG49" s="1056"/>
      <c r="DH49" s="1056"/>
      <c r="DI49" s="1056"/>
      <c r="DJ49" s="1056"/>
      <c r="DK49" s="1056"/>
      <c r="DL49" s="1056"/>
      <c r="DM49" s="1056"/>
      <c r="DN49" s="1056"/>
      <c r="DO49" s="1056"/>
      <c r="DP49" s="1056"/>
      <c r="DQ49" s="1056"/>
      <c r="DR49" s="1056"/>
      <c r="DS49" s="1056"/>
      <c r="DT49" s="1056"/>
      <c r="DU49" s="1056"/>
      <c r="DV49" s="1056"/>
      <c r="DW49" s="1056"/>
      <c r="DX49" s="1056"/>
      <c r="DY49" s="1056"/>
      <c r="DZ49" s="1056"/>
      <c r="EA49" s="1056"/>
      <c r="EB49" s="1056"/>
      <c r="EC49" s="1056"/>
      <c r="ED49" s="1056"/>
      <c r="EE49" s="1056"/>
      <c r="EF49" s="1056"/>
      <c r="EG49" s="1056"/>
      <c r="EH49" s="1056"/>
      <c r="EI49" s="1056"/>
      <c r="EJ49" s="1056"/>
      <c r="EK49" s="1056"/>
      <c r="EL49" s="1056"/>
      <c r="EM49" s="1056"/>
      <c r="EN49" s="1056"/>
      <c r="EO49" s="1056"/>
      <c r="EP49" s="1056"/>
      <c r="EQ49" s="1056"/>
      <c r="ER49" s="1056"/>
      <c r="ES49" s="1056"/>
      <c r="ET49" s="1056"/>
      <c r="EU49" s="1056"/>
      <c r="EV49" s="1056"/>
      <c r="EW49" s="1056"/>
      <c r="EX49" s="1056"/>
      <c r="EY49" s="1056"/>
      <c r="EZ49" s="1056"/>
      <c r="FA49" s="1056"/>
      <c r="FB49" s="1056"/>
      <c r="FC49" s="1056"/>
      <c r="FD49" s="1056"/>
      <c r="FE49" s="1056"/>
      <c r="FF49" s="1056"/>
      <c r="FG49" s="1056"/>
      <c r="FH49" s="1056"/>
      <c r="FI49" s="1056"/>
      <c r="FJ49" s="1056"/>
      <c r="FK49" s="1056"/>
      <c r="FL49" s="1056"/>
      <c r="FM49" s="1056"/>
      <c r="FN49" s="1056"/>
      <c r="FO49" s="1056"/>
      <c r="FP49" s="1056"/>
      <c r="FQ49" s="1056"/>
      <c r="FR49" s="1056"/>
      <c r="FS49" s="1056"/>
      <c r="FT49" s="1056"/>
      <c r="FU49" s="1056"/>
      <c r="FV49" s="1056"/>
      <c r="FW49" s="1056"/>
      <c r="FX49" s="1056"/>
      <c r="FY49" s="356"/>
      <c r="FZ49" s="356"/>
      <c r="GA49" s="356"/>
      <c r="GB49" s="356"/>
      <c r="GC49" s="356"/>
      <c r="GD49" s="356"/>
      <c r="GE49" s="356"/>
      <c r="GF49" s="356"/>
      <c r="GG49" s="356"/>
      <c r="GH49" s="356"/>
      <c r="GI49" s="357"/>
      <c r="GJ49" s="269"/>
    </row>
    <row r="50" spans="5:192" ht="6.75" customHeight="1">
      <c r="E50" s="993"/>
      <c r="F50" s="994"/>
      <c r="G50" s="994"/>
      <c r="H50" s="994"/>
      <c r="I50" s="994"/>
      <c r="J50" s="994"/>
      <c r="K50" s="994"/>
      <c r="L50" s="994"/>
      <c r="M50" s="994"/>
      <c r="N50" s="994"/>
      <c r="O50" s="994"/>
      <c r="P50" s="994"/>
      <c r="Q50" s="995"/>
      <c r="R50" s="1026"/>
      <c r="S50" s="1027"/>
      <c r="T50" s="1027"/>
      <c r="U50" s="1027"/>
      <c r="V50" s="1027"/>
      <c r="W50" s="1027"/>
      <c r="X50" s="1027"/>
      <c r="Y50" s="1027"/>
      <c r="Z50" s="1027"/>
      <c r="AA50" s="1027"/>
      <c r="AB50" s="1027"/>
      <c r="AC50" s="1027"/>
      <c r="AD50" s="1027"/>
      <c r="AE50" s="1027"/>
      <c r="AF50" s="1027"/>
      <c r="AG50" s="1027"/>
      <c r="AH50" s="1027"/>
      <c r="AI50" s="1027"/>
      <c r="AJ50" s="1027"/>
      <c r="AK50" s="1027"/>
      <c r="AL50" s="1027"/>
      <c r="AM50" s="1027"/>
      <c r="AN50" s="1027"/>
      <c r="AO50" s="1027"/>
      <c r="AP50" s="1027"/>
      <c r="AQ50" s="1027"/>
      <c r="AR50" s="1027"/>
      <c r="AS50" s="1027"/>
      <c r="AT50" s="1027"/>
      <c r="AU50" s="1027"/>
      <c r="AV50" s="1027"/>
      <c r="AW50" s="1027"/>
      <c r="AX50" s="1027"/>
      <c r="AY50" s="1027"/>
      <c r="AZ50" s="1027"/>
      <c r="BA50" s="1027"/>
      <c r="BB50" s="1027"/>
      <c r="BC50" s="1028"/>
      <c r="BD50" s="1342"/>
      <c r="BE50" s="1343"/>
      <c r="BF50" s="1344"/>
      <c r="BG50" s="993"/>
      <c r="BH50" s="994"/>
      <c r="BI50" s="994"/>
      <c r="BJ50" s="994"/>
      <c r="BK50" s="994"/>
      <c r="BL50" s="994"/>
      <c r="BM50" s="994"/>
      <c r="BN50" s="994"/>
      <c r="BO50" s="994"/>
      <c r="BP50" s="994"/>
      <c r="BQ50" s="994"/>
      <c r="BR50" s="994"/>
      <c r="BS50" s="994"/>
      <c r="BT50" s="994"/>
      <c r="BU50" s="994"/>
      <c r="BV50" s="994"/>
      <c r="BW50" s="1267"/>
      <c r="BX50" s="1363"/>
      <c r="BY50" s="1363"/>
      <c r="BZ50" s="1363"/>
      <c r="CA50" s="1363"/>
      <c r="CB50" s="1363"/>
      <c r="CC50" s="1364"/>
      <c r="CD50" s="1008"/>
      <c r="CE50" s="1009"/>
      <c r="CF50" s="1009"/>
      <c r="CG50" s="1009"/>
      <c r="CH50" s="1009"/>
      <c r="CI50" s="1009"/>
      <c r="CJ50" s="1009"/>
      <c r="CK50" s="1009"/>
      <c r="CL50" s="1009"/>
      <c r="CM50" s="1010"/>
      <c r="CN50" s="944"/>
      <c r="CO50" s="945"/>
      <c r="CP50" s="212"/>
      <c r="CS50" s="927"/>
      <c r="CT50" s="927"/>
      <c r="CX50" s="272"/>
      <c r="CY50" s="278"/>
      <c r="CZ50" s="276"/>
      <c r="DA50" s="276"/>
      <c r="DB50" s="928" t="s">
        <v>369</v>
      </c>
      <c r="DC50" s="928"/>
      <c r="DD50" s="928"/>
      <c r="DE50" s="928"/>
      <c r="DF50" s="928"/>
      <c r="DG50" s="928"/>
      <c r="DH50" s="928"/>
      <c r="DI50" s="928"/>
      <c r="DJ50" s="928"/>
      <c r="DK50" s="928"/>
      <c r="DL50" s="928"/>
      <c r="DM50" s="928"/>
      <c r="DN50" s="928"/>
      <c r="DO50" s="928"/>
      <c r="DP50" s="928"/>
      <c r="DQ50" s="928"/>
      <c r="DR50" s="928"/>
      <c r="DS50" s="928"/>
      <c r="DT50" s="928"/>
      <c r="DU50" s="928"/>
      <c r="DV50" s="928"/>
      <c r="DW50" s="928"/>
      <c r="DX50" s="928"/>
      <c r="DY50" s="928"/>
      <c r="DZ50" s="928"/>
      <c r="EA50" s="928"/>
      <c r="EB50" s="928"/>
      <c r="EC50" s="928"/>
      <c r="ED50" s="928"/>
      <c r="EE50" s="928"/>
      <c r="EF50" s="928"/>
      <c r="EG50" s="928"/>
      <c r="EH50" s="928"/>
      <c r="EI50" s="928"/>
      <c r="EJ50" s="928"/>
      <c r="EK50" s="928"/>
      <c r="EL50" s="928"/>
      <c r="EM50" s="928"/>
      <c r="EN50" s="928"/>
      <c r="EO50" s="928"/>
      <c r="EP50" s="928"/>
      <c r="EQ50" s="928"/>
      <c r="ER50" s="928"/>
      <c r="ES50" s="928"/>
      <c r="ET50" s="928"/>
      <c r="EU50" s="928"/>
      <c r="EV50" s="928"/>
      <c r="EW50" s="928"/>
      <c r="EX50" s="928"/>
      <c r="EY50" s="928"/>
      <c r="EZ50" s="928"/>
      <c r="FA50" s="928"/>
      <c r="FB50" s="928"/>
      <c r="FC50" s="928"/>
      <c r="FD50" s="928"/>
      <c r="FE50" s="928"/>
      <c r="FF50" s="928"/>
      <c r="FG50" s="928"/>
      <c r="FH50" s="928"/>
      <c r="FI50" s="928"/>
      <c r="FJ50" s="928"/>
      <c r="FK50" s="928"/>
      <c r="FL50" s="928"/>
      <c r="FM50" s="928"/>
      <c r="FN50" s="928"/>
      <c r="FO50" s="928"/>
      <c r="FP50" s="928"/>
      <c r="FQ50" s="928"/>
      <c r="FR50" s="928"/>
      <c r="FS50" s="928"/>
      <c r="FT50" s="928"/>
      <c r="FU50" s="928"/>
      <c r="FV50" s="928"/>
      <c r="FW50" s="928"/>
      <c r="FX50" s="928"/>
      <c r="FY50" s="928"/>
      <c r="FZ50" s="928"/>
      <c r="GA50" s="928"/>
      <c r="GB50" s="928"/>
      <c r="GC50" s="928"/>
      <c r="GD50" s="928"/>
      <c r="GE50" s="928"/>
      <c r="GF50" s="928"/>
      <c r="GG50" s="928"/>
      <c r="GH50" s="928"/>
      <c r="GI50" s="929"/>
      <c r="GJ50" s="269"/>
    </row>
    <row r="51" spans="5:192" ht="6.75" customHeight="1" thickBot="1">
      <c r="E51" s="996"/>
      <c r="F51" s="997"/>
      <c r="G51" s="997"/>
      <c r="H51" s="997"/>
      <c r="I51" s="997"/>
      <c r="J51" s="997"/>
      <c r="K51" s="997"/>
      <c r="L51" s="997"/>
      <c r="M51" s="997"/>
      <c r="N51" s="997"/>
      <c r="O51" s="997"/>
      <c r="P51" s="997"/>
      <c r="Q51" s="998"/>
      <c r="R51" s="1029"/>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0"/>
      <c r="AY51" s="1030"/>
      <c r="AZ51" s="1030"/>
      <c r="BA51" s="1030"/>
      <c r="BB51" s="1030"/>
      <c r="BC51" s="1031"/>
      <c r="BD51" s="1342"/>
      <c r="BE51" s="1343"/>
      <c r="BF51" s="1344"/>
      <c r="BG51" s="993"/>
      <c r="BH51" s="994"/>
      <c r="BI51" s="994"/>
      <c r="BJ51" s="994"/>
      <c r="BK51" s="994"/>
      <c r="BL51" s="994"/>
      <c r="BM51" s="994"/>
      <c r="BN51" s="994"/>
      <c r="BO51" s="994"/>
      <c r="BP51" s="994"/>
      <c r="BQ51" s="994"/>
      <c r="BR51" s="994"/>
      <c r="BS51" s="994"/>
      <c r="BT51" s="994"/>
      <c r="BU51" s="994"/>
      <c r="BV51" s="994"/>
      <c r="BW51" s="1267"/>
      <c r="BX51" s="1363"/>
      <c r="BY51" s="1363"/>
      <c r="BZ51" s="1363"/>
      <c r="CA51" s="1363"/>
      <c r="CB51" s="1363"/>
      <c r="CC51" s="1364"/>
      <c r="CD51" s="1008"/>
      <c r="CE51" s="1009"/>
      <c r="CF51" s="1009"/>
      <c r="CG51" s="1009"/>
      <c r="CH51" s="1009"/>
      <c r="CI51" s="1009"/>
      <c r="CJ51" s="1009"/>
      <c r="CK51" s="1009"/>
      <c r="CL51" s="1009"/>
      <c r="CM51" s="1010"/>
      <c r="CN51" s="944"/>
      <c r="CO51" s="945"/>
      <c r="CP51" s="212"/>
      <c r="CS51" s="927"/>
      <c r="CT51" s="927"/>
      <c r="CX51" s="245"/>
      <c r="CY51" s="278"/>
      <c r="CZ51" s="276"/>
      <c r="DA51" s="276"/>
      <c r="DB51" s="928"/>
      <c r="DC51" s="928"/>
      <c r="DD51" s="928"/>
      <c r="DE51" s="928"/>
      <c r="DF51" s="928"/>
      <c r="DG51" s="928"/>
      <c r="DH51" s="928"/>
      <c r="DI51" s="928"/>
      <c r="DJ51" s="928"/>
      <c r="DK51" s="928"/>
      <c r="DL51" s="928"/>
      <c r="DM51" s="928"/>
      <c r="DN51" s="928"/>
      <c r="DO51" s="928"/>
      <c r="DP51" s="928"/>
      <c r="DQ51" s="928"/>
      <c r="DR51" s="928"/>
      <c r="DS51" s="928"/>
      <c r="DT51" s="928"/>
      <c r="DU51" s="928"/>
      <c r="DV51" s="928"/>
      <c r="DW51" s="928"/>
      <c r="DX51" s="928"/>
      <c r="DY51" s="928"/>
      <c r="DZ51" s="928"/>
      <c r="EA51" s="928"/>
      <c r="EB51" s="928"/>
      <c r="EC51" s="928"/>
      <c r="ED51" s="928"/>
      <c r="EE51" s="928"/>
      <c r="EF51" s="928"/>
      <c r="EG51" s="928"/>
      <c r="EH51" s="928"/>
      <c r="EI51" s="928"/>
      <c r="EJ51" s="928"/>
      <c r="EK51" s="928"/>
      <c r="EL51" s="928"/>
      <c r="EM51" s="928"/>
      <c r="EN51" s="928"/>
      <c r="EO51" s="928"/>
      <c r="EP51" s="928"/>
      <c r="EQ51" s="928"/>
      <c r="ER51" s="928"/>
      <c r="ES51" s="928"/>
      <c r="ET51" s="928"/>
      <c r="EU51" s="928"/>
      <c r="EV51" s="928"/>
      <c r="EW51" s="928"/>
      <c r="EX51" s="928"/>
      <c r="EY51" s="928"/>
      <c r="EZ51" s="928"/>
      <c r="FA51" s="928"/>
      <c r="FB51" s="928"/>
      <c r="FC51" s="928"/>
      <c r="FD51" s="928"/>
      <c r="FE51" s="928"/>
      <c r="FF51" s="928"/>
      <c r="FG51" s="928"/>
      <c r="FH51" s="928"/>
      <c r="FI51" s="928"/>
      <c r="FJ51" s="928"/>
      <c r="FK51" s="928"/>
      <c r="FL51" s="928"/>
      <c r="FM51" s="928"/>
      <c r="FN51" s="928"/>
      <c r="FO51" s="928"/>
      <c r="FP51" s="928"/>
      <c r="FQ51" s="928"/>
      <c r="FR51" s="928"/>
      <c r="FS51" s="928"/>
      <c r="FT51" s="928"/>
      <c r="FU51" s="928"/>
      <c r="FV51" s="928"/>
      <c r="FW51" s="928"/>
      <c r="FX51" s="928"/>
      <c r="FY51" s="928"/>
      <c r="FZ51" s="928"/>
      <c r="GA51" s="928"/>
      <c r="GB51" s="928"/>
      <c r="GC51" s="928"/>
      <c r="GD51" s="928"/>
      <c r="GE51" s="928"/>
      <c r="GF51" s="928"/>
      <c r="GG51" s="928"/>
      <c r="GH51" s="928"/>
      <c r="GI51" s="929"/>
      <c r="GJ51" s="269"/>
    </row>
    <row r="52" spans="5:192" ht="3" customHeight="1" thickBot="1">
      <c r="E52" s="930" t="s">
        <v>364</v>
      </c>
      <c r="F52" s="931"/>
      <c r="G52" s="931"/>
      <c r="H52" s="931"/>
      <c r="I52" s="931"/>
      <c r="J52" s="931"/>
      <c r="K52" s="931"/>
      <c r="L52" s="931"/>
      <c r="M52" s="931"/>
      <c r="N52" s="931"/>
      <c r="O52" s="931"/>
      <c r="P52" s="931"/>
      <c r="Q52" s="932"/>
      <c r="R52" s="243"/>
      <c r="S52" s="244"/>
      <c r="T52" s="244"/>
      <c r="U52" s="244"/>
      <c r="V52" s="244"/>
      <c r="W52" s="244"/>
      <c r="X52" s="244"/>
      <c r="Y52" s="244"/>
      <c r="Z52" s="244"/>
      <c r="AA52" s="244"/>
      <c r="AB52" s="244"/>
      <c r="AC52" s="244"/>
      <c r="AD52" s="244"/>
      <c r="AE52" s="244"/>
      <c r="AF52" s="244"/>
      <c r="AG52" s="244"/>
      <c r="AH52" s="999"/>
      <c r="AI52" s="999"/>
      <c r="AJ52" s="999"/>
      <c r="AK52" s="999"/>
      <c r="AL52" s="999"/>
      <c r="AM52" s="999"/>
      <c r="AN52" s="999"/>
      <c r="AO52" s="999"/>
      <c r="AP52" s="999"/>
      <c r="AQ52" s="999"/>
      <c r="AR52" s="999"/>
      <c r="AS52" s="999"/>
      <c r="AT52" s="999"/>
      <c r="AU52" s="999"/>
      <c r="AV52" s="999"/>
      <c r="AW52" s="999"/>
      <c r="AX52" s="999"/>
      <c r="AY52" s="999"/>
      <c r="AZ52" s="999"/>
      <c r="BA52" s="999"/>
      <c r="BB52" s="999"/>
      <c r="BC52" s="1000"/>
      <c r="BD52" s="1342"/>
      <c r="BE52" s="1343"/>
      <c r="BF52" s="1344"/>
      <c r="BG52" s="996"/>
      <c r="BH52" s="997"/>
      <c r="BI52" s="997"/>
      <c r="BJ52" s="997"/>
      <c r="BK52" s="997"/>
      <c r="BL52" s="997"/>
      <c r="BM52" s="997"/>
      <c r="BN52" s="997"/>
      <c r="BO52" s="997"/>
      <c r="BP52" s="997"/>
      <c r="BQ52" s="997"/>
      <c r="BR52" s="997"/>
      <c r="BS52" s="997"/>
      <c r="BT52" s="997"/>
      <c r="BU52" s="997"/>
      <c r="BV52" s="997"/>
      <c r="BW52" s="1268"/>
      <c r="BX52" s="1365"/>
      <c r="BY52" s="1365"/>
      <c r="BZ52" s="1365"/>
      <c r="CA52" s="1365"/>
      <c r="CB52" s="1365"/>
      <c r="CC52" s="1366"/>
      <c r="CD52" s="1011"/>
      <c r="CE52" s="1012"/>
      <c r="CF52" s="1012"/>
      <c r="CG52" s="1012"/>
      <c r="CH52" s="1012"/>
      <c r="CI52" s="1012"/>
      <c r="CJ52" s="1012"/>
      <c r="CK52" s="1012"/>
      <c r="CL52" s="1012"/>
      <c r="CM52" s="1013"/>
      <c r="CN52" s="946"/>
      <c r="CO52" s="947"/>
      <c r="CP52" s="212"/>
      <c r="CS52" s="927"/>
      <c r="CT52" s="927"/>
      <c r="CY52" s="278"/>
      <c r="CZ52" s="276"/>
      <c r="DA52" s="276"/>
      <c r="DB52" s="868" t="s">
        <v>465</v>
      </c>
      <c r="DC52" s="868"/>
      <c r="DD52" s="868"/>
      <c r="DE52" s="868"/>
      <c r="DF52" s="868"/>
      <c r="DG52" s="868"/>
      <c r="DH52" s="868"/>
      <c r="DI52" s="868"/>
      <c r="DJ52" s="868"/>
      <c r="DK52" s="868"/>
      <c r="DL52" s="868"/>
      <c r="DM52" s="868"/>
      <c r="DN52" s="868"/>
      <c r="DO52" s="868"/>
      <c r="DP52" s="868"/>
      <c r="DQ52" s="868"/>
      <c r="DR52" s="868"/>
      <c r="DS52" s="868"/>
      <c r="DT52" s="868"/>
      <c r="DU52" s="868"/>
      <c r="DV52" s="868"/>
      <c r="DW52" s="868"/>
      <c r="DX52" s="868"/>
      <c r="DY52" s="868"/>
      <c r="DZ52" s="868"/>
      <c r="EA52" s="868"/>
      <c r="EB52" s="868"/>
      <c r="EC52" s="868"/>
      <c r="ED52" s="868"/>
      <c r="EE52" s="868"/>
      <c r="EF52" s="868"/>
      <c r="EG52" s="868"/>
      <c r="EH52" s="868"/>
      <c r="EI52" s="868"/>
      <c r="EJ52" s="868"/>
      <c r="EK52" s="868"/>
      <c r="EL52" s="868"/>
      <c r="EM52" s="868"/>
      <c r="EN52" s="868"/>
      <c r="EO52" s="868"/>
      <c r="EP52" s="868"/>
      <c r="EQ52" s="868"/>
      <c r="ER52" s="868"/>
      <c r="ES52" s="868"/>
      <c r="ET52" s="868"/>
      <c r="EU52" s="868"/>
      <c r="EV52" s="868"/>
      <c r="EW52" s="868"/>
      <c r="EX52" s="868"/>
      <c r="EY52" s="868"/>
      <c r="EZ52" s="868"/>
      <c r="FA52" s="868"/>
      <c r="FB52" s="868"/>
      <c r="FC52" s="868"/>
      <c r="FD52" s="868"/>
      <c r="FE52" s="868"/>
      <c r="FF52" s="868"/>
      <c r="FG52" s="868"/>
      <c r="FH52" s="868"/>
      <c r="FI52" s="868"/>
      <c r="FJ52" s="868"/>
      <c r="FK52" s="868"/>
      <c r="FL52" s="868"/>
      <c r="FM52" s="868"/>
      <c r="FN52" s="868"/>
      <c r="FO52" s="868"/>
      <c r="FP52" s="868"/>
      <c r="FQ52" s="868"/>
      <c r="FR52" s="868"/>
      <c r="FS52" s="868"/>
      <c r="FT52" s="868"/>
      <c r="FU52" s="868"/>
      <c r="FV52" s="868"/>
      <c r="FW52" s="868"/>
      <c r="FX52" s="868"/>
      <c r="FY52" s="868"/>
      <c r="FZ52" s="868"/>
      <c r="GA52" s="868"/>
      <c r="GB52" s="868"/>
      <c r="GC52" s="868"/>
      <c r="GD52" s="868"/>
      <c r="GE52" s="868"/>
      <c r="GF52" s="868"/>
      <c r="GG52" s="868"/>
      <c r="GH52" s="868"/>
      <c r="GI52" s="869"/>
      <c r="GJ52" s="269"/>
    </row>
    <row r="53" spans="5:192" ht="6.75" customHeight="1">
      <c r="E53" s="933"/>
      <c r="F53" s="934"/>
      <c r="G53" s="934"/>
      <c r="H53" s="934"/>
      <c r="I53" s="934"/>
      <c r="J53" s="934"/>
      <c r="K53" s="934"/>
      <c r="L53" s="934"/>
      <c r="M53" s="934"/>
      <c r="N53" s="934"/>
      <c r="O53" s="934"/>
      <c r="P53" s="934"/>
      <c r="Q53" s="935"/>
      <c r="R53" s="912" t="s">
        <v>234</v>
      </c>
      <c r="S53" s="913"/>
      <c r="T53" s="916"/>
      <c r="U53" s="1220"/>
      <c r="V53" s="1221"/>
      <c r="W53" s="1221"/>
      <c r="X53" s="1221"/>
      <c r="Y53" s="1221"/>
      <c r="Z53" s="1221"/>
      <c r="AA53" s="1221"/>
      <c r="AB53" s="1221"/>
      <c r="AC53" s="1221"/>
      <c r="AD53" s="1221"/>
      <c r="AE53" s="1221"/>
      <c r="AF53" s="1221"/>
      <c r="AG53" s="1222"/>
      <c r="AH53" s="1001"/>
      <c r="AI53" s="1001"/>
      <c r="AJ53" s="1001"/>
      <c r="AK53" s="1001"/>
      <c r="AL53" s="1001"/>
      <c r="AM53" s="1001"/>
      <c r="AN53" s="1001"/>
      <c r="AO53" s="1001"/>
      <c r="AP53" s="1001"/>
      <c r="AQ53" s="1001"/>
      <c r="AR53" s="1001"/>
      <c r="AS53" s="1001"/>
      <c r="AT53" s="1001"/>
      <c r="AU53" s="1001"/>
      <c r="AV53" s="1001"/>
      <c r="AW53" s="1001"/>
      <c r="AX53" s="1001"/>
      <c r="AY53" s="1001"/>
      <c r="AZ53" s="1001"/>
      <c r="BA53" s="1001"/>
      <c r="BB53" s="1001"/>
      <c r="BC53" s="1002"/>
      <c r="BD53" s="1342"/>
      <c r="BE53" s="1343"/>
      <c r="BF53" s="1344"/>
      <c r="BG53" s="963" t="s">
        <v>62</v>
      </c>
      <c r="BH53" s="964"/>
      <c r="BI53" s="964"/>
      <c r="BJ53" s="964"/>
      <c r="BK53" s="964"/>
      <c r="BL53" s="964"/>
      <c r="BM53" s="964"/>
      <c r="BN53" s="964"/>
      <c r="BO53" s="964"/>
      <c r="BP53" s="964"/>
      <c r="BQ53" s="964"/>
      <c r="BR53" s="964"/>
      <c r="BS53" s="964"/>
      <c r="BT53" s="964"/>
      <c r="BU53" s="964"/>
      <c r="BV53" s="964"/>
      <c r="BW53" s="964"/>
      <c r="BX53" s="964"/>
      <c r="BY53" s="964"/>
      <c r="BZ53" s="964"/>
      <c r="CA53" s="964"/>
      <c r="CB53" s="964"/>
      <c r="CC53" s="965"/>
      <c r="CD53" s="1047">
        <f>SUM(CD35,CD41,CD47)</f>
        <v>0</v>
      </c>
      <c r="CE53" s="1048"/>
      <c r="CF53" s="1048"/>
      <c r="CG53" s="1048"/>
      <c r="CH53" s="1048"/>
      <c r="CI53" s="1048"/>
      <c r="CJ53" s="1048"/>
      <c r="CK53" s="1048"/>
      <c r="CL53" s="1048"/>
      <c r="CM53" s="1049"/>
      <c r="CN53" s="1355" t="s">
        <v>44</v>
      </c>
      <c r="CO53" s="1356"/>
      <c r="CP53" s="212"/>
      <c r="CS53" s="927"/>
      <c r="CT53" s="927"/>
      <c r="CY53" s="278"/>
      <c r="CZ53" s="276"/>
      <c r="DA53" s="276"/>
      <c r="DB53" s="868"/>
      <c r="DC53" s="868"/>
      <c r="DD53" s="868"/>
      <c r="DE53" s="868"/>
      <c r="DF53" s="868"/>
      <c r="DG53" s="868"/>
      <c r="DH53" s="868"/>
      <c r="DI53" s="868"/>
      <c r="DJ53" s="868"/>
      <c r="DK53" s="868"/>
      <c r="DL53" s="868"/>
      <c r="DM53" s="868"/>
      <c r="DN53" s="868"/>
      <c r="DO53" s="868"/>
      <c r="DP53" s="868"/>
      <c r="DQ53" s="868"/>
      <c r="DR53" s="868"/>
      <c r="DS53" s="868"/>
      <c r="DT53" s="868"/>
      <c r="DU53" s="868"/>
      <c r="DV53" s="868"/>
      <c r="DW53" s="868"/>
      <c r="DX53" s="868"/>
      <c r="DY53" s="868"/>
      <c r="DZ53" s="868"/>
      <c r="EA53" s="868"/>
      <c r="EB53" s="868"/>
      <c r="EC53" s="868"/>
      <c r="ED53" s="868"/>
      <c r="EE53" s="868"/>
      <c r="EF53" s="868"/>
      <c r="EG53" s="868"/>
      <c r="EH53" s="868"/>
      <c r="EI53" s="868"/>
      <c r="EJ53" s="868"/>
      <c r="EK53" s="868"/>
      <c r="EL53" s="868"/>
      <c r="EM53" s="868"/>
      <c r="EN53" s="868"/>
      <c r="EO53" s="868"/>
      <c r="EP53" s="868"/>
      <c r="EQ53" s="868"/>
      <c r="ER53" s="868"/>
      <c r="ES53" s="868"/>
      <c r="ET53" s="868"/>
      <c r="EU53" s="868"/>
      <c r="EV53" s="868"/>
      <c r="EW53" s="868"/>
      <c r="EX53" s="868"/>
      <c r="EY53" s="868"/>
      <c r="EZ53" s="868"/>
      <c r="FA53" s="868"/>
      <c r="FB53" s="868"/>
      <c r="FC53" s="868"/>
      <c r="FD53" s="868"/>
      <c r="FE53" s="868"/>
      <c r="FF53" s="868"/>
      <c r="FG53" s="868"/>
      <c r="FH53" s="868"/>
      <c r="FI53" s="868"/>
      <c r="FJ53" s="868"/>
      <c r="FK53" s="868"/>
      <c r="FL53" s="868"/>
      <c r="FM53" s="868"/>
      <c r="FN53" s="868"/>
      <c r="FO53" s="868"/>
      <c r="FP53" s="868"/>
      <c r="FQ53" s="868"/>
      <c r="FR53" s="868"/>
      <c r="FS53" s="868"/>
      <c r="FT53" s="868"/>
      <c r="FU53" s="868"/>
      <c r="FV53" s="868"/>
      <c r="FW53" s="868"/>
      <c r="FX53" s="868"/>
      <c r="FY53" s="868"/>
      <c r="FZ53" s="868"/>
      <c r="GA53" s="868"/>
      <c r="GB53" s="868"/>
      <c r="GC53" s="868"/>
      <c r="GD53" s="868"/>
      <c r="GE53" s="868"/>
      <c r="GF53" s="868"/>
      <c r="GG53" s="868"/>
      <c r="GH53" s="868"/>
      <c r="GI53" s="869"/>
      <c r="GJ53" s="269"/>
    </row>
    <row r="54" spans="5:192" ht="6.75" customHeight="1" thickBot="1">
      <c r="E54" s="933"/>
      <c r="F54" s="934"/>
      <c r="G54" s="934"/>
      <c r="H54" s="934"/>
      <c r="I54" s="934"/>
      <c r="J54" s="934"/>
      <c r="K54" s="934"/>
      <c r="L54" s="934"/>
      <c r="M54" s="934"/>
      <c r="N54" s="934"/>
      <c r="O54" s="934"/>
      <c r="P54" s="934"/>
      <c r="Q54" s="935"/>
      <c r="R54" s="912"/>
      <c r="S54" s="913"/>
      <c r="T54" s="916"/>
      <c r="U54" s="1223"/>
      <c r="V54" s="1224"/>
      <c r="W54" s="1224"/>
      <c r="X54" s="1224"/>
      <c r="Y54" s="1224"/>
      <c r="Z54" s="1224"/>
      <c r="AA54" s="1224"/>
      <c r="AB54" s="1224"/>
      <c r="AC54" s="1224"/>
      <c r="AD54" s="1224"/>
      <c r="AE54" s="1224"/>
      <c r="AF54" s="1224"/>
      <c r="AG54" s="1225"/>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c r="BC54" s="1004"/>
      <c r="BD54" s="1342"/>
      <c r="BE54" s="1343"/>
      <c r="BF54" s="1344"/>
      <c r="BG54" s="966"/>
      <c r="BH54" s="967"/>
      <c r="BI54" s="967"/>
      <c r="BJ54" s="967"/>
      <c r="BK54" s="967"/>
      <c r="BL54" s="967"/>
      <c r="BM54" s="967"/>
      <c r="BN54" s="967"/>
      <c r="BO54" s="967"/>
      <c r="BP54" s="967"/>
      <c r="BQ54" s="967"/>
      <c r="BR54" s="967"/>
      <c r="BS54" s="967"/>
      <c r="BT54" s="967"/>
      <c r="BU54" s="967"/>
      <c r="BV54" s="967"/>
      <c r="BW54" s="967"/>
      <c r="BX54" s="967"/>
      <c r="BY54" s="967"/>
      <c r="BZ54" s="967"/>
      <c r="CA54" s="967"/>
      <c r="CB54" s="967"/>
      <c r="CC54" s="968"/>
      <c r="CD54" s="1050"/>
      <c r="CE54" s="1051"/>
      <c r="CF54" s="1051"/>
      <c r="CG54" s="1051"/>
      <c r="CH54" s="1051"/>
      <c r="CI54" s="1051"/>
      <c r="CJ54" s="1051"/>
      <c r="CK54" s="1051"/>
      <c r="CL54" s="1051"/>
      <c r="CM54" s="1052"/>
      <c r="CN54" s="1357"/>
      <c r="CO54" s="1358"/>
      <c r="CP54" s="212"/>
      <c r="CS54" s="927"/>
      <c r="CT54" s="927"/>
      <c r="CY54" s="278"/>
      <c r="CZ54" s="276"/>
      <c r="DA54" s="276"/>
      <c r="DB54" s="849" t="s">
        <v>370</v>
      </c>
      <c r="DC54" s="849"/>
      <c r="DD54" s="849"/>
      <c r="DE54" s="849"/>
      <c r="DF54" s="849"/>
      <c r="DG54" s="849"/>
      <c r="DH54" s="849"/>
      <c r="DI54" s="849"/>
      <c r="DJ54" s="849"/>
      <c r="DK54" s="849"/>
      <c r="DL54" s="849"/>
      <c r="DM54" s="849"/>
      <c r="DN54" s="849"/>
      <c r="DO54" s="849"/>
      <c r="DP54" s="849"/>
      <c r="DQ54" s="849"/>
      <c r="DR54" s="849"/>
      <c r="DS54" s="849"/>
      <c r="DT54" s="849"/>
      <c r="DU54" s="849"/>
      <c r="DV54" s="849"/>
      <c r="DW54" s="849"/>
      <c r="DX54" s="849"/>
      <c r="DY54" s="849"/>
      <c r="DZ54" s="849"/>
      <c r="EA54" s="849"/>
      <c r="EB54" s="849"/>
      <c r="EC54" s="849"/>
      <c r="ED54" s="849"/>
      <c r="EE54" s="849"/>
      <c r="EF54" s="849"/>
      <c r="EG54" s="849"/>
      <c r="EH54" s="849"/>
      <c r="EI54" s="849"/>
      <c r="EJ54" s="849"/>
      <c r="EK54" s="849"/>
      <c r="EL54" s="849"/>
      <c r="EM54" s="849"/>
      <c r="EN54" s="849"/>
      <c r="EO54" s="849"/>
      <c r="EP54" s="849"/>
      <c r="EQ54" s="849"/>
      <c r="ER54" s="849"/>
      <c r="ES54" s="849"/>
      <c r="ET54" s="849"/>
      <c r="EU54" s="849"/>
      <c r="EV54" s="849"/>
      <c r="EW54" s="849"/>
      <c r="EX54" s="849"/>
      <c r="EY54" s="849"/>
      <c r="EZ54" s="849"/>
      <c r="FA54" s="849"/>
      <c r="FB54" s="849"/>
      <c r="FC54" s="849"/>
      <c r="FD54" s="849"/>
      <c r="FE54" s="849"/>
      <c r="FF54" s="849"/>
      <c r="FG54" s="849"/>
      <c r="FH54" s="849"/>
      <c r="FI54" s="849"/>
      <c r="FJ54" s="849"/>
      <c r="FK54" s="849"/>
      <c r="FL54" s="849"/>
      <c r="FM54" s="849"/>
      <c r="FN54" s="849"/>
      <c r="FO54" s="849"/>
      <c r="FP54" s="849"/>
      <c r="FQ54" s="849"/>
      <c r="FR54" s="849"/>
      <c r="FS54" s="849"/>
      <c r="FT54" s="849"/>
      <c r="FU54" s="849"/>
      <c r="FV54" s="849"/>
      <c r="FW54" s="849"/>
      <c r="FX54" s="849"/>
      <c r="FY54" s="849"/>
      <c r="FZ54" s="849"/>
      <c r="GA54" s="849"/>
      <c r="GB54" s="849"/>
      <c r="GC54" s="849"/>
      <c r="GD54" s="849"/>
      <c r="GE54" s="849"/>
      <c r="GF54" s="849"/>
      <c r="GG54" s="849"/>
      <c r="GH54" s="849"/>
      <c r="GI54" s="867"/>
      <c r="GJ54" s="269"/>
    </row>
    <row r="55" spans="5:192" ht="6.75" customHeight="1">
      <c r="E55" s="933"/>
      <c r="F55" s="934"/>
      <c r="G55" s="934"/>
      <c r="H55" s="934"/>
      <c r="I55" s="934"/>
      <c r="J55" s="934"/>
      <c r="K55" s="934"/>
      <c r="L55" s="934"/>
      <c r="M55" s="934"/>
      <c r="N55" s="934"/>
      <c r="O55" s="934"/>
      <c r="P55" s="934"/>
      <c r="Q55" s="935"/>
      <c r="R55" s="1026"/>
      <c r="S55" s="1027"/>
      <c r="T55" s="1027"/>
      <c r="U55" s="1027"/>
      <c r="V55" s="1027"/>
      <c r="W55" s="1027"/>
      <c r="X55" s="1027"/>
      <c r="Y55" s="1027"/>
      <c r="Z55" s="1027"/>
      <c r="AA55" s="1027"/>
      <c r="AB55" s="1027"/>
      <c r="AC55" s="1027"/>
      <c r="AD55" s="1027"/>
      <c r="AE55" s="1027"/>
      <c r="AF55" s="1027"/>
      <c r="AG55" s="1027"/>
      <c r="AH55" s="1027"/>
      <c r="AI55" s="1027"/>
      <c r="AJ55" s="1027"/>
      <c r="AK55" s="1027"/>
      <c r="AL55" s="1027"/>
      <c r="AM55" s="1027"/>
      <c r="AN55" s="1027"/>
      <c r="AO55" s="1027"/>
      <c r="AP55" s="1027"/>
      <c r="AQ55" s="1027"/>
      <c r="AR55" s="1027"/>
      <c r="AS55" s="1027"/>
      <c r="AT55" s="1027"/>
      <c r="AU55" s="1027"/>
      <c r="AV55" s="1027"/>
      <c r="AW55" s="1027"/>
      <c r="AX55" s="1027"/>
      <c r="AY55" s="1027"/>
      <c r="AZ55" s="1027"/>
      <c r="BA55" s="1027"/>
      <c r="BB55" s="1027"/>
      <c r="BC55" s="1028"/>
      <c r="BD55" s="1342"/>
      <c r="BE55" s="1343"/>
      <c r="BF55" s="1344"/>
      <c r="BG55" s="966"/>
      <c r="BH55" s="967"/>
      <c r="BI55" s="967"/>
      <c r="BJ55" s="967"/>
      <c r="BK55" s="967"/>
      <c r="BL55" s="967"/>
      <c r="BM55" s="967"/>
      <c r="BN55" s="967"/>
      <c r="BO55" s="967"/>
      <c r="BP55" s="967"/>
      <c r="BQ55" s="967"/>
      <c r="BR55" s="967"/>
      <c r="BS55" s="967"/>
      <c r="BT55" s="967"/>
      <c r="BU55" s="967"/>
      <c r="BV55" s="967"/>
      <c r="BW55" s="967"/>
      <c r="BX55" s="967"/>
      <c r="BY55" s="967"/>
      <c r="BZ55" s="967"/>
      <c r="CA55" s="967"/>
      <c r="CB55" s="967"/>
      <c r="CC55" s="968"/>
      <c r="CD55" s="1050"/>
      <c r="CE55" s="1051"/>
      <c r="CF55" s="1051"/>
      <c r="CG55" s="1051"/>
      <c r="CH55" s="1051"/>
      <c r="CI55" s="1051"/>
      <c r="CJ55" s="1051"/>
      <c r="CK55" s="1051"/>
      <c r="CL55" s="1051"/>
      <c r="CM55" s="1052"/>
      <c r="CN55" s="1357"/>
      <c r="CO55" s="1358"/>
      <c r="CP55" s="212"/>
      <c r="CT55" s="267"/>
      <c r="CW55" s="246"/>
      <c r="CX55" s="246"/>
      <c r="CY55" s="279"/>
      <c r="CZ55" s="276"/>
      <c r="DA55" s="276"/>
      <c r="DB55" s="849"/>
      <c r="DC55" s="849"/>
      <c r="DD55" s="849"/>
      <c r="DE55" s="849"/>
      <c r="DF55" s="849"/>
      <c r="DG55" s="849"/>
      <c r="DH55" s="849"/>
      <c r="DI55" s="849"/>
      <c r="DJ55" s="849"/>
      <c r="DK55" s="849"/>
      <c r="DL55" s="849"/>
      <c r="DM55" s="849"/>
      <c r="DN55" s="849"/>
      <c r="DO55" s="849"/>
      <c r="DP55" s="849"/>
      <c r="DQ55" s="849"/>
      <c r="DR55" s="849"/>
      <c r="DS55" s="849"/>
      <c r="DT55" s="849"/>
      <c r="DU55" s="849"/>
      <c r="DV55" s="849"/>
      <c r="DW55" s="849"/>
      <c r="DX55" s="849"/>
      <c r="DY55" s="849"/>
      <c r="DZ55" s="849"/>
      <c r="EA55" s="849"/>
      <c r="EB55" s="849"/>
      <c r="EC55" s="849"/>
      <c r="ED55" s="849"/>
      <c r="EE55" s="849"/>
      <c r="EF55" s="849"/>
      <c r="EG55" s="849"/>
      <c r="EH55" s="849"/>
      <c r="EI55" s="849"/>
      <c r="EJ55" s="849"/>
      <c r="EK55" s="849"/>
      <c r="EL55" s="849"/>
      <c r="EM55" s="849"/>
      <c r="EN55" s="849"/>
      <c r="EO55" s="849"/>
      <c r="EP55" s="849"/>
      <c r="EQ55" s="849"/>
      <c r="ER55" s="849"/>
      <c r="ES55" s="849"/>
      <c r="ET55" s="849"/>
      <c r="EU55" s="849"/>
      <c r="EV55" s="849"/>
      <c r="EW55" s="849"/>
      <c r="EX55" s="849"/>
      <c r="EY55" s="849"/>
      <c r="EZ55" s="849"/>
      <c r="FA55" s="849"/>
      <c r="FB55" s="849"/>
      <c r="FC55" s="849"/>
      <c r="FD55" s="849"/>
      <c r="FE55" s="849"/>
      <c r="FF55" s="849"/>
      <c r="FG55" s="849"/>
      <c r="FH55" s="849"/>
      <c r="FI55" s="849"/>
      <c r="FJ55" s="849"/>
      <c r="FK55" s="849"/>
      <c r="FL55" s="849"/>
      <c r="FM55" s="849"/>
      <c r="FN55" s="849"/>
      <c r="FO55" s="849"/>
      <c r="FP55" s="849"/>
      <c r="FQ55" s="849"/>
      <c r="FR55" s="849"/>
      <c r="FS55" s="849"/>
      <c r="FT55" s="849"/>
      <c r="FU55" s="849"/>
      <c r="FV55" s="849"/>
      <c r="FW55" s="849"/>
      <c r="FX55" s="849"/>
      <c r="FY55" s="849"/>
      <c r="FZ55" s="849"/>
      <c r="GA55" s="849"/>
      <c r="GB55" s="849"/>
      <c r="GC55" s="849"/>
      <c r="GD55" s="849"/>
      <c r="GE55" s="849"/>
      <c r="GF55" s="849"/>
      <c r="GG55" s="849"/>
      <c r="GH55" s="849"/>
      <c r="GI55" s="867"/>
      <c r="GJ55" s="271"/>
    </row>
    <row r="56" spans="5:192" ht="6.75" customHeight="1">
      <c r="E56" s="933"/>
      <c r="F56" s="934"/>
      <c r="G56" s="934"/>
      <c r="H56" s="934"/>
      <c r="I56" s="934"/>
      <c r="J56" s="934"/>
      <c r="K56" s="934"/>
      <c r="L56" s="934"/>
      <c r="M56" s="934"/>
      <c r="N56" s="934"/>
      <c r="O56" s="934"/>
      <c r="P56" s="934"/>
      <c r="Q56" s="935"/>
      <c r="R56" s="1026"/>
      <c r="S56" s="1027"/>
      <c r="T56" s="1027"/>
      <c r="U56" s="1027"/>
      <c r="V56" s="1027"/>
      <c r="W56" s="1027"/>
      <c r="X56" s="1027"/>
      <c r="Y56" s="1027"/>
      <c r="Z56" s="1027"/>
      <c r="AA56" s="1027"/>
      <c r="AB56" s="1027"/>
      <c r="AC56" s="1027"/>
      <c r="AD56" s="1027"/>
      <c r="AE56" s="1027"/>
      <c r="AF56" s="1027"/>
      <c r="AG56" s="1027"/>
      <c r="AH56" s="1027"/>
      <c r="AI56" s="1027"/>
      <c r="AJ56" s="1027"/>
      <c r="AK56" s="1027"/>
      <c r="AL56" s="1027"/>
      <c r="AM56" s="1027"/>
      <c r="AN56" s="1027"/>
      <c r="AO56" s="1027"/>
      <c r="AP56" s="1027"/>
      <c r="AQ56" s="1027"/>
      <c r="AR56" s="1027"/>
      <c r="AS56" s="1027"/>
      <c r="AT56" s="1027"/>
      <c r="AU56" s="1027"/>
      <c r="AV56" s="1027"/>
      <c r="AW56" s="1027"/>
      <c r="AX56" s="1027"/>
      <c r="AY56" s="1027"/>
      <c r="AZ56" s="1027"/>
      <c r="BA56" s="1027"/>
      <c r="BB56" s="1027"/>
      <c r="BC56" s="1028"/>
      <c r="BD56" s="1342"/>
      <c r="BE56" s="1343"/>
      <c r="BF56" s="1344"/>
      <c r="BG56" s="966"/>
      <c r="BH56" s="967"/>
      <c r="BI56" s="967"/>
      <c r="BJ56" s="967"/>
      <c r="BK56" s="967"/>
      <c r="BL56" s="967"/>
      <c r="BM56" s="967"/>
      <c r="BN56" s="967"/>
      <c r="BO56" s="967"/>
      <c r="BP56" s="967"/>
      <c r="BQ56" s="967"/>
      <c r="BR56" s="967"/>
      <c r="BS56" s="967"/>
      <c r="BT56" s="967"/>
      <c r="BU56" s="967"/>
      <c r="BV56" s="967"/>
      <c r="BW56" s="967"/>
      <c r="BX56" s="967"/>
      <c r="BY56" s="967"/>
      <c r="BZ56" s="967"/>
      <c r="CA56" s="967"/>
      <c r="CB56" s="967"/>
      <c r="CC56" s="968"/>
      <c r="CD56" s="1050"/>
      <c r="CE56" s="1051"/>
      <c r="CF56" s="1051"/>
      <c r="CG56" s="1051"/>
      <c r="CH56" s="1051"/>
      <c r="CI56" s="1051"/>
      <c r="CJ56" s="1051"/>
      <c r="CK56" s="1051"/>
      <c r="CL56" s="1051"/>
      <c r="CM56" s="1052"/>
      <c r="CN56" s="1357"/>
      <c r="CO56" s="1358"/>
      <c r="CP56" s="212"/>
      <c r="CT56" s="209"/>
      <c r="CW56" s="246"/>
      <c r="CX56" s="246"/>
      <c r="CY56" s="279"/>
      <c r="CZ56" s="276"/>
      <c r="DA56" s="276"/>
      <c r="DB56" s="849" t="s">
        <v>371</v>
      </c>
      <c r="DC56" s="849"/>
      <c r="DD56" s="849"/>
      <c r="DE56" s="849"/>
      <c r="DF56" s="849"/>
      <c r="DG56" s="849"/>
      <c r="DH56" s="849"/>
      <c r="DI56" s="849"/>
      <c r="DJ56" s="849"/>
      <c r="DK56" s="849"/>
      <c r="DL56" s="849"/>
      <c r="DM56" s="849"/>
      <c r="DN56" s="849"/>
      <c r="DO56" s="849"/>
      <c r="DP56" s="849"/>
      <c r="DQ56" s="849"/>
      <c r="DR56" s="849"/>
      <c r="DS56" s="849"/>
      <c r="DT56" s="849"/>
      <c r="DU56" s="849"/>
      <c r="DV56" s="849"/>
      <c r="DW56" s="849"/>
      <c r="DX56" s="849"/>
      <c r="DY56" s="849"/>
      <c r="DZ56" s="849"/>
      <c r="EA56" s="849"/>
      <c r="EB56" s="849"/>
      <c r="EC56" s="849"/>
      <c r="ED56" s="849"/>
      <c r="EE56" s="849"/>
      <c r="EF56" s="849"/>
      <c r="EG56" s="849"/>
      <c r="EH56" s="849"/>
      <c r="EI56" s="849"/>
      <c r="EJ56" s="849"/>
      <c r="EK56" s="849"/>
      <c r="EL56" s="849"/>
      <c r="EM56" s="849"/>
      <c r="EN56" s="849"/>
      <c r="EO56" s="849"/>
      <c r="EP56" s="849"/>
      <c r="EQ56" s="849"/>
      <c r="ER56" s="849"/>
      <c r="ES56" s="849"/>
      <c r="ET56" s="849"/>
      <c r="EU56" s="849"/>
      <c r="EV56" s="849"/>
      <c r="EW56" s="849"/>
      <c r="EX56" s="849"/>
      <c r="EY56" s="849"/>
      <c r="EZ56" s="849"/>
      <c r="FA56" s="849"/>
      <c r="FB56" s="849"/>
      <c r="FC56" s="849"/>
      <c r="FD56" s="849"/>
      <c r="FE56" s="849"/>
      <c r="FF56" s="849"/>
      <c r="FG56" s="849"/>
      <c r="FH56" s="849"/>
      <c r="FI56" s="849"/>
      <c r="FJ56" s="849"/>
      <c r="FK56" s="849"/>
      <c r="FL56" s="849"/>
      <c r="FM56" s="849"/>
      <c r="FN56" s="849"/>
      <c r="FO56" s="849"/>
      <c r="FP56" s="849"/>
      <c r="FQ56" s="849"/>
      <c r="FR56" s="849"/>
      <c r="FS56" s="849"/>
      <c r="FT56" s="849"/>
      <c r="FU56" s="849"/>
      <c r="FV56" s="849"/>
      <c r="FW56" s="849"/>
      <c r="FX56" s="849"/>
      <c r="FY56" s="849"/>
      <c r="FZ56" s="849"/>
      <c r="GA56" s="849"/>
      <c r="GB56" s="849"/>
      <c r="GC56" s="849"/>
      <c r="GD56" s="849"/>
      <c r="GE56" s="849"/>
      <c r="GF56" s="849"/>
      <c r="GG56" s="849"/>
      <c r="GH56" s="849"/>
      <c r="GI56" s="867"/>
      <c r="GJ56" s="271"/>
    </row>
    <row r="57" spans="5:192" ht="6.75" customHeight="1">
      <c r="E57" s="936" t="s">
        <v>363</v>
      </c>
      <c r="F57" s="937"/>
      <c r="G57" s="937"/>
      <c r="H57" s="937"/>
      <c r="I57" s="937"/>
      <c r="J57" s="937"/>
      <c r="K57" s="937"/>
      <c r="L57" s="937"/>
      <c r="M57" s="937"/>
      <c r="N57" s="937"/>
      <c r="O57" s="937"/>
      <c r="P57" s="937"/>
      <c r="Q57" s="938"/>
      <c r="R57" s="1026"/>
      <c r="S57" s="1027"/>
      <c r="T57" s="1027"/>
      <c r="U57" s="1027"/>
      <c r="V57" s="1027"/>
      <c r="W57" s="1027"/>
      <c r="X57" s="1027"/>
      <c r="Y57" s="1027"/>
      <c r="Z57" s="1027"/>
      <c r="AA57" s="1027"/>
      <c r="AB57" s="1027"/>
      <c r="AC57" s="1027"/>
      <c r="AD57" s="1027"/>
      <c r="AE57" s="1027"/>
      <c r="AF57" s="1027"/>
      <c r="AG57" s="1027"/>
      <c r="AH57" s="1027"/>
      <c r="AI57" s="1027"/>
      <c r="AJ57" s="1027"/>
      <c r="AK57" s="1027"/>
      <c r="AL57" s="1027"/>
      <c r="AM57" s="1027"/>
      <c r="AN57" s="1027"/>
      <c r="AO57" s="1027"/>
      <c r="AP57" s="1027"/>
      <c r="AQ57" s="1027"/>
      <c r="AR57" s="1027"/>
      <c r="AS57" s="1027"/>
      <c r="AT57" s="1027"/>
      <c r="AU57" s="1027"/>
      <c r="AV57" s="1027"/>
      <c r="AW57" s="1027"/>
      <c r="AX57" s="1027"/>
      <c r="AY57" s="1027"/>
      <c r="AZ57" s="1027"/>
      <c r="BA57" s="1027"/>
      <c r="BB57" s="1027"/>
      <c r="BC57" s="1028"/>
      <c r="BD57" s="1342"/>
      <c r="BE57" s="1343"/>
      <c r="BF57" s="1344"/>
      <c r="BG57" s="966"/>
      <c r="BH57" s="967"/>
      <c r="BI57" s="967"/>
      <c r="BJ57" s="967"/>
      <c r="BK57" s="967"/>
      <c r="BL57" s="967"/>
      <c r="BM57" s="967"/>
      <c r="BN57" s="967"/>
      <c r="BO57" s="967"/>
      <c r="BP57" s="967"/>
      <c r="BQ57" s="967"/>
      <c r="BR57" s="967"/>
      <c r="BS57" s="967"/>
      <c r="BT57" s="967"/>
      <c r="BU57" s="967"/>
      <c r="BV57" s="967"/>
      <c r="BW57" s="967"/>
      <c r="BX57" s="967"/>
      <c r="BY57" s="967"/>
      <c r="BZ57" s="967"/>
      <c r="CA57" s="967"/>
      <c r="CB57" s="967"/>
      <c r="CC57" s="968"/>
      <c r="CD57" s="1050"/>
      <c r="CE57" s="1051"/>
      <c r="CF57" s="1051"/>
      <c r="CG57" s="1051"/>
      <c r="CH57" s="1051"/>
      <c r="CI57" s="1051"/>
      <c r="CJ57" s="1051"/>
      <c r="CK57" s="1051"/>
      <c r="CL57" s="1051"/>
      <c r="CM57" s="1052"/>
      <c r="CN57" s="1357"/>
      <c r="CO57" s="1358"/>
      <c r="CP57" s="212"/>
      <c r="CS57" s="266"/>
      <c r="CT57" s="267"/>
      <c r="CW57" s="246"/>
      <c r="CX57" s="246"/>
      <c r="CY57" s="279"/>
      <c r="CZ57" s="276"/>
      <c r="DA57" s="276"/>
      <c r="DB57" s="849"/>
      <c r="DC57" s="849"/>
      <c r="DD57" s="849"/>
      <c r="DE57" s="849"/>
      <c r="DF57" s="849"/>
      <c r="DG57" s="849"/>
      <c r="DH57" s="849"/>
      <c r="DI57" s="849"/>
      <c r="DJ57" s="849"/>
      <c r="DK57" s="849"/>
      <c r="DL57" s="849"/>
      <c r="DM57" s="849"/>
      <c r="DN57" s="849"/>
      <c r="DO57" s="849"/>
      <c r="DP57" s="849"/>
      <c r="DQ57" s="849"/>
      <c r="DR57" s="849"/>
      <c r="DS57" s="849"/>
      <c r="DT57" s="849"/>
      <c r="DU57" s="849"/>
      <c r="DV57" s="849"/>
      <c r="DW57" s="849"/>
      <c r="DX57" s="849"/>
      <c r="DY57" s="849"/>
      <c r="DZ57" s="849"/>
      <c r="EA57" s="849"/>
      <c r="EB57" s="849"/>
      <c r="EC57" s="849"/>
      <c r="ED57" s="849"/>
      <c r="EE57" s="849"/>
      <c r="EF57" s="849"/>
      <c r="EG57" s="849"/>
      <c r="EH57" s="849"/>
      <c r="EI57" s="849"/>
      <c r="EJ57" s="849"/>
      <c r="EK57" s="849"/>
      <c r="EL57" s="849"/>
      <c r="EM57" s="849"/>
      <c r="EN57" s="849"/>
      <c r="EO57" s="849"/>
      <c r="EP57" s="849"/>
      <c r="EQ57" s="849"/>
      <c r="ER57" s="849"/>
      <c r="ES57" s="849"/>
      <c r="ET57" s="849"/>
      <c r="EU57" s="849"/>
      <c r="EV57" s="849"/>
      <c r="EW57" s="849"/>
      <c r="EX57" s="849"/>
      <c r="EY57" s="849"/>
      <c r="EZ57" s="849"/>
      <c r="FA57" s="849"/>
      <c r="FB57" s="849"/>
      <c r="FC57" s="849"/>
      <c r="FD57" s="849"/>
      <c r="FE57" s="849"/>
      <c r="FF57" s="849"/>
      <c r="FG57" s="849"/>
      <c r="FH57" s="849"/>
      <c r="FI57" s="849"/>
      <c r="FJ57" s="849"/>
      <c r="FK57" s="849"/>
      <c r="FL57" s="849"/>
      <c r="FM57" s="849"/>
      <c r="FN57" s="849"/>
      <c r="FO57" s="849"/>
      <c r="FP57" s="849"/>
      <c r="FQ57" s="849"/>
      <c r="FR57" s="849"/>
      <c r="FS57" s="849"/>
      <c r="FT57" s="849"/>
      <c r="FU57" s="849"/>
      <c r="FV57" s="849"/>
      <c r="FW57" s="849"/>
      <c r="FX57" s="849"/>
      <c r="FY57" s="849"/>
      <c r="FZ57" s="849"/>
      <c r="GA57" s="849"/>
      <c r="GB57" s="849"/>
      <c r="GC57" s="849"/>
      <c r="GD57" s="849"/>
      <c r="GE57" s="849"/>
      <c r="GF57" s="849"/>
      <c r="GG57" s="849"/>
      <c r="GH57" s="849"/>
      <c r="GI57" s="867"/>
      <c r="GJ57" s="269"/>
    </row>
    <row r="58" spans="5:192" ht="6.75" customHeight="1">
      <c r="E58" s="936"/>
      <c r="F58" s="937"/>
      <c r="G58" s="937"/>
      <c r="H58" s="937"/>
      <c r="I58" s="937"/>
      <c r="J58" s="937"/>
      <c r="K58" s="937"/>
      <c r="L58" s="937"/>
      <c r="M58" s="937"/>
      <c r="N58" s="937"/>
      <c r="O58" s="937"/>
      <c r="P58" s="937"/>
      <c r="Q58" s="938"/>
      <c r="R58" s="1026"/>
      <c r="S58" s="1027"/>
      <c r="T58" s="1027"/>
      <c r="U58" s="1027"/>
      <c r="V58" s="1027"/>
      <c r="W58" s="1027"/>
      <c r="X58" s="1027"/>
      <c r="Y58" s="1027"/>
      <c r="Z58" s="1027"/>
      <c r="AA58" s="1027"/>
      <c r="AB58" s="1027"/>
      <c r="AC58" s="1027"/>
      <c r="AD58" s="1027"/>
      <c r="AE58" s="1027"/>
      <c r="AF58" s="1027"/>
      <c r="AG58" s="1027"/>
      <c r="AH58" s="1027"/>
      <c r="AI58" s="1027"/>
      <c r="AJ58" s="1027"/>
      <c r="AK58" s="1027"/>
      <c r="AL58" s="1027"/>
      <c r="AM58" s="1027"/>
      <c r="AN58" s="1027"/>
      <c r="AO58" s="1027"/>
      <c r="AP58" s="1027"/>
      <c r="AQ58" s="1027"/>
      <c r="AR58" s="1027"/>
      <c r="AS58" s="1027"/>
      <c r="AT58" s="1027"/>
      <c r="AU58" s="1027"/>
      <c r="AV58" s="1027"/>
      <c r="AW58" s="1027"/>
      <c r="AX58" s="1027"/>
      <c r="AY58" s="1027"/>
      <c r="AZ58" s="1027"/>
      <c r="BA58" s="1027"/>
      <c r="BB58" s="1027"/>
      <c r="BC58" s="1028"/>
      <c r="BD58" s="1342"/>
      <c r="BE58" s="1343"/>
      <c r="BF58" s="1344"/>
      <c r="BG58" s="966"/>
      <c r="BH58" s="967"/>
      <c r="BI58" s="967"/>
      <c r="BJ58" s="967"/>
      <c r="BK58" s="967"/>
      <c r="BL58" s="967"/>
      <c r="BM58" s="967"/>
      <c r="BN58" s="967"/>
      <c r="BO58" s="967"/>
      <c r="BP58" s="967"/>
      <c r="BQ58" s="967"/>
      <c r="BR58" s="967"/>
      <c r="BS58" s="967"/>
      <c r="BT58" s="967"/>
      <c r="BU58" s="967"/>
      <c r="BV58" s="967"/>
      <c r="BW58" s="967"/>
      <c r="BX58" s="967"/>
      <c r="BY58" s="967"/>
      <c r="BZ58" s="967"/>
      <c r="CA58" s="967"/>
      <c r="CB58" s="967"/>
      <c r="CC58" s="968"/>
      <c r="CD58" s="1050"/>
      <c r="CE58" s="1051"/>
      <c r="CF58" s="1051"/>
      <c r="CG58" s="1051"/>
      <c r="CH58" s="1051"/>
      <c r="CI58" s="1051"/>
      <c r="CJ58" s="1051"/>
      <c r="CK58" s="1051"/>
      <c r="CL58" s="1051"/>
      <c r="CM58" s="1052"/>
      <c r="CN58" s="1357"/>
      <c r="CO58" s="1358"/>
      <c r="CP58" s="212"/>
      <c r="CT58" s="267"/>
      <c r="CW58" s="246"/>
      <c r="CX58" s="246"/>
      <c r="CY58" s="279"/>
      <c r="CZ58" s="276"/>
      <c r="DA58" s="276"/>
      <c r="DB58" s="1018" t="s">
        <v>374</v>
      </c>
      <c r="DC58" s="1018"/>
      <c r="DD58" s="1018"/>
      <c r="DE58" s="1018"/>
      <c r="DF58" s="1018"/>
      <c r="DG58" s="1018"/>
      <c r="DH58" s="1018"/>
      <c r="DI58" s="1018"/>
      <c r="DJ58" s="1018"/>
      <c r="DK58" s="1018"/>
      <c r="DL58" s="1018"/>
      <c r="DM58" s="1018"/>
      <c r="DN58" s="1018"/>
      <c r="DO58" s="1018"/>
      <c r="DP58" s="1018"/>
      <c r="DQ58" s="1018"/>
      <c r="DR58" s="1018"/>
      <c r="DS58" s="1018"/>
      <c r="DT58" s="1018"/>
      <c r="DU58" s="1018"/>
      <c r="DV58" s="1018"/>
      <c r="DW58" s="1018"/>
      <c r="DX58" s="1018"/>
      <c r="DY58" s="1018"/>
      <c r="DZ58" s="1018"/>
      <c r="EA58" s="1018"/>
      <c r="EB58" s="1018"/>
      <c r="EC58" s="1018"/>
      <c r="ED58" s="1018"/>
      <c r="EE58" s="1018"/>
      <c r="EF58" s="1018"/>
      <c r="EG58" s="1018"/>
      <c r="EH58" s="1018"/>
      <c r="EI58" s="1018"/>
      <c r="EJ58" s="1018"/>
      <c r="EK58" s="1018"/>
      <c r="EL58" s="1018"/>
      <c r="EM58" s="1018"/>
      <c r="EN58" s="1018"/>
      <c r="EO58" s="1018"/>
      <c r="EP58" s="1018"/>
      <c r="EQ58" s="1018"/>
      <c r="ER58" s="1018"/>
      <c r="ES58" s="1018"/>
      <c r="ET58" s="1018"/>
      <c r="EU58" s="1018"/>
      <c r="EV58" s="1018"/>
      <c r="EW58" s="1018"/>
      <c r="EX58" s="1018"/>
      <c r="EY58" s="1018"/>
      <c r="EZ58" s="1018"/>
      <c r="FA58" s="1018"/>
      <c r="FB58" s="1018"/>
      <c r="FC58" s="1018"/>
      <c r="FD58" s="1018"/>
      <c r="FE58" s="1018"/>
      <c r="FF58" s="1018"/>
      <c r="FG58" s="1018"/>
      <c r="FH58" s="1018"/>
      <c r="FI58" s="1018"/>
      <c r="FJ58" s="1018"/>
      <c r="FK58" s="1018"/>
      <c r="FL58" s="1018"/>
      <c r="FM58" s="1018"/>
      <c r="FN58" s="1018"/>
      <c r="FO58" s="1018"/>
      <c r="FP58" s="1018"/>
      <c r="FQ58" s="1018"/>
      <c r="FR58" s="1018"/>
      <c r="FS58" s="1018"/>
      <c r="FT58" s="1018"/>
      <c r="FU58" s="1018"/>
      <c r="FV58" s="1018"/>
      <c r="FW58" s="1018"/>
      <c r="FX58" s="1018"/>
      <c r="FY58" s="1018"/>
      <c r="FZ58" s="1018"/>
      <c r="GA58" s="1018"/>
      <c r="GB58" s="1018"/>
      <c r="GC58" s="1018"/>
      <c r="GD58" s="1018"/>
      <c r="GE58" s="1018"/>
      <c r="GF58" s="1018"/>
      <c r="GG58" s="1018"/>
      <c r="GH58" s="1018"/>
      <c r="GI58" s="1019"/>
      <c r="GJ58" s="269"/>
    </row>
    <row r="59" spans="5:192" ht="6.75" customHeight="1" thickBot="1">
      <c r="E59" s="939"/>
      <c r="F59" s="940"/>
      <c r="G59" s="940"/>
      <c r="H59" s="940"/>
      <c r="I59" s="940"/>
      <c r="J59" s="940"/>
      <c r="K59" s="940"/>
      <c r="L59" s="940"/>
      <c r="M59" s="940"/>
      <c r="N59" s="940"/>
      <c r="O59" s="940"/>
      <c r="P59" s="940"/>
      <c r="Q59" s="941"/>
      <c r="R59" s="1029"/>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1030"/>
      <c r="AQ59" s="1030"/>
      <c r="AR59" s="1030"/>
      <c r="AS59" s="1030"/>
      <c r="AT59" s="1030"/>
      <c r="AU59" s="1030"/>
      <c r="AV59" s="1030"/>
      <c r="AW59" s="1030"/>
      <c r="AX59" s="1030"/>
      <c r="AY59" s="1030"/>
      <c r="AZ59" s="1030"/>
      <c r="BA59" s="1030"/>
      <c r="BB59" s="1030"/>
      <c r="BC59" s="1031"/>
      <c r="BD59" s="1345"/>
      <c r="BE59" s="1346"/>
      <c r="BF59" s="1347"/>
      <c r="BG59" s="966"/>
      <c r="BH59" s="967"/>
      <c r="BI59" s="967"/>
      <c r="BJ59" s="967"/>
      <c r="BK59" s="967"/>
      <c r="BL59" s="967"/>
      <c r="BM59" s="967"/>
      <c r="BN59" s="967"/>
      <c r="BO59" s="967"/>
      <c r="BP59" s="967"/>
      <c r="BQ59" s="969"/>
      <c r="BR59" s="969"/>
      <c r="BS59" s="969"/>
      <c r="BT59" s="969"/>
      <c r="BU59" s="969"/>
      <c r="BV59" s="969"/>
      <c r="BW59" s="969"/>
      <c r="BX59" s="969"/>
      <c r="BY59" s="969"/>
      <c r="BZ59" s="969"/>
      <c r="CA59" s="969"/>
      <c r="CB59" s="969"/>
      <c r="CC59" s="970"/>
      <c r="CD59" s="1053"/>
      <c r="CE59" s="1054"/>
      <c r="CF59" s="1054"/>
      <c r="CG59" s="1054"/>
      <c r="CH59" s="1054"/>
      <c r="CI59" s="1054"/>
      <c r="CJ59" s="1054"/>
      <c r="CK59" s="1054"/>
      <c r="CL59" s="1054"/>
      <c r="CM59" s="1055"/>
      <c r="CN59" s="1359"/>
      <c r="CO59" s="1360"/>
      <c r="CP59" s="212"/>
      <c r="CT59" s="209"/>
      <c r="CW59" s="246"/>
      <c r="CX59" s="246"/>
      <c r="CY59" s="279"/>
      <c r="CZ59" s="276"/>
      <c r="DA59" s="276"/>
      <c r="DB59" s="1018"/>
      <c r="DC59" s="1018"/>
      <c r="DD59" s="1018"/>
      <c r="DE59" s="1018"/>
      <c r="DF59" s="1018"/>
      <c r="DG59" s="1018"/>
      <c r="DH59" s="1018"/>
      <c r="DI59" s="1018"/>
      <c r="DJ59" s="1018"/>
      <c r="DK59" s="1018"/>
      <c r="DL59" s="1018"/>
      <c r="DM59" s="1018"/>
      <c r="DN59" s="1018"/>
      <c r="DO59" s="1018"/>
      <c r="DP59" s="1018"/>
      <c r="DQ59" s="1018"/>
      <c r="DR59" s="1018"/>
      <c r="DS59" s="1018"/>
      <c r="DT59" s="1018"/>
      <c r="DU59" s="1018"/>
      <c r="DV59" s="1018"/>
      <c r="DW59" s="1018"/>
      <c r="DX59" s="1018"/>
      <c r="DY59" s="1018"/>
      <c r="DZ59" s="1018"/>
      <c r="EA59" s="1018"/>
      <c r="EB59" s="1018"/>
      <c r="EC59" s="1018"/>
      <c r="ED59" s="1018"/>
      <c r="EE59" s="1018"/>
      <c r="EF59" s="1018"/>
      <c r="EG59" s="1018"/>
      <c r="EH59" s="1018"/>
      <c r="EI59" s="1018"/>
      <c r="EJ59" s="1018"/>
      <c r="EK59" s="1018"/>
      <c r="EL59" s="1018"/>
      <c r="EM59" s="1018"/>
      <c r="EN59" s="1018"/>
      <c r="EO59" s="1018"/>
      <c r="EP59" s="1018"/>
      <c r="EQ59" s="1018"/>
      <c r="ER59" s="1018"/>
      <c r="ES59" s="1018"/>
      <c r="ET59" s="1018"/>
      <c r="EU59" s="1018"/>
      <c r="EV59" s="1018"/>
      <c r="EW59" s="1018"/>
      <c r="EX59" s="1018"/>
      <c r="EY59" s="1018"/>
      <c r="EZ59" s="1018"/>
      <c r="FA59" s="1018"/>
      <c r="FB59" s="1018"/>
      <c r="FC59" s="1018"/>
      <c r="FD59" s="1018"/>
      <c r="FE59" s="1018"/>
      <c r="FF59" s="1018"/>
      <c r="FG59" s="1018"/>
      <c r="FH59" s="1018"/>
      <c r="FI59" s="1018"/>
      <c r="FJ59" s="1018"/>
      <c r="FK59" s="1018"/>
      <c r="FL59" s="1018"/>
      <c r="FM59" s="1018"/>
      <c r="FN59" s="1018"/>
      <c r="FO59" s="1018"/>
      <c r="FP59" s="1018"/>
      <c r="FQ59" s="1018"/>
      <c r="FR59" s="1018"/>
      <c r="FS59" s="1018"/>
      <c r="FT59" s="1018"/>
      <c r="FU59" s="1018"/>
      <c r="FV59" s="1018"/>
      <c r="FW59" s="1018"/>
      <c r="FX59" s="1018"/>
      <c r="FY59" s="1018"/>
      <c r="FZ59" s="1018"/>
      <c r="GA59" s="1018"/>
      <c r="GB59" s="1018"/>
      <c r="GC59" s="1018"/>
      <c r="GD59" s="1018"/>
      <c r="GE59" s="1018"/>
      <c r="GF59" s="1018"/>
      <c r="GG59" s="1018"/>
      <c r="GH59" s="1018"/>
      <c r="GI59" s="1019"/>
      <c r="GJ59" s="269"/>
    </row>
    <row r="60" spans="5:192" ht="6.75" customHeight="1">
      <c r="E60" s="870" t="s">
        <v>338</v>
      </c>
      <c r="F60" s="871"/>
      <c r="G60" s="871"/>
      <c r="H60" s="871"/>
      <c r="I60" s="871"/>
      <c r="J60" s="871"/>
      <c r="K60" s="871"/>
      <c r="L60" s="871"/>
      <c r="M60" s="871"/>
      <c r="N60" s="871"/>
      <c r="O60" s="871"/>
      <c r="P60" s="871"/>
      <c r="Q60" s="872"/>
      <c r="R60" s="1032"/>
      <c r="S60" s="1033"/>
      <c r="T60" s="1033"/>
      <c r="U60" s="1033"/>
      <c r="V60" s="1033"/>
      <c r="W60" s="1033"/>
      <c r="X60" s="1033"/>
      <c r="Y60" s="1033"/>
      <c r="Z60" s="1033"/>
      <c r="AA60" s="1033"/>
      <c r="AB60" s="1033"/>
      <c r="AC60" s="1033"/>
      <c r="AD60" s="1033"/>
      <c r="AE60" s="1033"/>
      <c r="AF60" s="1033"/>
      <c r="AG60" s="1033"/>
      <c r="AH60" s="1033"/>
      <c r="AI60" s="1033"/>
      <c r="AJ60" s="1033"/>
      <c r="AK60" s="1033"/>
      <c r="AL60" s="1033"/>
      <c r="AM60" s="1033"/>
      <c r="AN60" s="1033"/>
      <c r="AO60" s="1033"/>
      <c r="AP60" s="1033"/>
      <c r="AQ60" s="1033"/>
      <c r="AR60" s="1033"/>
      <c r="AS60" s="1033"/>
      <c r="AT60" s="1033"/>
      <c r="AU60" s="1033"/>
      <c r="AV60" s="1033"/>
      <c r="AW60" s="1033"/>
      <c r="AX60" s="1033"/>
      <c r="AY60" s="1033"/>
      <c r="AZ60" s="1033"/>
      <c r="BA60" s="1033"/>
      <c r="BB60" s="1033"/>
      <c r="BC60" s="1034"/>
      <c r="BD60" s="948" t="s">
        <v>233</v>
      </c>
      <c r="BE60" s="949"/>
      <c r="BF60" s="949"/>
      <c r="BG60" s="949"/>
      <c r="BH60" s="949"/>
      <c r="BI60" s="949"/>
      <c r="BJ60" s="949"/>
      <c r="BK60" s="949"/>
      <c r="BL60" s="949"/>
      <c r="BM60" s="949"/>
      <c r="BN60" s="949"/>
      <c r="BO60" s="949"/>
      <c r="BP60" s="950"/>
      <c r="BQ60" s="1038"/>
      <c r="BR60" s="1039"/>
      <c r="BS60" s="1039"/>
      <c r="BT60" s="1039"/>
      <c r="BU60" s="1039"/>
      <c r="BV60" s="1039"/>
      <c r="BW60" s="1039"/>
      <c r="BX60" s="1039"/>
      <c r="BY60" s="1039"/>
      <c r="BZ60" s="1039"/>
      <c r="CA60" s="1039"/>
      <c r="CB60" s="1039"/>
      <c r="CC60" s="1039"/>
      <c r="CD60" s="1039"/>
      <c r="CE60" s="1039"/>
      <c r="CF60" s="1039"/>
      <c r="CG60" s="1039"/>
      <c r="CH60" s="1039"/>
      <c r="CI60" s="1040"/>
      <c r="CJ60" s="954" t="s">
        <v>107</v>
      </c>
      <c r="CK60" s="955"/>
      <c r="CL60" s="955"/>
      <c r="CM60" s="955"/>
      <c r="CN60" s="955"/>
      <c r="CO60" s="956"/>
      <c r="CP60" s="212"/>
      <c r="CS60" s="266"/>
      <c r="CT60" s="267"/>
      <c r="CW60" s="246"/>
      <c r="CX60" s="246"/>
      <c r="CY60" s="279"/>
      <c r="CZ60" s="866" t="s">
        <v>397</v>
      </c>
      <c r="DA60" s="866"/>
      <c r="DB60" s="849" t="s">
        <v>404</v>
      </c>
      <c r="DC60" s="849"/>
      <c r="DD60" s="849"/>
      <c r="DE60" s="849"/>
      <c r="DF60" s="849"/>
      <c r="DG60" s="849"/>
      <c r="DH60" s="849"/>
      <c r="DI60" s="849"/>
      <c r="DJ60" s="849"/>
      <c r="DK60" s="849"/>
      <c r="DL60" s="849"/>
      <c r="DM60" s="849"/>
      <c r="DN60" s="849"/>
      <c r="DO60" s="849"/>
      <c r="DP60" s="849"/>
      <c r="DQ60" s="849"/>
      <c r="DR60" s="849"/>
      <c r="DS60" s="849"/>
      <c r="DT60" s="849"/>
      <c r="DU60" s="849"/>
      <c r="DV60" s="849"/>
      <c r="DW60" s="849"/>
      <c r="DX60" s="849"/>
      <c r="DY60" s="849"/>
      <c r="DZ60" s="849"/>
      <c r="EA60" s="849"/>
      <c r="EB60" s="849"/>
      <c r="EC60" s="849"/>
      <c r="ED60" s="849"/>
      <c r="EE60" s="849"/>
      <c r="EF60" s="849"/>
      <c r="EG60" s="849"/>
      <c r="EH60" s="849"/>
      <c r="EI60" s="849"/>
      <c r="EJ60" s="849"/>
      <c r="EK60" s="849"/>
      <c r="EL60" s="849"/>
      <c r="EM60" s="849"/>
      <c r="EN60" s="849"/>
      <c r="EO60" s="849"/>
      <c r="EP60" s="849"/>
      <c r="EQ60" s="849"/>
      <c r="ER60" s="849"/>
      <c r="ES60" s="849"/>
      <c r="ET60" s="849"/>
      <c r="EU60" s="849"/>
      <c r="EV60" s="849"/>
      <c r="EW60" s="849"/>
      <c r="EX60" s="849"/>
      <c r="EY60" s="849"/>
      <c r="EZ60" s="849"/>
      <c r="FA60" s="849"/>
      <c r="FB60" s="849"/>
      <c r="FC60" s="849"/>
      <c r="FD60" s="849"/>
      <c r="FE60" s="849"/>
      <c r="FF60" s="849"/>
      <c r="FG60" s="849"/>
      <c r="FH60" s="849"/>
      <c r="FI60" s="849"/>
      <c r="FJ60" s="849"/>
      <c r="FK60" s="849"/>
      <c r="FL60" s="849"/>
      <c r="FM60" s="849"/>
      <c r="FN60" s="849"/>
      <c r="FO60" s="849"/>
      <c r="FP60" s="849"/>
      <c r="FQ60" s="849"/>
      <c r="FR60" s="849"/>
      <c r="FS60" s="849"/>
      <c r="FT60" s="849"/>
      <c r="FU60" s="849"/>
      <c r="FV60" s="849"/>
      <c r="FW60" s="849"/>
      <c r="FX60" s="849"/>
      <c r="FY60" s="849"/>
      <c r="FZ60" s="849"/>
      <c r="GA60" s="849"/>
      <c r="GB60" s="849"/>
      <c r="GC60" s="849"/>
      <c r="GD60" s="849"/>
      <c r="GE60" s="849"/>
      <c r="GF60" s="849"/>
      <c r="GG60" s="849"/>
      <c r="GH60" s="849"/>
      <c r="GI60" s="867"/>
      <c r="GJ60" s="269"/>
    </row>
    <row r="61" spans="5:192" ht="6.75" customHeight="1">
      <c r="E61" s="873"/>
      <c r="F61" s="874"/>
      <c r="G61" s="874"/>
      <c r="H61" s="874"/>
      <c r="I61" s="874"/>
      <c r="J61" s="874"/>
      <c r="K61" s="874"/>
      <c r="L61" s="874"/>
      <c r="M61" s="874"/>
      <c r="N61" s="874"/>
      <c r="O61" s="874"/>
      <c r="P61" s="874"/>
      <c r="Q61" s="875"/>
      <c r="R61" s="1032"/>
      <c r="S61" s="1033"/>
      <c r="T61" s="1033"/>
      <c r="U61" s="1033"/>
      <c r="V61" s="1033"/>
      <c r="W61" s="1033"/>
      <c r="X61" s="1033"/>
      <c r="Y61" s="1033"/>
      <c r="Z61" s="1033"/>
      <c r="AA61" s="1033"/>
      <c r="AB61" s="1033"/>
      <c r="AC61" s="1033"/>
      <c r="AD61" s="1033"/>
      <c r="AE61" s="1033"/>
      <c r="AF61" s="1033"/>
      <c r="AG61" s="1033"/>
      <c r="AH61" s="1033"/>
      <c r="AI61" s="1033"/>
      <c r="AJ61" s="1033"/>
      <c r="AK61" s="1033"/>
      <c r="AL61" s="1033"/>
      <c r="AM61" s="1033"/>
      <c r="AN61" s="1033"/>
      <c r="AO61" s="1033"/>
      <c r="AP61" s="1033"/>
      <c r="AQ61" s="1033"/>
      <c r="AR61" s="1033"/>
      <c r="AS61" s="1033"/>
      <c r="AT61" s="1033"/>
      <c r="AU61" s="1033"/>
      <c r="AV61" s="1033"/>
      <c r="AW61" s="1033"/>
      <c r="AX61" s="1033"/>
      <c r="AY61" s="1033"/>
      <c r="AZ61" s="1033"/>
      <c r="BA61" s="1033"/>
      <c r="BB61" s="1033"/>
      <c r="BC61" s="1034"/>
      <c r="BD61" s="951"/>
      <c r="BE61" s="952"/>
      <c r="BF61" s="952"/>
      <c r="BG61" s="952"/>
      <c r="BH61" s="952"/>
      <c r="BI61" s="952"/>
      <c r="BJ61" s="952"/>
      <c r="BK61" s="952"/>
      <c r="BL61" s="952"/>
      <c r="BM61" s="952"/>
      <c r="BN61" s="952"/>
      <c r="BO61" s="952"/>
      <c r="BP61" s="953"/>
      <c r="BQ61" s="1041"/>
      <c r="BR61" s="1042"/>
      <c r="BS61" s="1042"/>
      <c r="BT61" s="1042"/>
      <c r="BU61" s="1042"/>
      <c r="BV61" s="1042"/>
      <c r="BW61" s="1042"/>
      <c r="BX61" s="1042"/>
      <c r="BY61" s="1042"/>
      <c r="BZ61" s="1042"/>
      <c r="CA61" s="1042"/>
      <c r="CB61" s="1042"/>
      <c r="CC61" s="1042"/>
      <c r="CD61" s="1042"/>
      <c r="CE61" s="1042"/>
      <c r="CF61" s="1042"/>
      <c r="CG61" s="1042"/>
      <c r="CH61" s="1042"/>
      <c r="CI61" s="1043"/>
      <c r="CJ61" s="957"/>
      <c r="CK61" s="958"/>
      <c r="CL61" s="958"/>
      <c r="CM61" s="958"/>
      <c r="CN61" s="958"/>
      <c r="CO61" s="959"/>
      <c r="CP61" s="212"/>
      <c r="CT61" s="267"/>
      <c r="CW61" s="246"/>
      <c r="CX61" s="246"/>
      <c r="CY61" s="279"/>
      <c r="CZ61" s="866"/>
      <c r="DA61" s="866"/>
      <c r="DB61" s="849"/>
      <c r="DC61" s="849"/>
      <c r="DD61" s="849"/>
      <c r="DE61" s="849"/>
      <c r="DF61" s="849"/>
      <c r="DG61" s="849"/>
      <c r="DH61" s="849"/>
      <c r="DI61" s="849"/>
      <c r="DJ61" s="849"/>
      <c r="DK61" s="849"/>
      <c r="DL61" s="849"/>
      <c r="DM61" s="849"/>
      <c r="DN61" s="849"/>
      <c r="DO61" s="849"/>
      <c r="DP61" s="849"/>
      <c r="DQ61" s="849"/>
      <c r="DR61" s="849"/>
      <c r="DS61" s="849"/>
      <c r="DT61" s="849"/>
      <c r="DU61" s="849"/>
      <c r="DV61" s="849"/>
      <c r="DW61" s="849"/>
      <c r="DX61" s="849"/>
      <c r="DY61" s="849"/>
      <c r="DZ61" s="849"/>
      <c r="EA61" s="849"/>
      <c r="EB61" s="849"/>
      <c r="EC61" s="849"/>
      <c r="ED61" s="849"/>
      <c r="EE61" s="849"/>
      <c r="EF61" s="849"/>
      <c r="EG61" s="849"/>
      <c r="EH61" s="849"/>
      <c r="EI61" s="849"/>
      <c r="EJ61" s="849"/>
      <c r="EK61" s="849"/>
      <c r="EL61" s="849"/>
      <c r="EM61" s="849"/>
      <c r="EN61" s="849"/>
      <c r="EO61" s="849"/>
      <c r="EP61" s="849"/>
      <c r="EQ61" s="849"/>
      <c r="ER61" s="849"/>
      <c r="ES61" s="849"/>
      <c r="ET61" s="849"/>
      <c r="EU61" s="849"/>
      <c r="EV61" s="849"/>
      <c r="EW61" s="849"/>
      <c r="EX61" s="849"/>
      <c r="EY61" s="849"/>
      <c r="EZ61" s="849"/>
      <c r="FA61" s="849"/>
      <c r="FB61" s="849"/>
      <c r="FC61" s="849"/>
      <c r="FD61" s="849"/>
      <c r="FE61" s="849"/>
      <c r="FF61" s="849"/>
      <c r="FG61" s="849"/>
      <c r="FH61" s="849"/>
      <c r="FI61" s="849"/>
      <c r="FJ61" s="849"/>
      <c r="FK61" s="849"/>
      <c r="FL61" s="849"/>
      <c r="FM61" s="849"/>
      <c r="FN61" s="849"/>
      <c r="FO61" s="849"/>
      <c r="FP61" s="849"/>
      <c r="FQ61" s="849"/>
      <c r="FR61" s="849"/>
      <c r="FS61" s="849"/>
      <c r="FT61" s="849"/>
      <c r="FU61" s="849"/>
      <c r="FV61" s="849"/>
      <c r="FW61" s="849"/>
      <c r="FX61" s="849"/>
      <c r="FY61" s="849"/>
      <c r="FZ61" s="849"/>
      <c r="GA61" s="849"/>
      <c r="GB61" s="849"/>
      <c r="GC61" s="849"/>
      <c r="GD61" s="849"/>
      <c r="GE61" s="849"/>
      <c r="GF61" s="849"/>
      <c r="GG61" s="849"/>
      <c r="GH61" s="849"/>
      <c r="GI61" s="867"/>
    </row>
    <row r="62" spans="5:192" ht="6.75" customHeight="1">
      <c r="E62" s="873"/>
      <c r="F62" s="874"/>
      <c r="G62" s="874"/>
      <c r="H62" s="874"/>
      <c r="I62" s="874"/>
      <c r="J62" s="874"/>
      <c r="K62" s="874"/>
      <c r="L62" s="874"/>
      <c r="M62" s="874"/>
      <c r="N62" s="874"/>
      <c r="O62" s="874"/>
      <c r="P62" s="874"/>
      <c r="Q62" s="875"/>
      <c r="R62" s="1032"/>
      <c r="S62" s="1033"/>
      <c r="T62" s="1033"/>
      <c r="U62" s="1033"/>
      <c r="V62" s="1033"/>
      <c r="W62" s="1033"/>
      <c r="X62" s="1033"/>
      <c r="Y62" s="1033"/>
      <c r="Z62" s="1033"/>
      <c r="AA62" s="1033"/>
      <c r="AB62" s="1033"/>
      <c r="AC62" s="1033"/>
      <c r="AD62" s="1033"/>
      <c r="AE62" s="1033"/>
      <c r="AF62" s="1033"/>
      <c r="AG62" s="1033"/>
      <c r="AH62" s="1033"/>
      <c r="AI62" s="1033"/>
      <c r="AJ62" s="1033"/>
      <c r="AK62" s="1033"/>
      <c r="AL62" s="1033"/>
      <c r="AM62" s="1033"/>
      <c r="AN62" s="1033"/>
      <c r="AO62" s="1033"/>
      <c r="AP62" s="1033"/>
      <c r="AQ62" s="1033"/>
      <c r="AR62" s="1033"/>
      <c r="AS62" s="1033"/>
      <c r="AT62" s="1033"/>
      <c r="AU62" s="1033"/>
      <c r="AV62" s="1033"/>
      <c r="AW62" s="1033"/>
      <c r="AX62" s="1033"/>
      <c r="AY62" s="1033"/>
      <c r="AZ62" s="1033"/>
      <c r="BA62" s="1033"/>
      <c r="BB62" s="1033"/>
      <c r="BC62" s="1034"/>
      <c r="BD62" s="951"/>
      <c r="BE62" s="952"/>
      <c r="BF62" s="952"/>
      <c r="BG62" s="952"/>
      <c r="BH62" s="952"/>
      <c r="BI62" s="952"/>
      <c r="BJ62" s="952"/>
      <c r="BK62" s="952"/>
      <c r="BL62" s="952"/>
      <c r="BM62" s="952"/>
      <c r="BN62" s="952"/>
      <c r="BO62" s="952"/>
      <c r="BP62" s="953"/>
      <c r="BQ62" s="1041"/>
      <c r="BR62" s="1042"/>
      <c r="BS62" s="1042"/>
      <c r="BT62" s="1042"/>
      <c r="BU62" s="1042"/>
      <c r="BV62" s="1042"/>
      <c r="BW62" s="1042"/>
      <c r="BX62" s="1042"/>
      <c r="BY62" s="1042"/>
      <c r="BZ62" s="1042"/>
      <c r="CA62" s="1042"/>
      <c r="CB62" s="1042"/>
      <c r="CC62" s="1042"/>
      <c r="CD62" s="1042"/>
      <c r="CE62" s="1042"/>
      <c r="CF62" s="1042"/>
      <c r="CG62" s="1042"/>
      <c r="CH62" s="1042"/>
      <c r="CI62" s="1043"/>
      <c r="CJ62" s="957"/>
      <c r="CK62" s="958"/>
      <c r="CL62" s="958"/>
      <c r="CM62" s="958"/>
      <c r="CN62" s="958"/>
      <c r="CO62" s="959"/>
      <c r="CP62" s="212"/>
      <c r="CT62" s="209"/>
      <c r="CW62" s="246"/>
      <c r="CX62" s="246"/>
      <c r="CY62" s="279"/>
      <c r="CZ62" s="326" t="s">
        <v>263</v>
      </c>
      <c r="DA62" s="277"/>
      <c r="DB62" s="849" t="s">
        <v>403</v>
      </c>
      <c r="DC62" s="849"/>
      <c r="DD62" s="849"/>
      <c r="DE62" s="849"/>
      <c r="DF62" s="849"/>
      <c r="DG62" s="849"/>
      <c r="DH62" s="849"/>
      <c r="DI62" s="849"/>
      <c r="DJ62" s="849"/>
      <c r="DK62" s="849"/>
      <c r="DL62" s="849"/>
      <c r="DM62" s="849"/>
      <c r="DN62" s="849"/>
      <c r="DO62" s="849"/>
      <c r="DP62" s="849"/>
      <c r="DQ62" s="849"/>
      <c r="DR62" s="849"/>
      <c r="DS62" s="849"/>
      <c r="DT62" s="849"/>
      <c r="DU62" s="849"/>
      <c r="DV62" s="849"/>
      <c r="DW62" s="849"/>
      <c r="DX62" s="849"/>
      <c r="DY62" s="849"/>
      <c r="DZ62" s="849"/>
      <c r="EA62" s="849"/>
      <c r="EB62" s="849"/>
      <c r="EC62" s="849"/>
      <c r="ED62" s="849"/>
      <c r="EE62" s="849"/>
      <c r="EF62" s="849"/>
      <c r="EG62" s="849"/>
      <c r="EH62" s="849"/>
      <c r="EI62" s="849"/>
      <c r="EJ62" s="849"/>
      <c r="EK62" s="849"/>
      <c r="EL62" s="849"/>
      <c r="EM62" s="849"/>
      <c r="EN62" s="849"/>
      <c r="EO62" s="849"/>
      <c r="EP62" s="849"/>
      <c r="EQ62" s="849"/>
      <c r="ER62" s="849"/>
      <c r="ES62" s="849"/>
      <c r="ET62" s="849"/>
      <c r="EU62" s="849"/>
      <c r="EV62" s="849"/>
      <c r="EW62" s="849"/>
      <c r="EX62" s="849"/>
      <c r="EY62" s="849"/>
      <c r="EZ62" s="849"/>
      <c r="FA62" s="849"/>
      <c r="FB62" s="849"/>
      <c r="FC62" s="849"/>
      <c r="FD62" s="849"/>
      <c r="FE62" s="849"/>
      <c r="FF62" s="849"/>
      <c r="FG62" s="849"/>
      <c r="FH62" s="849"/>
      <c r="FI62" s="849"/>
      <c r="FJ62" s="849"/>
      <c r="FK62" s="849"/>
      <c r="FL62" s="849"/>
      <c r="FM62" s="849"/>
      <c r="FN62" s="849"/>
      <c r="FO62" s="849"/>
      <c r="FP62" s="849"/>
      <c r="FQ62" s="849"/>
      <c r="FR62" s="849"/>
      <c r="FS62" s="849"/>
      <c r="FT62" s="849"/>
      <c r="FU62" s="849"/>
      <c r="FV62" s="849"/>
      <c r="FW62" s="849"/>
      <c r="FX62" s="849"/>
      <c r="FY62" s="849"/>
      <c r="FZ62" s="849"/>
      <c r="GA62" s="849"/>
      <c r="GB62" s="849"/>
      <c r="GC62" s="849"/>
      <c r="GD62" s="849"/>
      <c r="GE62" s="849"/>
      <c r="GF62" s="849"/>
      <c r="GG62" s="849"/>
      <c r="GH62" s="849"/>
      <c r="GI62" s="867"/>
    </row>
    <row r="63" spans="5:192" ht="6.75" customHeight="1" thickBot="1">
      <c r="E63" s="876"/>
      <c r="F63" s="877"/>
      <c r="G63" s="877"/>
      <c r="H63" s="877"/>
      <c r="I63" s="877"/>
      <c r="J63" s="877"/>
      <c r="K63" s="877"/>
      <c r="L63" s="877"/>
      <c r="M63" s="877"/>
      <c r="N63" s="877"/>
      <c r="O63" s="877"/>
      <c r="P63" s="877"/>
      <c r="Q63" s="878"/>
      <c r="R63" s="1035"/>
      <c r="S63" s="1036"/>
      <c r="T63" s="1036"/>
      <c r="U63" s="1036"/>
      <c r="V63" s="1036"/>
      <c r="W63" s="1036"/>
      <c r="X63" s="1036"/>
      <c r="Y63" s="1036"/>
      <c r="Z63" s="1036"/>
      <c r="AA63" s="1036"/>
      <c r="AB63" s="1036"/>
      <c r="AC63" s="1036"/>
      <c r="AD63" s="1036"/>
      <c r="AE63" s="1036"/>
      <c r="AF63" s="1036"/>
      <c r="AG63" s="1036"/>
      <c r="AH63" s="1036"/>
      <c r="AI63" s="1036"/>
      <c r="AJ63" s="1036"/>
      <c r="AK63" s="1036"/>
      <c r="AL63" s="1036"/>
      <c r="AM63" s="1036"/>
      <c r="AN63" s="1036"/>
      <c r="AO63" s="1036"/>
      <c r="AP63" s="1036"/>
      <c r="AQ63" s="1036"/>
      <c r="AR63" s="1036"/>
      <c r="AS63" s="1036"/>
      <c r="AT63" s="1036"/>
      <c r="AU63" s="1036"/>
      <c r="AV63" s="1036"/>
      <c r="AW63" s="1036"/>
      <c r="AX63" s="1036"/>
      <c r="AY63" s="1036"/>
      <c r="AZ63" s="1036"/>
      <c r="BA63" s="1036"/>
      <c r="BB63" s="1036"/>
      <c r="BC63" s="1037"/>
      <c r="BD63" s="951"/>
      <c r="BE63" s="952"/>
      <c r="BF63" s="952"/>
      <c r="BG63" s="952"/>
      <c r="BH63" s="952"/>
      <c r="BI63" s="952"/>
      <c r="BJ63" s="952"/>
      <c r="BK63" s="952"/>
      <c r="BL63" s="952"/>
      <c r="BM63" s="952"/>
      <c r="BN63" s="952"/>
      <c r="BO63" s="952"/>
      <c r="BP63" s="953"/>
      <c r="BQ63" s="1044"/>
      <c r="BR63" s="1045"/>
      <c r="BS63" s="1045"/>
      <c r="BT63" s="1045"/>
      <c r="BU63" s="1045"/>
      <c r="BV63" s="1045"/>
      <c r="BW63" s="1045"/>
      <c r="BX63" s="1045"/>
      <c r="BY63" s="1045"/>
      <c r="BZ63" s="1045"/>
      <c r="CA63" s="1045"/>
      <c r="CB63" s="1045"/>
      <c r="CC63" s="1045"/>
      <c r="CD63" s="1045"/>
      <c r="CE63" s="1045"/>
      <c r="CF63" s="1045"/>
      <c r="CG63" s="1045"/>
      <c r="CH63" s="1045"/>
      <c r="CI63" s="1046"/>
      <c r="CJ63" s="960"/>
      <c r="CK63" s="961"/>
      <c r="CL63" s="961"/>
      <c r="CM63" s="961"/>
      <c r="CN63" s="961"/>
      <c r="CO63" s="962"/>
      <c r="CP63" s="212"/>
      <c r="CS63" s="266"/>
      <c r="CT63" s="267"/>
      <c r="CW63" s="246"/>
      <c r="CX63" s="246"/>
      <c r="CY63" s="278"/>
      <c r="CZ63" s="277"/>
      <c r="DA63" s="277"/>
      <c r="DB63" s="849"/>
      <c r="DC63" s="849"/>
      <c r="DD63" s="849"/>
      <c r="DE63" s="849"/>
      <c r="DF63" s="849"/>
      <c r="DG63" s="849"/>
      <c r="DH63" s="849"/>
      <c r="DI63" s="849"/>
      <c r="DJ63" s="849"/>
      <c r="DK63" s="849"/>
      <c r="DL63" s="849"/>
      <c r="DM63" s="849"/>
      <c r="DN63" s="849"/>
      <c r="DO63" s="849"/>
      <c r="DP63" s="849"/>
      <c r="DQ63" s="849"/>
      <c r="DR63" s="849"/>
      <c r="DS63" s="849"/>
      <c r="DT63" s="849"/>
      <c r="DU63" s="849"/>
      <c r="DV63" s="849"/>
      <c r="DW63" s="849"/>
      <c r="DX63" s="849"/>
      <c r="DY63" s="849"/>
      <c r="DZ63" s="849"/>
      <c r="EA63" s="849"/>
      <c r="EB63" s="849"/>
      <c r="EC63" s="849"/>
      <c r="ED63" s="849"/>
      <c r="EE63" s="849"/>
      <c r="EF63" s="849"/>
      <c r="EG63" s="849"/>
      <c r="EH63" s="849"/>
      <c r="EI63" s="849"/>
      <c r="EJ63" s="849"/>
      <c r="EK63" s="849"/>
      <c r="EL63" s="849"/>
      <c r="EM63" s="849"/>
      <c r="EN63" s="849"/>
      <c r="EO63" s="849"/>
      <c r="EP63" s="849"/>
      <c r="EQ63" s="849"/>
      <c r="ER63" s="849"/>
      <c r="ES63" s="849"/>
      <c r="ET63" s="849"/>
      <c r="EU63" s="849"/>
      <c r="EV63" s="849"/>
      <c r="EW63" s="849"/>
      <c r="EX63" s="849"/>
      <c r="EY63" s="849"/>
      <c r="EZ63" s="849"/>
      <c r="FA63" s="849"/>
      <c r="FB63" s="849"/>
      <c r="FC63" s="849"/>
      <c r="FD63" s="849"/>
      <c r="FE63" s="849"/>
      <c r="FF63" s="849"/>
      <c r="FG63" s="849"/>
      <c r="FH63" s="849"/>
      <c r="FI63" s="849"/>
      <c r="FJ63" s="849"/>
      <c r="FK63" s="849"/>
      <c r="FL63" s="849"/>
      <c r="FM63" s="849"/>
      <c r="FN63" s="849"/>
      <c r="FO63" s="849"/>
      <c r="FP63" s="849"/>
      <c r="FQ63" s="849"/>
      <c r="FR63" s="849"/>
      <c r="FS63" s="849"/>
      <c r="FT63" s="849"/>
      <c r="FU63" s="849"/>
      <c r="FV63" s="849"/>
      <c r="FW63" s="849"/>
      <c r="FX63" s="849"/>
      <c r="FY63" s="849"/>
      <c r="FZ63" s="849"/>
      <c r="GA63" s="849"/>
      <c r="GB63" s="849"/>
      <c r="GC63" s="849"/>
      <c r="GD63" s="849"/>
      <c r="GE63" s="849"/>
      <c r="GF63" s="849"/>
      <c r="GG63" s="849"/>
      <c r="GH63" s="849"/>
      <c r="GI63" s="867"/>
    </row>
    <row r="64" spans="5:192" ht="6.75" customHeight="1">
      <c r="E64" s="1058" t="s">
        <v>355</v>
      </c>
      <c r="F64" s="1059"/>
      <c r="G64" s="1059"/>
      <c r="H64" s="1059"/>
      <c r="I64" s="1059"/>
      <c r="J64" s="1059"/>
      <c r="K64" s="1059"/>
      <c r="L64" s="1059"/>
      <c r="M64" s="1059"/>
      <c r="N64" s="1059"/>
      <c r="O64" s="1059"/>
      <c r="P64" s="1059"/>
      <c r="Q64" s="1060"/>
      <c r="R64" s="879" t="s">
        <v>353</v>
      </c>
      <c r="S64" s="880"/>
      <c r="T64" s="880"/>
      <c r="U64" s="880"/>
      <c r="V64" s="880"/>
      <c r="W64" s="880"/>
      <c r="X64" s="881"/>
      <c r="Y64" s="1124"/>
      <c r="Z64" s="1125"/>
      <c r="AA64" s="1125"/>
      <c r="AB64" s="1125"/>
      <c r="AC64" s="1125"/>
      <c r="AD64" s="1125"/>
      <c r="AE64" s="1125"/>
      <c r="AF64" s="1125"/>
      <c r="AG64" s="1125"/>
      <c r="AH64" s="1125"/>
      <c r="AI64" s="1125"/>
      <c r="AJ64" s="1125"/>
      <c r="AK64" s="1125"/>
      <c r="AL64" s="1125"/>
      <c r="AM64" s="1125"/>
      <c r="AN64" s="1125"/>
      <c r="AO64" s="1125"/>
      <c r="AP64" s="1125"/>
      <c r="AQ64" s="1125"/>
      <c r="AR64" s="1125"/>
      <c r="AS64" s="1125"/>
      <c r="AT64" s="1125"/>
      <c r="AU64" s="1125"/>
      <c r="AV64" s="1125"/>
      <c r="AW64" s="1125"/>
      <c r="AX64" s="1125"/>
      <c r="AY64" s="1125"/>
      <c r="AZ64" s="1125"/>
      <c r="BA64" s="1125"/>
      <c r="BB64" s="1125"/>
      <c r="BC64" s="1126"/>
      <c r="BD64" s="1101" t="s">
        <v>340</v>
      </c>
      <c r="BE64" s="871"/>
      <c r="BF64" s="871"/>
      <c r="BG64" s="871"/>
      <c r="BH64" s="871"/>
      <c r="BI64" s="871"/>
      <c r="BJ64" s="871"/>
      <c r="BK64" s="871"/>
      <c r="BL64" s="871"/>
      <c r="BM64" s="871"/>
      <c r="BN64" s="871"/>
      <c r="BO64" s="871"/>
      <c r="BP64" s="872"/>
      <c r="BQ64" s="1133"/>
      <c r="BR64" s="1134"/>
      <c r="BS64" s="1134"/>
      <c r="BT64" s="1134"/>
      <c r="BU64" s="1134"/>
      <c r="BV64" s="1134"/>
      <c r="BW64" s="1134"/>
      <c r="BX64" s="1134"/>
      <c r="BY64" s="1134"/>
      <c r="BZ64" s="1134"/>
      <c r="CA64" s="1134"/>
      <c r="CB64" s="1134"/>
      <c r="CC64" s="1134"/>
      <c r="CD64" s="1134"/>
      <c r="CE64" s="1134"/>
      <c r="CF64" s="1134"/>
      <c r="CG64" s="1134"/>
      <c r="CH64" s="1134"/>
      <c r="CI64" s="1134"/>
      <c r="CJ64" s="1134"/>
      <c r="CK64" s="1134"/>
      <c r="CL64" s="1134"/>
      <c r="CM64" s="1134"/>
      <c r="CN64" s="1134"/>
      <c r="CO64" s="1135"/>
      <c r="CP64" s="212"/>
      <c r="CT64" s="267"/>
      <c r="CV64" s="247"/>
      <c r="CW64" s="246"/>
      <c r="CY64" s="278"/>
      <c r="CZ64" s="866" t="s">
        <v>373</v>
      </c>
      <c r="DA64" s="866"/>
      <c r="DB64" s="868" t="s">
        <v>466</v>
      </c>
      <c r="DC64" s="849"/>
      <c r="DD64" s="849"/>
      <c r="DE64" s="849"/>
      <c r="DF64" s="849"/>
      <c r="DG64" s="849"/>
      <c r="DH64" s="849"/>
      <c r="DI64" s="849"/>
      <c r="DJ64" s="849"/>
      <c r="DK64" s="849"/>
      <c r="DL64" s="849"/>
      <c r="DM64" s="849"/>
      <c r="DN64" s="849"/>
      <c r="DO64" s="849"/>
      <c r="DP64" s="849"/>
      <c r="DQ64" s="849"/>
      <c r="DR64" s="849"/>
      <c r="DS64" s="849"/>
      <c r="DT64" s="849"/>
      <c r="DU64" s="849"/>
      <c r="DV64" s="849"/>
      <c r="DW64" s="849"/>
      <c r="DX64" s="849"/>
      <c r="DY64" s="849"/>
      <c r="DZ64" s="849"/>
      <c r="EA64" s="849"/>
      <c r="EB64" s="849"/>
      <c r="EC64" s="849"/>
      <c r="ED64" s="849"/>
      <c r="EE64" s="849"/>
      <c r="EF64" s="849"/>
      <c r="EG64" s="849"/>
      <c r="EH64" s="849"/>
      <c r="EI64" s="849"/>
      <c r="EJ64" s="849"/>
      <c r="EK64" s="849"/>
      <c r="EL64" s="849"/>
      <c r="EM64" s="849"/>
      <c r="EN64" s="849"/>
      <c r="EO64" s="849"/>
      <c r="EP64" s="849"/>
      <c r="EQ64" s="849"/>
      <c r="ER64" s="849"/>
      <c r="ES64" s="849"/>
      <c r="ET64" s="849"/>
      <c r="EU64" s="849"/>
      <c r="EV64" s="849"/>
      <c r="EW64" s="849"/>
      <c r="EX64" s="849"/>
      <c r="EY64" s="849"/>
      <c r="EZ64" s="849"/>
      <c r="FA64" s="849"/>
      <c r="FB64" s="849"/>
      <c r="FC64" s="849"/>
      <c r="FD64" s="849"/>
      <c r="FE64" s="849"/>
      <c r="FF64" s="849"/>
      <c r="FG64" s="849"/>
      <c r="FH64" s="849"/>
      <c r="FI64" s="849"/>
      <c r="FJ64" s="849"/>
      <c r="FK64" s="849"/>
      <c r="FL64" s="849"/>
      <c r="FM64" s="849"/>
      <c r="FN64" s="849"/>
      <c r="FO64" s="849"/>
      <c r="FP64" s="849"/>
      <c r="FQ64" s="849"/>
      <c r="FR64" s="849"/>
      <c r="FS64" s="849"/>
      <c r="FT64" s="849"/>
      <c r="FU64" s="849"/>
      <c r="FV64" s="849"/>
      <c r="FW64" s="849"/>
      <c r="FX64" s="849"/>
      <c r="FY64" s="849"/>
      <c r="FZ64" s="849"/>
      <c r="GA64" s="849"/>
      <c r="GB64" s="849"/>
      <c r="GC64" s="849"/>
      <c r="GD64" s="849"/>
      <c r="GE64" s="849"/>
      <c r="GF64" s="849"/>
      <c r="GG64" s="849"/>
      <c r="GH64" s="849"/>
      <c r="GI64" s="867"/>
      <c r="GJ64" s="269"/>
    </row>
    <row r="65" spans="5:192" ht="6.75" customHeight="1">
      <c r="E65" s="1061"/>
      <c r="F65" s="1062"/>
      <c r="G65" s="1062"/>
      <c r="H65" s="1062"/>
      <c r="I65" s="1062"/>
      <c r="J65" s="1062"/>
      <c r="K65" s="1062"/>
      <c r="L65" s="1062"/>
      <c r="M65" s="1062"/>
      <c r="N65" s="1062"/>
      <c r="O65" s="1062"/>
      <c r="P65" s="1062"/>
      <c r="Q65" s="1063"/>
      <c r="R65" s="873"/>
      <c r="S65" s="874"/>
      <c r="T65" s="874"/>
      <c r="U65" s="874"/>
      <c r="V65" s="874"/>
      <c r="W65" s="874"/>
      <c r="X65" s="875"/>
      <c r="Y65" s="1127"/>
      <c r="Z65" s="1128"/>
      <c r="AA65" s="1128"/>
      <c r="AB65" s="1128"/>
      <c r="AC65" s="1128"/>
      <c r="AD65" s="1128"/>
      <c r="AE65" s="1128"/>
      <c r="AF65" s="1128"/>
      <c r="AG65" s="1128"/>
      <c r="AH65" s="1128"/>
      <c r="AI65" s="1128"/>
      <c r="AJ65" s="1128"/>
      <c r="AK65" s="1128"/>
      <c r="AL65" s="1128"/>
      <c r="AM65" s="1128"/>
      <c r="AN65" s="1128"/>
      <c r="AO65" s="1128"/>
      <c r="AP65" s="1128"/>
      <c r="AQ65" s="1128"/>
      <c r="AR65" s="1128"/>
      <c r="AS65" s="1128"/>
      <c r="AT65" s="1128"/>
      <c r="AU65" s="1128"/>
      <c r="AV65" s="1128"/>
      <c r="AW65" s="1128"/>
      <c r="AX65" s="1128"/>
      <c r="AY65" s="1128"/>
      <c r="AZ65" s="1128"/>
      <c r="BA65" s="1128"/>
      <c r="BB65" s="1128"/>
      <c r="BC65" s="1129"/>
      <c r="BD65" s="1102"/>
      <c r="BE65" s="874"/>
      <c r="BF65" s="874"/>
      <c r="BG65" s="874"/>
      <c r="BH65" s="874"/>
      <c r="BI65" s="874"/>
      <c r="BJ65" s="874"/>
      <c r="BK65" s="874"/>
      <c r="BL65" s="874"/>
      <c r="BM65" s="874"/>
      <c r="BN65" s="874"/>
      <c r="BO65" s="874"/>
      <c r="BP65" s="875"/>
      <c r="BQ65" s="1136"/>
      <c r="BR65" s="1137"/>
      <c r="BS65" s="1137"/>
      <c r="BT65" s="1137"/>
      <c r="BU65" s="1137"/>
      <c r="BV65" s="1137"/>
      <c r="BW65" s="1137"/>
      <c r="BX65" s="1137"/>
      <c r="BY65" s="1137"/>
      <c r="BZ65" s="1137"/>
      <c r="CA65" s="1137"/>
      <c r="CB65" s="1137"/>
      <c r="CC65" s="1137"/>
      <c r="CD65" s="1137"/>
      <c r="CE65" s="1137"/>
      <c r="CF65" s="1137"/>
      <c r="CG65" s="1137"/>
      <c r="CH65" s="1137"/>
      <c r="CI65" s="1137"/>
      <c r="CJ65" s="1137"/>
      <c r="CK65" s="1137"/>
      <c r="CL65" s="1137"/>
      <c r="CM65" s="1137"/>
      <c r="CN65" s="1137"/>
      <c r="CO65" s="1138"/>
      <c r="CP65" s="212"/>
      <c r="CT65" s="209"/>
      <c r="CV65" s="247"/>
      <c r="CW65" s="246"/>
      <c r="CY65" s="278"/>
      <c r="CZ65" s="866"/>
      <c r="DA65" s="866"/>
      <c r="DB65" s="849"/>
      <c r="DC65" s="849"/>
      <c r="DD65" s="849"/>
      <c r="DE65" s="849"/>
      <c r="DF65" s="849"/>
      <c r="DG65" s="849"/>
      <c r="DH65" s="849"/>
      <c r="DI65" s="849"/>
      <c r="DJ65" s="849"/>
      <c r="DK65" s="849"/>
      <c r="DL65" s="849"/>
      <c r="DM65" s="849"/>
      <c r="DN65" s="849"/>
      <c r="DO65" s="849"/>
      <c r="DP65" s="849"/>
      <c r="DQ65" s="849"/>
      <c r="DR65" s="849"/>
      <c r="DS65" s="849"/>
      <c r="DT65" s="849"/>
      <c r="DU65" s="849"/>
      <c r="DV65" s="849"/>
      <c r="DW65" s="849"/>
      <c r="DX65" s="849"/>
      <c r="DY65" s="849"/>
      <c r="DZ65" s="849"/>
      <c r="EA65" s="849"/>
      <c r="EB65" s="849"/>
      <c r="EC65" s="849"/>
      <c r="ED65" s="849"/>
      <c r="EE65" s="849"/>
      <c r="EF65" s="849"/>
      <c r="EG65" s="849"/>
      <c r="EH65" s="849"/>
      <c r="EI65" s="849"/>
      <c r="EJ65" s="849"/>
      <c r="EK65" s="849"/>
      <c r="EL65" s="849"/>
      <c r="EM65" s="849"/>
      <c r="EN65" s="849"/>
      <c r="EO65" s="849"/>
      <c r="EP65" s="849"/>
      <c r="EQ65" s="849"/>
      <c r="ER65" s="849"/>
      <c r="ES65" s="849"/>
      <c r="ET65" s="849"/>
      <c r="EU65" s="849"/>
      <c r="EV65" s="849"/>
      <c r="EW65" s="849"/>
      <c r="EX65" s="849"/>
      <c r="EY65" s="849"/>
      <c r="EZ65" s="849"/>
      <c r="FA65" s="849"/>
      <c r="FB65" s="849"/>
      <c r="FC65" s="849"/>
      <c r="FD65" s="849"/>
      <c r="FE65" s="849"/>
      <c r="FF65" s="849"/>
      <c r="FG65" s="849"/>
      <c r="FH65" s="849"/>
      <c r="FI65" s="849"/>
      <c r="FJ65" s="849"/>
      <c r="FK65" s="849"/>
      <c r="FL65" s="849"/>
      <c r="FM65" s="849"/>
      <c r="FN65" s="849"/>
      <c r="FO65" s="849"/>
      <c r="FP65" s="849"/>
      <c r="FQ65" s="849"/>
      <c r="FR65" s="849"/>
      <c r="FS65" s="849"/>
      <c r="FT65" s="849"/>
      <c r="FU65" s="849"/>
      <c r="FV65" s="849"/>
      <c r="FW65" s="849"/>
      <c r="FX65" s="849"/>
      <c r="FY65" s="849"/>
      <c r="FZ65" s="849"/>
      <c r="GA65" s="849"/>
      <c r="GB65" s="849"/>
      <c r="GC65" s="849"/>
      <c r="GD65" s="849"/>
      <c r="GE65" s="849"/>
      <c r="GF65" s="849"/>
      <c r="GG65" s="849"/>
      <c r="GH65" s="849"/>
      <c r="GI65" s="867"/>
      <c r="GJ65" s="269"/>
    </row>
    <row r="66" spans="5:192" ht="6.75" customHeight="1" thickBot="1">
      <c r="E66" s="1061"/>
      <c r="F66" s="1062"/>
      <c r="G66" s="1062"/>
      <c r="H66" s="1062"/>
      <c r="I66" s="1062"/>
      <c r="J66" s="1062"/>
      <c r="K66" s="1062"/>
      <c r="L66" s="1062"/>
      <c r="M66" s="1062"/>
      <c r="N66" s="1062"/>
      <c r="O66" s="1062"/>
      <c r="P66" s="1062"/>
      <c r="Q66" s="1063"/>
      <c r="R66" s="876"/>
      <c r="S66" s="877"/>
      <c r="T66" s="877"/>
      <c r="U66" s="877"/>
      <c r="V66" s="877"/>
      <c r="W66" s="877"/>
      <c r="X66" s="878"/>
      <c r="Y66" s="1130"/>
      <c r="Z66" s="1131"/>
      <c r="AA66" s="1131"/>
      <c r="AB66" s="1131"/>
      <c r="AC66" s="1131"/>
      <c r="AD66" s="1131"/>
      <c r="AE66" s="1131"/>
      <c r="AF66" s="1131"/>
      <c r="AG66" s="1131"/>
      <c r="AH66" s="1131"/>
      <c r="AI66" s="1131"/>
      <c r="AJ66" s="1131"/>
      <c r="AK66" s="1131"/>
      <c r="AL66" s="1131"/>
      <c r="AM66" s="1131"/>
      <c r="AN66" s="1131"/>
      <c r="AO66" s="1131"/>
      <c r="AP66" s="1131"/>
      <c r="AQ66" s="1131"/>
      <c r="AR66" s="1131"/>
      <c r="AS66" s="1131"/>
      <c r="AT66" s="1131"/>
      <c r="AU66" s="1131"/>
      <c r="AV66" s="1131"/>
      <c r="AW66" s="1131"/>
      <c r="AX66" s="1131"/>
      <c r="AY66" s="1131"/>
      <c r="AZ66" s="1131"/>
      <c r="BA66" s="1131"/>
      <c r="BB66" s="1131"/>
      <c r="BC66" s="1132"/>
      <c r="BD66" s="1102"/>
      <c r="BE66" s="874"/>
      <c r="BF66" s="874"/>
      <c r="BG66" s="874"/>
      <c r="BH66" s="874"/>
      <c r="BI66" s="874"/>
      <c r="BJ66" s="874"/>
      <c r="BK66" s="874"/>
      <c r="BL66" s="874"/>
      <c r="BM66" s="874"/>
      <c r="BN66" s="874"/>
      <c r="BO66" s="874"/>
      <c r="BP66" s="875"/>
      <c r="BQ66" s="1139"/>
      <c r="BR66" s="1140"/>
      <c r="BS66" s="1140"/>
      <c r="BT66" s="1140"/>
      <c r="BU66" s="1140"/>
      <c r="BV66" s="1140"/>
      <c r="BW66" s="1140"/>
      <c r="BX66" s="1140"/>
      <c r="BY66" s="1140"/>
      <c r="BZ66" s="1140"/>
      <c r="CA66" s="1140"/>
      <c r="CB66" s="1140"/>
      <c r="CC66" s="1140"/>
      <c r="CD66" s="1140"/>
      <c r="CE66" s="1140"/>
      <c r="CF66" s="1140"/>
      <c r="CG66" s="1140"/>
      <c r="CH66" s="1140"/>
      <c r="CI66" s="1140"/>
      <c r="CJ66" s="1140"/>
      <c r="CK66" s="1140"/>
      <c r="CL66" s="1140"/>
      <c r="CM66" s="1140"/>
      <c r="CN66" s="1140"/>
      <c r="CO66" s="1141"/>
      <c r="CP66" s="212"/>
      <c r="CS66" s="266"/>
      <c r="CT66" s="267"/>
      <c r="CV66" s="247"/>
      <c r="CW66" s="246"/>
      <c r="CY66" s="280"/>
      <c r="DB66" s="846" t="s">
        <v>467</v>
      </c>
      <c r="DC66" s="847"/>
      <c r="DD66" s="847"/>
      <c r="DE66" s="847"/>
      <c r="DF66" s="847"/>
      <c r="DG66" s="847"/>
      <c r="DH66" s="847"/>
      <c r="DI66" s="847"/>
      <c r="DJ66" s="847"/>
      <c r="DK66" s="847"/>
      <c r="DL66" s="847"/>
      <c r="DM66" s="847"/>
      <c r="DN66" s="847"/>
      <c r="DO66" s="847"/>
      <c r="DP66" s="847"/>
      <c r="DQ66" s="847"/>
      <c r="DR66" s="847"/>
      <c r="DS66" s="847"/>
      <c r="DT66" s="847"/>
      <c r="DU66" s="847"/>
      <c r="DV66" s="847"/>
      <c r="DW66" s="847"/>
      <c r="DX66" s="847"/>
      <c r="DY66" s="847"/>
      <c r="DZ66" s="847"/>
      <c r="EA66" s="847"/>
      <c r="EB66" s="847"/>
      <c r="EC66" s="847"/>
      <c r="ED66" s="847"/>
      <c r="EE66" s="847"/>
      <c r="EF66" s="847"/>
      <c r="EG66" s="847"/>
      <c r="EH66" s="847"/>
      <c r="EI66" s="847"/>
      <c r="EJ66" s="847"/>
      <c r="EK66" s="847"/>
      <c r="EL66" s="847"/>
      <c r="EM66" s="847"/>
      <c r="EN66" s="847"/>
      <c r="EO66" s="847"/>
      <c r="EP66" s="847"/>
      <c r="EQ66" s="847"/>
      <c r="ER66" s="847"/>
      <c r="ES66" s="847"/>
      <c r="ET66" s="847"/>
      <c r="EU66" s="847"/>
      <c r="EV66" s="847"/>
      <c r="EW66" s="847"/>
      <c r="EX66" s="847"/>
      <c r="EY66" s="847"/>
      <c r="EZ66" s="847"/>
      <c r="FA66" s="847"/>
      <c r="FB66" s="847"/>
      <c r="FC66" s="847"/>
      <c r="FD66" s="847"/>
      <c r="FE66" s="847"/>
      <c r="FF66" s="847"/>
      <c r="FG66" s="847"/>
      <c r="FH66" s="847"/>
      <c r="FI66" s="847"/>
      <c r="FJ66" s="847"/>
      <c r="FK66" s="847"/>
      <c r="FL66" s="847"/>
      <c r="FM66" s="847"/>
      <c r="FN66" s="847"/>
      <c r="FO66" s="847"/>
      <c r="FP66" s="847"/>
      <c r="FQ66" s="847"/>
      <c r="FR66" s="847"/>
      <c r="FS66" s="847"/>
      <c r="FT66" s="847"/>
      <c r="FU66" s="847"/>
      <c r="FV66" s="847"/>
      <c r="FW66" s="847"/>
      <c r="FX66" s="847"/>
      <c r="FY66" s="847"/>
      <c r="FZ66" s="847"/>
      <c r="GA66" s="847"/>
      <c r="GB66" s="847"/>
      <c r="GC66" s="847"/>
      <c r="GD66" s="847"/>
      <c r="GE66" s="847"/>
      <c r="GF66" s="847"/>
      <c r="GG66" s="847"/>
      <c r="GH66" s="847"/>
      <c r="GI66" s="848"/>
      <c r="GJ66" s="269"/>
    </row>
    <row r="67" spans="5:192" ht="6.75" customHeight="1">
      <c r="E67" s="1061"/>
      <c r="F67" s="1062"/>
      <c r="G67" s="1062"/>
      <c r="H67" s="1062"/>
      <c r="I67" s="1062"/>
      <c r="J67" s="1062"/>
      <c r="K67" s="1062"/>
      <c r="L67" s="1062"/>
      <c r="M67" s="1062"/>
      <c r="N67" s="1062"/>
      <c r="O67" s="1062"/>
      <c r="P67" s="1062"/>
      <c r="Q67" s="1063"/>
      <c r="R67" s="900" t="s">
        <v>113</v>
      </c>
      <c r="S67" s="901"/>
      <c r="T67" s="901"/>
      <c r="U67" s="901"/>
      <c r="V67" s="901"/>
      <c r="W67" s="901"/>
      <c r="X67" s="902"/>
      <c r="Y67" s="906"/>
      <c r="Z67" s="907"/>
      <c r="AA67" s="907"/>
      <c r="AB67" s="907"/>
      <c r="AC67" s="907"/>
      <c r="AD67" s="907"/>
      <c r="AE67" s="907"/>
      <c r="AF67" s="907"/>
      <c r="AG67" s="907"/>
      <c r="AH67" s="907"/>
      <c r="AI67" s="907"/>
      <c r="AJ67" s="907"/>
      <c r="AK67" s="907"/>
      <c r="AL67" s="907"/>
      <c r="AM67" s="907"/>
      <c r="AN67" s="907"/>
      <c r="AO67" s="907"/>
      <c r="AP67" s="907"/>
      <c r="AQ67" s="907"/>
      <c r="AR67" s="907"/>
      <c r="AS67" s="907"/>
      <c r="AT67" s="907"/>
      <c r="AU67" s="907"/>
      <c r="AV67" s="907"/>
      <c r="AW67" s="907"/>
      <c r="AX67" s="907"/>
      <c r="AY67" s="907"/>
      <c r="AZ67" s="907"/>
      <c r="BA67" s="907"/>
      <c r="BB67" s="907"/>
      <c r="BC67" s="908"/>
      <c r="BD67" s="1076" t="s">
        <v>431</v>
      </c>
      <c r="BE67" s="1077"/>
      <c r="BF67" s="1077"/>
      <c r="BG67" s="1077"/>
      <c r="BH67" s="1077"/>
      <c r="BI67" s="1077"/>
      <c r="BJ67" s="1077"/>
      <c r="BK67" s="1077"/>
      <c r="BL67" s="1077"/>
      <c r="BM67" s="1077"/>
      <c r="BN67" s="1077"/>
      <c r="BO67" s="1077"/>
      <c r="BP67" s="1078"/>
      <c r="BQ67" s="1083" t="s">
        <v>345</v>
      </c>
      <c r="BR67" s="1083"/>
      <c r="BS67" s="1083"/>
      <c r="BT67" s="1083"/>
      <c r="BU67" s="1083"/>
      <c r="BV67" s="1083" t="s">
        <v>347</v>
      </c>
      <c r="BW67" s="1083"/>
      <c r="BX67" s="1083"/>
      <c r="BY67" s="1083"/>
      <c r="BZ67" s="1083"/>
      <c r="CA67" s="1083"/>
      <c r="CB67" s="1083"/>
      <c r="CC67" s="1083"/>
      <c r="CD67" s="1083"/>
      <c r="CE67" s="1083"/>
      <c r="CF67" s="1083"/>
      <c r="CG67" s="1086"/>
      <c r="CH67" s="248"/>
      <c r="CI67" s="249"/>
      <c r="CJ67" s="249"/>
      <c r="CK67" s="249"/>
      <c r="CL67" s="249"/>
      <c r="CM67" s="249"/>
      <c r="CN67" s="249"/>
      <c r="CO67" s="250"/>
      <c r="CP67" s="212"/>
      <c r="CT67" s="267"/>
      <c r="CV67" s="247"/>
      <c r="CW67" s="246"/>
      <c r="CY67" s="280"/>
      <c r="DB67" s="847"/>
      <c r="DC67" s="847"/>
      <c r="DD67" s="847"/>
      <c r="DE67" s="847"/>
      <c r="DF67" s="847"/>
      <c r="DG67" s="847"/>
      <c r="DH67" s="847"/>
      <c r="DI67" s="847"/>
      <c r="DJ67" s="847"/>
      <c r="DK67" s="847"/>
      <c r="DL67" s="847"/>
      <c r="DM67" s="847"/>
      <c r="DN67" s="847"/>
      <c r="DO67" s="847"/>
      <c r="DP67" s="847"/>
      <c r="DQ67" s="847"/>
      <c r="DR67" s="847"/>
      <c r="DS67" s="847"/>
      <c r="DT67" s="847"/>
      <c r="DU67" s="847"/>
      <c r="DV67" s="847"/>
      <c r="DW67" s="847"/>
      <c r="DX67" s="847"/>
      <c r="DY67" s="847"/>
      <c r="DZ67" s="847"/>
      <c r="EA67" s="847"/>
      <c r="EB67" s="847"/>
      <c r="EC67" s="847"/>
      <c r="ED67" s="847"/>
      <c r="EE67" s="847"/>
      <c r="EF67" s="847"/>
      <c r="EG67" s="847"/>
      <c r="EH67" s="847"/>
      <c r="EI67" s="847"/>
      <c r="EJ67" s="847"/>
      <c r="EK67" s="847"/>
      <c r="EL67" s="847"/>
      <c r="EM67" s="847"/>
      <c r="EN67" s="847"/>
      <c r="EO67" s="847"/>
      <c r="EP67" s="847"/>
      <c r="EQ67" s="847"/>
      <c r="ER67" s="847"/>
      <c r="ES67" s="847"/>
      <c r="ET67" s="847"/>
      <c r="EU67" s="847"/>
      <c r="EV67" s="847"/>
      <c r="EW67" s="847"/>
      <c r="EX67" s="847"/>
      <c r="EY67" s="847"/>
      <c r="EZ67" s="847"/>
      <c r="FA67" s="847"/>
      <c r="FB67" s="847"/>
      <c r="FC67" s="847"/>
      <c r="FD67" s="847"/>
      <c r="FE67" s="847"/>
      <c r="FF67" s="847"/>
      <c r="FG67" s="847"/>
      <c r="FH67" s="847"/>
      <c r="FI67" s="847"/>
      <c r="FJ67" s="847"/>
      <c r="FK67" s="847"/>
      <c r="FL67" s="847"/>
      <c r="FM67" s="847"/>
      <c r="FN67" s="847"/>
      <c r="FO67" s="847"/>
      <c r="FP67" s="847"/>
      <c r="FQ67" s="847"/>
      <c r="FR67" s="847"/>
      <c r="FS67" s="847"/>
      <c r="FT67" s="847"/>
      <c r="FU67" s="847"/>
      <c r="FV67" s="847"/>
      <c r="FW67" s="847"/>
      <c r="FX67" s="847"/>
      <c r="FY67" s="847"/>
      <c r="FZ67" s="847"/>
      <c r="GA67" s="847"/>
      <c r="GB67" s="847"/>
      <c r="GC67" s="847"/>
      <c r="GD67" s="847"/>
      <c r="GE67" s="847"/>
      <c r="GF67" s="847"/>
      <c r="GG67" s="847"/>
      <c r="GH67" s="847"/>
      <c r="GI67" s="848"/>
      <c r="GJ67" s="269"/>
    </row>
    <row r="68" spans="5:192" ht="6.75" customHeight="1" thickBot="1">
      <c r="E68" s="1061"/>
      <c r="F68" s="1062"/>
      <c r="G68" s="1062"/>
      <c r="H68" s="1062"/>
      <c r="I68" s="1062"/>
      <c r="J68" s="1062"/>
      <c r="K68" s="1062"/>
      <c r="L68" s="1062"/>
      <c r="M68" s="1062"/>
      <c r="N68" s="1062"/>
      <c r="O68" s="1062"/>
      <c r="P68" s="1062"/>
      <c r="Q68" s="1063"/>
      <c r="R68" s="903"/>
      <c r="S68" s="904"/>
      <c r="T68" s="904"/>
      <c r="U68" s="904"/>
      <c r="V68" s="904"/>
      <c r="W68" s="904"/>
      <c r="X68" s="905"/>
      <c r="Y68" s="909"/>
      <c r="Z68" s="910"/>
      <c r="AA68" s="910"/>
      <c r="AB68" s="910"/>
      <c r="AC68" s="910"/>
      <c r="AD68" s="910"/>
      <c r="AE68" s="910"/>
      <c r="AF68" s="910"/>
      <c r="AG68" s="910"/>
      <c r="AH68" s="910"/>
      <c r="AI68" s="910"/>
      <c r="AJ68" s="910"/>
      <c r="AK68" s="910"/>
      <c r="AL68" s="910"/>
      <c r="AM68" s="910"/>
      <c r="AN68" s="910"/>
      <c r="AO68" s="910"/>
      <c r="AP68" s="910"/>
      <c r="AQ68" s="910"/>
      <c r="AR68" s="910"/>
      <c r="AS68" s="910"/>
      <c r="AT68" s="910"/>
      <c r="AU68" s="910"/>
      <c r="AV68" s="910"/>
      <c r="AW68" s="910"/>
      <c r="AX68" s="910"/>
      <c r="AY68" s="910"/>
      <c r="AZ68" s="910"/>
      <c r="BA68" s="910"/>
      <c r="BB68" s="910"/>
      <c r="BC68" s="911"/>
      <c r="BD68" s="1079"/>
      <c r="BE68" s="937"/>
      <c r="BF68" s="937"/>
      <c r="BG68" s="937"/>
      <c r="BH68" s="937"/>
      <c r="BI68" s="937"/>
      <c r="BJ68" s="937"/>
      <c r="BK68" s="937"/>
      <c r="BL68" s="937"/>
      <c r="BM68" s="937"/>
      <c r="BN68" s="937"/>
      <c r="BO68" s="937"/>
      <c r="BP68" s="1080"/>
      <c r="BQ68" s="1084"/>
      <c r="BR68" s="1084"/>
      <c r="BS68" s="1084"/>
      <c r="BT68" s="1084"/>
      <c r="BU68" s="1084"/>
      <c r="BV68" s="1084"/>
      <c r="BW68" s="1084"/>
      <c r="BX68" s="1084"/>
      <c r="BY68" s="1084"/>
      <c r="BZ68" s="1084"/>
      <c r="CA68" s="1084"/>
      <c r="CB68" s="1084"/>
      <c r="CC68" s="1084"/>
      <c r="CD68" s="1084"/>
      <c r="CE68" s="1084"/>
      <c r="CF68" s="1084"/>
      <c r="CG68" s="1087"/>
      <c r="CH68" s="251"/>
      <c r="CI68" s="252"/>
      <c r="CJ68" s="253"/>
      <c r="CK68" s="253"/>
      <c r="CL68" s="253"/>
      <c r="CM68" s="253"/>
      <c r="CN68" s="253"/>
      <c r="CO68" s="254"/>
      <c r="CP68" s="212"/>
      <c r="CT68" s="209"/>
      <c r="CY68" s="280"/>
      <c r="DB68" s="846" t="s">
        <v>468</v>
      </c>
      <c r="DC68" s="847"/>
      <c r="DD68" s="847"/>
      <c r="DE68" s="847"/>
      <c r="DF68" s="847"/>
      <c r="DG68" s="847"/>
      <c r="DH68" s="847"/>
      <c r="DI68" s="847"/>
      <c r="DJ68" s="847"/>
      <c r="DK68" s="847"/>
      <c r="DL68" s="847"/>
      <c r="DM68" s="847"/>
      <c r="DN68" s="847"/>
      <c r="DO68" s="847"/>
      <c r="DP68" s="847"/>
      <c r="DQ68" s="847"/>
      <c r="DR68" s="847"/>
      <c r="DS68" s="847"/>
      <c r="DT68" s="847"/>
      <c r="DU68" s="847"/>
      <c r="DV68" s="847"/>
      <c r="DW68" s="847"/>
      <c r="DX68" s="847"/>
      <c r="DY68" s="847"/>
      <c r="DZ68" s="847"/>
      <c r="EA68" s="847"/>
      <c r="EB68" s="847"/>
      <c r="EC68" s="847"/>
      <c r="ED68" s="847"/>
      <c r="EE68" s="847"/>
      <c r="EF68" s="847"/>
      <c r="EG68" s="847"/>
      <c r="EH68" s="847"/>
      <c r="EI68" s="847"/>
      <c r="EJ68" s="847"/>
      <c r="EK68" s="847"/>
      <c r="EL68" s="847"/>
      <c r="EM68" s="847"/>
      <c r="EN68" s="847"/>
      <c r="EO68" s="847"/>
      <c r="EP68" s="847"/>
      <c r="EQ68" s="847"/>
      <c r="ER68" s="847"/>
      <c r="ES68" s="847"/>
      <c r="ET68" s="847"/>
      <c r="EU68" s="847"/>
      <c r="EV68" s="847"/>
      <c r="EW68" s="847"/>
      <c r="EX68" s="847"/>
      <c r="EY68" s="847"/>
      <c r="EZ68" s="847"/>
      <c r="FA68" s="847"/>
      <c r="FB68" s="847"/>
      <c r="FC68" s="847"/>
      <c r="FD68" s="847"/>
      <c r="FE68" s="847"/>
      <c r="FF68" s="847"/>
      <c r="FG68" s="847"/>
      <c r="FH68" s="847"/>
      <c r="FI68" s="847"/>
      <c r="FJ68" s="847"/>
      <c r="FK68" s="847"/>
      <c r="FL68" s="847"/>
      <c r="FM68" s="847"/>
      <c r="FN68" s="847"/>
      <c r="FO68" s="847"/>
      <c r="FP68" s="847"/>
      <c r="FQ68" s="847"/>
      <c r="FR68" s="847"/>
      <c r="FS68" s="847"/>
      <c r="FT68" s="847"/>
      <c r="FU68" s="847"/>
      <c r="FV68" s="847"/>
      <c r="FW68" s="847"/>
      <c r="FX68" s="847"/>
      <c r="FY68" s="847"/>
      <c r="FZ68" s="847"/>
      <c r="GA68" s="847"/>
      <c r="GB68" s="847"/>
      <c r="GC68" s="847"/>
      <c r="GD68" s="847"/>
      <c r="GE68" s="847"/>
      <c r="GF68" s="847"/>
      <c r="GG68" s="847"/>
      <c r="GH68" s="847"/>
      <c r="GI68" s="848"/>
      <c r="GJ68" s="269"/>
    </row>
    <row r="69" spans="5:192" ht="6.75" customHeight="1">
      <c r="E69" s="1061"/>
      <c r="F69" s="1062"/>
      <c r="G69" s="1062"/>
      <c r="H69" s="1062"/>
      <c r="I69" s="1062"/>
      <c r="J69" s="1062"/>
      <c r="K69" s="1062"/>
      <c r="L69" s="1062"/>
      <c r="M69" s="1062"/>
      <c r="N69" s="1062"/>
      <c r="O69" s="1062"/>
      <c r="P69" s="1062"/>
      <c r="Q69" s="1063"/>
      <c r="R69" s="870" t="s">
        <v>244</v>
      </c>
      <c r="S69" s="871"/>
      <c r="T69" s="871"/>
      <c r="U69" s="871"/>
      <c r="V69" s="871"/>
      <c r="W69" s="871"/>
      <c r="X69" s="872"/>
      <c r="Y69" s="906"/>
      <c r="Z69" s="907"/>
      <c r="AA69" s="907"/>
      <c r="AB69" s="907"/>
      <c r="AC69" s="907"/>
      <c r="AD69" s="907"/>
      <c r="AE69" s="907"/>
      <c r="AF69" s="907"/>
      <c r="AG69" s="907"/>
      <c r="AH69" s="907"/>
      <c r="AI69" s="907"/>
      <c r="AJ69" s="907"/>
      <c r="AK69" s="907"/>
      <c r="AL69" s="907"/>
      <c r="AM69" s="907"/>
      <c r="AN69" s="907"/>
      <c r="AO69" s="907"/>
      <c r="AP69" s="907"/>
      <c r="AQ69" s="907"/>
      <c r="AR69" s="907"/>
      <c r="AS69" s="907"/>
      <c r="AT69" s="907"/>
      <c r="AU69" s="907"/>
      <c r="AV69" s="907"/>
      <c r="AW69" s="907"/>
      <c r="AX69" s="907"/>
      <c r="AY69" s="907"/>
      <c r="AZ69" s="907"/>
      <c r="BA69" s="907"/>
      <c r="BB69" s="907"/>
      <c r="BC69" s="908"/>
      <c r="BD69" s="1079"/>
      <c r="BE69" s="937"/>
      <c r="BF69" s="937"/>
      <c r="BG69" s="937"/>
      <c r="BH69" s="937"/>
      <c r="BI69" s="937"/>
      <c r="BJ69" s="937"/>
      <c r="BK69" s="937"/>
      <c r="BL69" s="937"/>
      <c r="BM69" s="937"/>
      <c r="BN69" s="937"/>
      <c r="BO69" s="937"/>
      <c r="BP69" s="1080"/>
      <c r="BQ69" s="1084"/>
      <c r="BR69" s="1084"/>
      <c r="BS69" s="1084"/>
      <c r="BT69" s="1084"/>
      <c r="BU69" s="1084"/>
      <c r="BV69" s="1084"/>
      <c r="BW69" s="1084"/>
      <c r="BX69" s="1084"/>
      <c r="BY69" s="1084"/>
      <c r="BZ69" s="1084"/>
      <c r="CA69" s="1084"/>
      <c r="CB69" s="1084"/>
      <c r="CC69" s="1084"/>
      <c r="CD69" s="1084"/>
      <c r="CE69" s="1084"/>
      <c r="CF69" s="1084"/>
      <c r="CG69" s="1087"/>
      <c r="CJ69" s="1067"/>
      <c r="CK69" s="1068"/>
      <c r="CL69" s="1068"/>
      <c r="CM69" s="1068"/>
      <c r="CN69" s="1069"/>
      <c r="CO69" s="254"/>
      <c r="CP69" s="212"/>
      <c r="CS69" s="266"/>
      <c r="CT69" s="267"/>
      <c r="CY69" s="280"/>
      <c r="DB69" s="847"/>
      <c r="DC69" s="847"/>
      <c r="DD69" s="847"/>
      <c r="DE69" s="847"/>
      <c r="DF69" s="847"/>
      <c r="DG69" s="847"/>
      <c r="DH69" s="847"/>
      <c r="DI69" s="847"/>
      <c r="DJ69" s="847"/>
      <c r="DK69" s="847"/>
      <c r="DL69" s="847"/>
      <c r="DM69" s="847"/>
      <c r="DN69" s="847"/>
      <c r="DO69" s="847"/>
      <c r="DP69" s="847"/>
      <c r="DQ69" s="847"/>
      <c r="DR69" s="847"/>
      <c r="DS69" s="847"/>
      <c r="DT69" s="847"/>
      <c r="DU69" s="847"/>
      <c r="DV69" s="847"/>
      <c r="DW69" s="847"/>
      <c r="DX69" s="847"/>
      <c r="DY69" s="847"/>
      <c r="DZ69" s="847"/>
      <c r="EA69" s="847"/>
      <c r="EB69" s="847"/>
      <c r="EC69" s="847"/>
      <c r="ED69" s="847"/>
      <c r="EE69" s="847"/>
      <c r="EF69" s="847"/>
      <c r="EG69" s="847"/>
      <c r="EH69" s="847"/>
      <c r="EI69" s="847"/>
      <c r="EJ69" s="847"/>
      <c r="EK69" s="847"/>
      <c r="EL69" s="847"/>
      <c r="EM69" s="847"/>
      <c r="EN69" s="847"/>
      <c r="EO69" s="847"/>
      <c r="EP69" s="847"/>
      <c r="EQ69" s="847"/>
      <c r="ER69" s="847"/>
      <c r="ES69" s="847"/>
      <c r="ET69" s="847"/>
      <c r="EU69" s="847"/>
      <c r="EV69" s="847"/>
      <c r="EW69" s="847"/>
      <c r="EX69" s="847"/>
      <c r="EY69" s="847"/>
      <c r="EZ69" s="847"/>
      <c r="FA69" s="847"/>
      <c r="FB69" s="847"/>
      <c r="FC69" s="847"/>
      <c r="FD69" s="847"/>
      <c r="FE69" s="847"/>
      <c r="FF69" s="847"/>
      <c r="FG69" s="847"/>
      <c r="FH69" s="847"/>
      <c r="FI69" s="847"/>
      <c r="FJ69" s="847"/>
      <c r="FK69" s="847"/>
      <c r="FL69" s="847"/>
      <c r="FM69" s="847"/>
      <c r="FN69" s="847"/>
      <c r="FO69" s="847"/>
      <c r="FP69" s="847"/>
      <c r="FQ69" s="847"/>
      <c r="FR69" s="847"/>
      <c r="FS69" s="847"/>
      <c r="FT69" s="847"/>
      <c r="FU69" s="847"/>
      <c r="FV69" s="847"/>
      <c r="FW69" s="847"/>
      <c r="FX69" s="847"/>
      <c r="FY69" s="847"/>
      <c r="FZ69" s="847"/>
      <c r="GA69" s="847"/>
      <c r="GB69" s="847"/>
      <c r="GC69" s="847"/>
      <c r="GD69" s="847"/>
      <c r="GE69" s="847"/>
      <c r="GF69" s="847"/>
      <c r="GG69" s="847"/>
      <c r="GH69" s="847"/>
      <c r="GI69" s="848"/>
      <c r="GJ69" s="269"/>
    </row>
    <row r="70" spans="5:192" ht="6.75" customHeight="1">
      <c r="E70" s="1061"/>
      <c r="F70" s="1062"/>
      <c r="G70" s="1062"/>
      <c r="H70" s="1062"/>
      <c r="I70" s="1062"/>
      <c r="J70" s="1062"/>
      <c r="K70" s="1062"/>
      <c r="L70" s="1062"/>
      <c r="M70" s="1062"/>
      <c r="N70" s="1062"/>
      <c r="O70" s="1062"/>
      <c r="P70" s="1062"/>
      <c r="Q70" s="1063"/>
      <c r="R70" s="873"/>
      <c r="S70" s="874"/>
      <c r="T70" s="874"/>
      <c r="U70" s="874"/>
      <c r="V70" s="874"/>
      <c r="W70" s="874"/>
      <c r="X70" s="875"/>
      <c r="Y70" s="1112"/>
      <c r="Z70" s="1113"/>
      <c r="AA70" s="1113"/>
      <c r="AB70" s="1113"/>
      <c r="AC70" s="1113"/>
      <c r="AD70" s="1113"/>
      <c r="AE70" s="1113"/>
      <c r="AF70" s="1113"/>
      <c r="AG70" s="1113"/>
      <c r="AH70" s="1113"/>
      <c r="AI70" s="1113"/>
      <c r="AJ70" s="1113"/>
      <c r="AK70" s="1113"/>
      <c r="AL70" s="1113"/>
      <c r="AM70" s="1113"/>
      <c r="AN70" s="1113"/>
      <c r="AO70" s="1113"/>
      <c r="AP70" s="1113"/>
      <c r="AQ70" s="1113"/>
      <c r="AR70" s="1113"/>
      <c r="AS70" s="1113"/>
      <c r="AT70" s="1113"/>
      <c r="AU70" s="1113"/>
      <c r="AV70" s="1113"/>
      <c r="AW70" s="1113"/>
      <c r="AX70" s="1113"/>
      <c r="AY70" s="1113"/>
      <c r="AZ70" s="1113"/>
      <c r="BA70" s="1113"/>
      <c r="BB70" s="1113"/>
      <c r="BC70" s="1114"/>
      <c r="BD70" s="1079"/>
      <c r="BE70" s="937"/>
      <c r="BF70" s="937"/>
      <c r="BG70" s="937"/>
      <c r="BH70" s="937"/>
      <c r="BI70" s="937"/>
      <c r="BJ70" s="937"/>
      <c r="BK70" s="937"/>
      <c r="BL70" s="937"/>
      <c r="BM70" s="937"/>
      <c r="BN70" s="937"/>
      <c r="BO70" s="937"/>
      <c r="BP70" s="1080"/>
      <c r="BQ70" s="1085"/>
      <c r="BR70" s="1085"/>
      <c r="BS70" s="1085"/>
      <c r="BT70" s="1085"/>
      <c r="BU70" s="1085"/>
      <c r="BV70" s="1085"/>
      <c r="BW70" s="1085"/>
      <c r="BX70" s="1085"/>
      <c r="BY70" s="1085"/>
      <c r="BZ70" s="1085"/>
      <c r="CA70" s="1085"/>
      <c r="CB70" s="1085"/>
      <c r="CC70" s="1085"/>
      <c r="CD70" s="1085"/>
      <c r="CE70" s="1085"/>
      <c r="CF70" s="1085"/>
      <c r="CG70" s="1088"/>
      <c r="CH70" s="1099" t="s">
        <v>344</v>
      </c>
      <c r="CI70" s="1100"/>
      <c r="CJ70" s="1070"/>
      <c r="CK70" s="1071"/>
      <c r="CL70" s="1071"/>
      <c r="CM70" s="1071"/>
      <c r="CN70" s="1072"/>
      <c r="CO70" s="255"/>
      <c r="CP70" s="212"/>
      <c r="CT70" s="267"/>
      <c r="CY70" s="280"/>
      <c r="CZ70" s="866" t="s">
        <v>376</v>
      </c>
      <c r="DA70" s="866"/>
      <c r="DB70" s="849" t="s">
        <v>473</v>
      </c>
      <c r="DC70" s="849"/>
      <c r="DD70" s="849"/>
      <c r="DE70" s="849"/>
      <c r="DF70" s="849"/>
      <c r="DG70" s="849"/>
      <c r="DH70" s="849"/>
      <c r="DI70" s="849"/>
      <c r="DJ70" s="849"/>
      <c r="DK70" s="849"/>
      <c r="DL70" s="849"/>
      <c r="DM70" s="849"/>
      <c r="DN70" s="849"/>
      <c r="DO70" s="849"/>
      <c r="DP70" s="849"/>
      <c r="DQ70" s="849"/>
      <c r="DR70" s="849"/>
      <c r="DS70" s="849"/>
      <c r="DT70" s="849"/>
      <c r="DU70" s="849"/>
      <c r="DV70" s="849"/>
      <c r="DW70" s="849"/>
      <c r="DX70" s="849"/>
      <c r="DY70" s="849"/>
      <c r="DZ70" s="849"/>
      <c r="EA70" s="849"/>
      <c r="EB70" s="849"/>
      <c r="EC70" s="849"/>
      <c r="ED70" s="849"/>
      <c r="EE70" s="849"/>
      <c r="EF70" s="849"/>
      <c r="EG70" s="849"/>
      <c r="EH70" s="849"/>
      <c r="EI70" s="849"/>
      <c r="EJ70" s="849"/>
      <c r="EK70" s="849"/>
      <c r="EL70" s="849"/>
      <c r="EM70" s="849"/>
      <c r="EN70" s="849"/>
      <c r="EO70" s="849"/>
      <c r="EP70" s="849"/>
      <c r="EQ70" s="849"/>
      <c r="ER70" s="849"/>
      <c r="ES70" s="849"/>
      <c r="ET70" s="849"/>
      <c r="EU70" s="849"/>
      <c r="EV70" s="849"/>
      <c r="EW70" s="849"/>
      <c r="EX70" s="849"/>
      <c r="EY70" s="849"/>
      <c r="EZ70" s="849"/>
      <c r="FA70" s="849"/>
      <c r="FB70" s="849"/>
      <c r="FC70" s="849"/>
      <c r="FD70" s="849"/>
      <c r="FE70" s="849"/>
      <c r="FF70" s="849"/>
      <c r="FG70" s="849"/>
      <c r="FH70" s="849"/>
      <c r="FI70" s="849"/>
      <c r="FJ70" s="849"/>
      <c r="FK70" s="849"/>
      <c r="FL70" s="849"/>
      <c r="FM70" s="849"/>
      <c r="FN70" s="849"/>
      <c r="FO70" s="849"/>
      <c r="FP70" s="849"/>
      <c r="FQ70" s="849"/>
      <c r="FR70" s="849"/>
      <c r="FS70" s="849"/>
      <c r="FT70" s="849"/>
      <c r="FU70" s="849"/>
      <c r="FV70" s="849"/>
      <c r="FW70" s="849"/>
      <c r="FX70" s="849"/>
      <c r="FY70" s="849"/>
      <c r="FZ70" s="849"/>
      <c r="GA70" s="849"/>
      <c r="GB70" s="849"/>
      <c r="GC70" s="849"/>
      <c r="GD70" s="849"/>
      <c r="GE70" s="849"/>
      <c r="GF70" s="849"/>
      <c r="GG70" s="849"/>
      <c r="GH70" s="849"/>
      <c r="GI70" s="867"/>
      <c r="GJ70" s="269"/>
    </row>
    <row r="71" spans="5:192" ht="6.75" customHeight="1" thickBot="1">
      <c r="E71" s="1061"/>
      <c r="F71" s="1062"/>
      <c r="G71" s="1062"/>
      <c r="H71" s="1062"/>
      <c r="I71" s="1062"/>
      <c r="J71" s="1062"/>
      <c r="K71" s="1062"/>
      <c r="L71" s="1062"/>
      <c r="M71" s="1062"/>
      <c r="N71" s="1062"/>
      <c r="O71" s="1062"/>
      <c r="P71" s="1062"/>
      <c r="Q71" s="1063"/>
      <c r="R71" s="876"/>
      <c r="S71" s="877"/>
      <c r="T71" s="877"/>
      <c r="U71" s="877"/>
      <c r="V71" s="877"/>
      <c r="W71" s="877"/>
      <c r="X71" s="878"/>
      <c r="Y71" s="909"/>
      <c r="Z71" s="910"/>
      <c r="AA71" s="910"/>
      <c r="AB71" s="910"/>
      <c r="AC71" s="910"/>
      <c r="AD71" s="910"/>
      <c r="AE71" s="910"/>
      <c r="AF71" s="910"/>
      <c r="AG71" s="910"/>
      <c r="AH71" s="910"/>
      <c r="AI71" s="910"/>
      <c r="AJ71" s="910"/>
      <c r="AK71" s="910"/>
      <c r="AL71" s="910"/>
      <c r="AM71" s="910"/>
      <c r="AN71" s="910"/>
      <c r="AO71" s="910"/>
      <c r="AP71" s="910"/>
      <c r="AQ71" s="910"/>
      <c r="AR71" s="910"/>
      <c r="AS71" s="910"/>
      <c r="AT71" s="910"/>
      <c r="AU71" s="910"/>
      <c r="AV71" s="910"/>
      <c r="AW71" s="910"/>
      <c r="AX71" s="910"/>
      <c r="AY71" s="910"/>
      <c r="AZ71" s="910"/>
      <c r="BA71" s="910"/>
      <c r="BB71" s="910"/>
      <c r="BC71" s="911"/>
      <c r="BD71" s="1079"/>
      <c r="BE71" s="937"/>
      <c r="BF71" s="937"/>
      <c r="BG71" s="937"/>
      <c r="BH71" s="937"/>
      <c r="BI71" s="937"/>
      <c r="BJ71" s="937"/>
      <c r="BK71" s="937"/>
      <c r="BL71" s="937"/>
      <c r="BM71" s="937"/>
      <c r="BN71" s="937"/>
      <c r="BO71" s="937"/>
      <c r="BP71" s="1080"/>
      <c r="BQ71" s="1089" t="s">
        <v>346</v>
      </c>
      <c r="BR71" s="1089"/>
      <c r="BS71" s="1089"/>
      <c r="BT71" s="1089"/>
      <c r="BU71" s="1089"/>
      <c r="BV71" s="1020" t="s">
        <v>348</v>
      </c>
      <c r="BW71" s="1020"/>
      <c r="BX71" s="1020"/>
      <c r="BY71" s="1020"/>
      <c r="BZ71" s="1020"/>
      <c r="CA71" s="1020"/>
      <c r="CB71" s="1020"/>
      <c r="CC71" s="1020"/>
      <c r="CD71" s="1020"/>
      <c r="CE71" s="1020"/>
      <c r="CF71" s="1020"/>
      <c r="CG71" s="1021"/>
      <c r="CH71" s="1099"/>
      <c r="CI71" s="1100"/>
      <c r="CJ71" s="1070"/>
      <c r="CK71" s="1071"/>
      <c r="CL71" s="1071"/>
      <c r="CM71" s="1071"/>
      <c r="CN71" s="1072"/>
      <c r="CO71" s="255"/>
      <c r="CP71" s="212"/>
      <c r="CT71" s="209"/>
      <c r="CY71" s="282"/>
      <c r="CZ71" s="866"/>
      <c r="DA71" s="866"/>
      <c r="DB71" s="849"/>
      <c r="DC71" s="849"/>
      <c r="DD71" s="849"/>
      <c r="DE71" s="849"/>
      <c r="DF71" s="849"/>
      <c r="DG71" s="849"/>
      <c r="DH71" s="849"/>
      <c r="DI71" s="849"/>
      <c r="DJ71" s="849"/>
      <c r="DK71" s="849"/>
      <c r="DL71" s="849"/>
      <c r="DM71" s="849"/>
      <c r="DN71" s="849"/>
      <c r="DO71" s="849"/>
      <c r="DP71" s="849"/>
      <c r="DQ71" s="849"/>
      <c r="DR71" s="849"/>
      <c r="DS71" s="849"/>
      <c r="DT71" s="849"/>
      <c r="DU71" s="849"/>
      <c r="DV71" s="849"/>
      <c r="DW71" s="849"/>
      <c r="DX71" s="849"/>
      <c r="DY71" s="849"/>
      <c r="DZ71" s="849"/>
      <c r="EA71" s="849"/>
      <c r="EB71" s="849"/>
      <c r="EC71" s="849"/>
      <c r="ED71" s="849"/>
      <c r="EE71" s="849"/>
      <c r="EF71" s="849"/>
      <c r="EG71" s="849"/>
      <c r="EH71" s="849"/>
      <c r="EI71" s="849"/>
      <c r="EJ71" s="849"/>
      <c r="EK71" s="849"/>
      <c r="EL71" s="849"/>
      <c r="EM71" s="849"/>
      <c r="EN71" s="849"/>
      <c r="EO71" s="849"/>
      <c r="EP71" s="849"/>
      <c r="EQ71" s="849"/>
      <c r="ER71" s="849"/>
      <c r="ES71" s="849"/>
      <c r="ET71" s="849"/>
      <c r="EU71" s="849"/>
      <c r="EV71" s="849"/>
      <c r="EW71" s="849"/>
      <c r="EX71" s="849"/>
      <c r="EY71" s="849"/>
      <c r="EZ71" s="849"/>
      <c r="FA71" s="849"/>
      <c r="FB71" s="849"/>
      <c r="FC71" s="849"/>
      <c r="FD71" s="849"/>
      <c r="FE71" s="849"/>
      <c r="FF71" s="849"/>
      <c r="FG71" s="849"/>
      <c r="FH71" s="849"/>
      <c r="FI71" s="849"/>
      <c r="FJ71" s="849"/>
      <c r="FK71" s="849"/>
      <c r="FL71" s="849"/>
      <c r="FM71" s="849"/>
      <c r="FN71" s="849"/>
      <c r="FO71" s="849"/>
      <c r="FP71" s="849"/>
      <c r="FQ71" s="849"/>
      <c r="FR71" s="849"/>
      <c r="FS71" s="849"/>
      <c r="FT71" s="849"/>
      <c r="FU71" s="849"/>
      <c r="FV71" s="849"/>
      <c r="FW71" s="849"/>
      <c r="FX71" s="849"/>
      <c r="FY71" s="849"/>
      <c r="FZ71" s="849"/>
      <c r="GA71" s="849"/>
      <c r="GB71" s="849"/>
      <c r="GC71" s="849"/>
      <c r="GD71" s="849"/>
      <c r="GE71" s="849"/>
      <c r="GF71" s="849"/>
      <c r="GG71" s="849"/>
      <c r="GH71" s="849"/>
      <c r="GI71" s="867"/>
    </row>
    <row r="72" spans="5:192" ht="6.75" customHeight="1" thickBot="1">
      <c r="E72" s="1061"/>
      <c r="F72" s="1062"/>
      <c r="G72" s="1062"/>
      <c r="H72" s="1062"/>
      <c r="I72" s="1062"/>
      <c r="J72" s="1062"/>
      <c r="K72" s="1062"/>
      <c r="L72" s="1062"/>
      <c r="M72" s="1062"/>
      <c r="N72" s="1062"/>
      <c r="O72" s="1062"/>
      <c r="P72" s="1062"/>
      <c r="Q72" s="1063"/>
      <c r="R72" s="870" t="s">
        <v>339</v>
      </c>
      <c r="S72" s="871"/>
      <c r="T72" s="871"/>
      <c r="U72" s="871"/>
      <c r="V72" s="871"/>
      <c r="W72" s="871"/>
      <c r="X72" s="872"/>
      <c r="Y72" s="1115"/>
      <c r="Z72" s="1116"/>
      <c r="AA72" s="1116"/>
      <c r="AB72" s="1116"/>
      <c r="AC72" s="1116"/>
      <c r="AD72" s="1116"/>
      <c r="AE72" s="1116"/>
      <c r="AF72" s="1116"/>
      <c r="AG72" s="1116"/>
      <c r="AH72" s="1116"/>
      <c r="AI72" s="1116"/>
      <c r="AJ72" s="1116"/>
      <c r="AK72" s="1116"/>
      <c r="AL72" s="1116"/>
      <c r="AM72" s="1116"/>
      <c r="AN72" s="1116"/>
      <c r="AO72" s="1116"/>
      <c r="AP72" s="1116"/>
      <c r="AQ72" s="1116"/>
      <c r="AR72" s="1116"/>
      <c r="AS72" s="1116"/>
      <c r="AT72" s="1116"/>
      <c r="AU72" s="1116"/>
      <c r="AV72" s="1116"/>
      <c r="AW72" s="1116"/>
      <c r="AX72" s="1116"/>
      <c r="AY72" s="1116"/>
      <c r="AZ72" s="1116"/>
      <c r="BA72" s="1116"/>
      <c r="BB72" s="1116"/>
      <c r="BC72" s="1117"/>
      <c r="BD72" s="1079"/>
      <c r="BE72" s="937"/>
      <c r="BF72" s="937"/>
      <c r="BG72" s="937"/>
      <c r="BH72" s="937"/>
      <c r="BI72" s="937"/>
      <c r="BJ72" s="937"/>
      <c r="BK72" s="937"/>
      <c r="BL72" s="937"/>
      <c r="BM72" s="937"/>
      <c r="BN72" s="937"/>
      <c r="BO72" s="937"/>
      <c r="BP72" s="1080"/>
      <c r="BQ72" s="1084"/>
      <c r="BR72" s="1084"/>
      <c r="BS72" s="1084"/>
      <c r="BT72" s="1084"/>
      <c r="BU72" s="1084"/>
      <c r="BV72" s="1022"/>
      <c r="BW72" s="1022"/>
      <c r="BX72" s="1022"/>
      <c r="BY72" s="1022"/>
      <c r="BZ72" s="1022"/>
      <c r="CA72" s="1022"/>
      <c r="CB72" s="1022"/>
      <c r="CC72" s="1022"/>
      <c r="CD72" s="1022"/>
      <c r="CE72" s="1022"/>
      <c r="CF72" s="1022"/>
      <c r="CG72" s="1023"/>
      <c r="CH72" s="256"/>
      <c r="CI72" s="236"/>
      <c r="CJ72" s="1073"/>
      <c r="CK72" s="1074"/>
      <c r="CL72" s="1074"/>
      <c r="CM72" s="1074"/>
      <c r="CN72" s="1075"/>
      <c r="CO72" s="255"/>
      <c r="CS72" s="266"/>
      <c r="CT72" s="267"/>
      <c r="CY72" s="282"/>
      <c r="CZ72" s="354"/>
      <c r="DA72" s="354"/>
      <c r="DB72" s="928" t="s">
        <v>474</v>
      </c>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928"/>
      <c r="EY72" s="928"/>
      <c r="EZ72" s="928"/>
      <c r="FA72" s="928"/>
      <c r="FB72" s="928"/>
      <c r="FC72" s="928"/>
      <c r="FD72" s="928"/>
      <c r="FE72" s="928"/>
      <c r="FF72" s="928"/>
      <c r="FG72" s="928"/>
      <c r="FH72" s="928"/>
      <c r="FI72" s="928"/>
      <c r="FJ72" s="928"/>
      <c r="FK72" s="928"/>
      <c r="FL72" s="928"/>
      <c r="FM72" s="928"/>
      <c r="FN72" s="928"/>
      <c r="FO72" s="928"/>
      <c r="FP72" s="928"/>
      <c r="FQ72" s="928"/>
      <c r="FR72" s="928"/>
      <c r="FS72" s="928"/>
      <c r="FT72" s="928"/>
      <c r="FU72" s="928"/>
      <c r="FV72" s="928"/>
      <c r="FW72" s="928"/>
      <c r="FX72" s="928"/>
      <c r="FY72" s="928"/>
      <c r="FZ72" s="928"/>
      <c r="GA72" s="928"/>
      <c r="GB72" s="928"/>
      <c r="GC72" s="352"/>
      <c r="GD72" s="352"/>
      <c r="GE72" s="352"/>
      <c r="GF72" s="352"/>
      <c r="GG72" s="352"/>
      <c r="GH72" s="352"/>
      <c r="GI72" s="353"/>
    </row>
    <row r="73" spans="5:192" ht="6.75" customHeight="1">
      <c r="E73" s="1061"/>
      <c r="F73" s="1062"/>
      <c r="G73" s="1062"/>
      <c r="H73" s="1062"/>
      <c r="I73" s="1062"/>
      <c r="J73" s="1062"/>
      <c r="K73" s="1062"/>
      <c r="L73" s="1062"/>
      <c r="M73" s="1062"/>
      <c r="N73" s="1062"/>
      <c r="O73" s="1062"/>
      <c r="P73" s="1062"/>
      <c r="Q73" s="1063"/>
      <c r="R73" s="873"/>
      <c r="S73" s="874"/>
      <c r="T73" s="874"/>
      <c r="U73" s="874"/>
      <c r="V73" s="874"/>
      <c r="W73" s="874"/>
      <c r="X73" s="875"/>
      <c r="Y73" s="1118"/>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c r="AU73" s="1119"/>
      <c r="AV73" s="1119"/>
      <c r="AW73" s="1119"/>
      <c r="AX73" s="1119"/>
      <c r="AY73" s="1119"/>
      <c r="AZ73" s="1119"/>
      <c r="BA73" s="1119"/>
      <c r="BB73" s="1119"/>
      <c r="BC73" s="1120"/>
      <c r="BD73" s="1079"/>
      <c r="BE73" s="937"/>
      <c r="BF73" s="937"/>
      <c r="BG73" s="937"/>
      <c r="BH73" s="937"/>
      <c r="BI73" s="937"/>
      <c r="BJ73" s="937"/>
      <c r="BK73" s="937"/>
      <c r="BL73" s="937"/>
      <c r="BM73" s="937"/>
      <c r="BN73" s="937"/>
      <c r="BO73" s="937"/>
      <c r="BP73" s="1080"/>
      <c r="BQ73" s="1084"/>
      <c r="BR73" s="1084"/>
      <c r="BS73" s="1084"/>
      <c r="BT73" s="1084"/>
      <c r="BU73" s="1084"/>
      <c r="BV73" s="1022"/>
      <c r="BW73" s="1022"/>
      <c r="BX73" s="1022"/>
      <c r="BY73" s="1022"/>
      <c r="BZ73" s="1022"/>
      <c r="CA73" s="1022"/>
      <c r="CB73" s="1022"/>
      <c r="CC73" s="1022"/>
      <c r="CD73" s="1022"/>
      <c r="CE73" s="1022"/>
      <c r="CF73" s="1022"/>
      <c r="CG73" s="1023"/>
      <c r="CH73" s="256"/>
      <c r="CI73" s="236"/>
      <c r="CJ73" s="236"/>
      <c r="CK73" s="236"/>
      <c r="CL73" s="236"/>
      <c r="CM73" s="236"/>
      <c r="CN73" s="236"/>
      <c r="CO73" s="255"/>
      <c r="CT73" s="267"/>
      <c r="CY73" s="282"/>
      <c r="CZ73" s="327"/>
      <c r="DA73" s="327"/>
      <c r="DB73" s="928"/>
      <c r="DC73" s="928"/>
      <c r="DD73" s="928"/>
      <c r="DE73" s="928"/>
      <c r="DF73" s="928"/>
      <c r="DG73" s="928"/>
      <c r="DH73" s="928"/>
      <c r="DI73" s="928"/>
      <c r="DJ73" s="928"/>
      <c r="DK73" s="928"/>
      <c r="DL73" s="928"/>
      <c r="DM73" s="928"/>
      <c r="DN73" s="928"/>
      <c r="DO73" s="928"/>
      <c r="DP73" s="928"/>
      <c r="DQ73" s="928"/>
      <c r="DR73" s="928"/>
      <c r="DS73" s="928"/>
      <c r="DT73" s="928"/>
      <c r="DU73" s="928"/>
      <c r="DV73" s="928"/>
      <c r="DW73" s="928"/>
      <c r="DX73" s="928"/>
      <c r="DY73" s="928"/>
      <c r="DZ73" s="928"/>
      <c r="EA73" s="928"/>
      <c r="EB73" s="928"/>
      <c r="EC73" s="928"/>
      <c r="ED73" s="928"/>
      <c r="EE73" s="928"/>
      <c r="EF73" s="928"/>
      <c r="EG73" s="928"/>
      <c r="EH73" s="928"/>
      <c r="EI73" s="928"/>
      <c r="EJ73" s="928"/>
      <c r="EK73" s="928"/>
      <c r="EL73" s="928"/>
      <c r="EM73" s="928"/>
      <c r="EN73" s="928"/>
      <c r="EO73" s="928"/>
      <c r="EP73" s="928"/>
      <c r="EQ73" s="928"/>
      <c r="ER73" s="928"/>
      <c r="ES73" s="928"/>
      <c r="ET73" s="928"/>
      <c r="EU73" s="928"/>
      <c r="EV73" s="928"/>
      <c r="EW73" s="928"/>
      <c r="EX73" s="928"/>
      <c r="EY73" s="928"/>
      <c r="EZ73" s="928"/>
      <c r="FA73" s="928"/>
      <c r="FB73" s="928"/>
      <c r="FC73" s="928"/>
      <c r="FD73" s="928"/>
      <c r="FE73" s="928"/>
      <c r="FF73" s="928"/>
      <c r="FG73" s="928"/>
      <c r="FH73" s="928"/>
      <c r="FI73" s="928"/>
      <c r="FJ73" s="928"/>
      <c r="FK73" s="928"/>
      <c r="FL73" s="928"/>
      <c r="FM73" s="928"/>
      <c r="FN73" s="928"/>
      <c r="FO73" s="928"/>
      <c r="FP73" s="928"/>
      <c r="FQ73" s="928"/>
      <c r="FR73" s="928"/>
      <c r="FS73" s="928"/>
      <c r="FT73" s="928"/>
      <c r="FU73" s="928"/>
      <c r="FV73" s="928"/>
      <c r="FW73" s="928"/>
      <c r="FX73" s="928"/>
      <c r="FY73" s="928"/>
      <c r="FZ73" s="928"/>
      <c r="GA73" s="928"/>
      <c r="GB73" s="928"/>
      <c r="GC73" s="276"/>
      <c r="GE73" s="276"/>
      <c r="GF73" s="276"/>
      <c r="GG73" s="276"/>
      <c r="GH73" s="276"/>
      <c r="GI73" s="281"/>
    </row>
    <row r="74" spans="5:192" ht="6.75" customHeight="1" thickBot="1">
      <c r="E74" s="1064"/>
      <c r="F74" s="1065"/>
      <c r="G74" s="1065"/>
      <c r="H74" s="1065"/>
      <c r="I74" s="1065"/>
      <c r="J74" s="1065"/>
      <c r="K74" s="1065"/>
      <c r="L74" s="1065"/>
      <c r="M74" s="1065"/>
      <c r="N74" s="1065"/>
      <c r="O74" s="1065"/>
      <c r="P74" s="1065"/>
      <c r="Q74" s="1066"/>
      <c r="R74" s="876"/>
      <c r="S74" s="877"/>
      <c r="T74" s="877"/>
      <c r="U74" s="877"/>
      <c r="V74" s="877"/>
      <c r="W74" s="877"/>
      <c r="X74" s="878"/>
      <c r="Y74" s="1121"/>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3"/>
      <c r="BD74" s="1081"/>
      <c r="BE74" s="940"/>
      <c r="BF74" s="940"/>
      <c r="BG74" s="940"/>
      <c r="BH74" s="940"/>
      <c r="BI74" s="940"/>
      <c r="BJ74" s="940"/>
      <c r="BK74" s="940"/>
      <c r="BL74" s="940"/>
      <c r="BM74" s="940"/>
      <c r="BN74" s="940"/>
      <c r="BO74" s="940"/>
      <c r="BP74" s="1082"/>
      <c r="BQ74" s="1085"/>
      <c r="BR74" s="1085"/>
      <c r="BS74" s="1085"/>
      <c r="BT74" s="1085"/>
      <c r="BU74" s="1085"/>
      <c r="BV74" s="1024"/>
      <c r="BW74" s="1024"/>
      <c r="BX74" s="1024"/>
      <c r="BY74" s="1024"/>
      <c r="BZ74" s="1024"/>
      <c r="CA74" s="1024"/>
      <c r="CB74" s="1024"/>
      <c r="CC74" s="1024"/>
      <c r="CD74" s="1024"/>
      <c r="CE74" s="1024"/>
      <c r="CF74" s="1024"/>
      <c r="CG74" s="1025"/>
      <c r="CH74" s="257"/>
      <c r="CI74" s="258"/>
      <c r="CJ74" s="258"/>
      <c r="CK74" s="258"/>
      <c r="CL74" s="258"/>
      <c r="CM74" s="258"/>
      <c r="CN74" s="258"/>
      <c r="CO74" s="259"/>
      <c r="CT74" s="209"/>
      <c r="CY74" s="282"/>
      <c r="CZ74" s="283"/>
      <c r="DA74" s="283"/>
      <c r="DB74" s="866" t="s">
        <v>377</v>
      </c>
      <c r="DC74" s="866"/>
      <c r="DD74" s="866"/>
      <c r="DE74" s="866"/>
      <c r="DF74" s="866"/>
      <c r="DG74" s="866"/>
      <c r="DH74" s="866"/>
      <c r="DI74" s="866"/>
      <c r="DJ74" s="866"/>
      <c r="DK74" s="866"/>
      <c r="DL74" s="866"/>
      <c r="DM74" s="866"/>
      <c r="DN74" s="866"/>
      <c r="DO74" s="866"/>
      <c r="DP74" s="866"/>
      <c r="DQ74" s="866"/>
      <c r="DR74" s="866"/>
      <c r="DS74" s="866"/>
      <c r="DT74" s="866"/>
      <c r="DU74" s="866"/>
      <c r="DV74" s="866"/>
      <c r="DW74" s="866"/>
      <c r="DX74" s="866"/>
      <c r="DY74" s="284"/>
      <c r="DZ74" s="284"/>
      <c r="EA74" s="284"/>
      <c r="EB74" s="284"/>
      <c r="EC74" s="849" t="s">
        <v>378</v>
      </c>
      <c r="ED74" s="849"/>
      <c r="EE74" s="849"/>
      <c r="EF74" s="849"/>
      <c r="EG74" s="849"/>
      <c r="EH74" s="849"/>
      <c r="EI74" s="849"/>
      <c r="EJ74" s="849"/>
      <c r="EK74" s="849"/>
      <c r="EL74" s="849"/>
      <c r="EM74" s="849"/>
      <c r="EN74" s="849"/>
      <c r="EO74" s="849"/>
      <c r="EP74" s="849"/>
      <c r="EQ74" s="849"/>
      <c r="ER74" s="849"/>
      <c r="ES74" s="849"/>
      <c r="ET74" s="849"/>
      <c r="EU74" s="849"/>
      <c r="EV74" s="849"/>
      <c r="EW74" s="849"/>
      <c r="EX74" s="849"/>
      <c r="EY74" s="849"/>
      <c r="EZ74" s="849"/>
      <c r="FA74" s="849"/>
      <c r="FB74" s="849"/>
      <c r="FC74" s="849"/>
      <c r="FD74" s="849"/>
      <c r="FE74" s="849"/>
      <c r="FF74" s="849"/>
      <c r="FG74" s="849"/>
      <c r="FH74" s="849"/>
      <c r="FI74" s="849"/>
      <c r="FJ74" s="849"/>
      <c r="FK74" s="849"/>
      <c r="FL74" s="849"/>
      <c r="FM74" s="849"/>
      <c r="FN74" s="849"/>
      <c r="FO74" s="849"/>
      <c r="FP74" s="849"/>
      <c r="FQ74" s="849"/>
      <c r="FR74" s="849"/>
      <c r="FS74" s="849"/>
      <c r="FT74" s="849"/>
      <c r="FU74" s="849"/>
      <c r="FV74" s="849"/>
      <c r="FW74" s="849"/>
      <c r="FX74" s="849"/>
      <c r="FY74" s="849"/>
      <c r="FZ74" s="849"/>
      <c r="GA74" s="849"/>
      <c r="GB74" s="849"/>
      <c r="GC74" s="849"/>
      <c r="GD74" s="849"/>
      <c r="GE74" s="849"/>
      <c r="GF74" s="849"/>
      <c r="GG74" s="849"/>
      <c r="GH74" s="849"/>
      <c r="GI74" s="281"/>
    </row>
    <row r="75" spans="5:192" ht="6.75" customHeight="1">
      <c r="E75" s="1090" t="s">
        <v>354</v>
      </c>
      <c r="F75" s="1091"/>
      <c r="G75" s="1091"/>
      <c r="H75" s="1091"/>
      <c r="I75" s="1091"/>
      <c r="J75" s="1091"/>
      <c r="K75" s="1091"/>
      <c r="L75" s="1091"/>
      <c r="M75" s="1091"/>
      <c r="N75" s="1091"/>
      <c r="O75" s="1091"/>
      <c r="P75" s="1091"/>
      <c r="Q75" s="1092"/>
      <c r="R75" s="870" t="s">
        <v>244</v>
      </c>
      <c r="S75" s="871"/>
      <c r="T75" s="871"/>
      <c r="U75" s="871"/>
      <c r="V75" s="871"/>
      <c r="W75" s="871"/>
      <c r="X75" s="872"/>
      <c r="Y75" s="906"/>
      <c r="Z75" s="907"/>
      <c r="AA75" s="907"/>
      <c r="AB75" s="907"/>
      <c r="AC75" s="907"/>
      <c r="AD75" s="907"/>
      <c r="AE75" s="907"/>
      <c r="AF75" s="907"/>
      <c r="AG75" s="907"/>
      <c r="AH75" s="907"/>
      <c r="AI75" s="907"/>
      <c r="AJ75" s="907"/>
      <c r="AK75" s="907"/>
      <c r="AL75" s="907"/>
      <c r="AM75" s="907"/>
      <c r="AN75" s="907"/>
      <c r="AO75" s="907"/>
      <c r="AP75" s="907"/>
      <c r="AQ75" s="907"/>
      <c r="AR75" s="907"/>
      <c r="AS75" s="907"/>
      <c r="AT75" s="907"/>
      <c r="AU75" s="907"/>
      <c r="AV75" s="907"/>
      <c r="AW75" s="907"/>
      <c r="AX75" s="907"/>
      <c r="AY75" s="907"/>
      <c r="AZ75" s="907"/>
      <c r="BA75" s="907"/>
      <c r="BB75" s="907"/>
      <c r="BC75" s="908"/>
      <c r="BD75" s="260"/>
      <c r="BE75" s="260"/>
      <c r="BF75" s="260"/>
      <c r="BG75" s="260"/>
      <c r="BH75" s="260"/>
      <c r="BI75" s="260"/>
      <c r="BJ75" s="260"/>
      <c r="BK75" s="260"/>
      <c r="BL75" s="260"/>
      <c r="BM75" s="260"/>
      <c r="BN75" s="260"/>
      <c r="BO75" s="260"/>
      <c r="BP75" s="260"/>
      <c r="BQ75" s="261"/>
      <c r="BR75" s="261"/>
      <c r="BS75" s="261"/>
      <c r="BT75" s="261"/>
      <c r="BU75" s="261"/>
      <c r="BV75" s="261"/>
      <c r="BW75" s="261"/>
      <c r="BX75" s="262"/>
      <c r="BY75" s="262"/>
      <c r="BZ75" s="262"/>
      <c r="CA75" s="262"/>
      <c r="CB75" s="262"/>
      <c r="CC75" s="262"/>
      <c r="CD75" s="262"/>
      <c r="CE75" s="262"/>
      <c r="CF75" s="262"/>
      <c r="CG75" s="262"/>
      <c r="CH75" s="262"/>
      <c r="CI75" s="262"/>
      <c r="CJ75" s="262"/>
      <c r="CK75" s="262"/>
      <c r="CL75" s="262"/>
      <c r="CM75" s="262"/>
      <c r="CN75" s="262"/>
      <c r="CO75" s="262"/>
      <c r="CS75" s="266"/>
      <c r="CT75" s="267"/>
      <c r="CY75" s="282"/>
      <c r="CZ75" s="283"/>
      <c r="DA75" s="283"/>
      <c r="DB75" s="866"/>
      <c r="DC75" s="866"/>
      <c r="DD75" s="866"/>
      <c r="DE75" s="866"/>
      <c r="DF75" s="866"/>
      <c r="DG75" s="866"/>
      <c r="DH75" s="866"/>
      <c r="DI75" s="866"/>
      <c r="DJ75" s="866"/>
      <c r="DK75" s="866"/>
      <c r="DL75" s="866"/>
      <c r="DM75" s="866"/>
      <c r="DN75" s="866"/>
      <c r="DO75" s="866"/>
      <c r="DP75" s="866"/>
      <c r="DQ75" s="866"/>
      <c r="DR75" s="866"/>
      <c r="DS75" s="866"/>
      <c r="DT75" s="866"/>
      <c r="DU75" s="866"/>
      <c r="DV75" s="866"/>
      <c r="DW75" s="866"/>
      <c r="DX75" s="866"/>
      <c r="DY75" s="285"/>
      <c r="DZ75" s="285"/>
      <c r="EA75" s="285"/>
      <c r="EB75" s="285"/>
      <c r="EC75" s="849"/>
      <c r="ED75" s="849"/>
      <c r="EE75" s="849"/>
      <c r="EF75" s="849"/>
      <c r="EG75" s="849"/>
      <c r="EH75" s="849"/>
      <c r="EI75" s="849"/>
      <c r="EJ75" s="849"/>
      <c r="EK75" s="849"/>
      <c r="EL75" s="849"/>
      <c r="EM75" s="849"/>
      <c r="EN75" s="849"/>
      <c r="EO75" s="849"/>
      <c r="EP75" s="849"/>
      <c r="EQ75" s="849"/>
      <c r="ER75" s="849"/>
      <c r="ES75" s="849"/>
      <c r="ET75" s="849"/>
      <c r="EU75" s="849"/>
      <c r="EV75" s="849"/>
      <c r="EW75" s="849"/>
      <c r="EX75" s="849"/>
      <c r="EY75" s="849"/>
      <c r="EZ75" s="849"/>
      <c r="FA75" s="849"/>
      <c r="FB75" s="849"/>
      <c r="FC75" s="849"/>
      <c r="FD75" s="849"/>
      <c r="FE75" s="849"/>
      <c r="FF75" s="849"/>
      <c r="FG75" s="849"/>
      <c r="FH75" s="849"/>
      <c r="FI75" s="849"/>
      <c r="FJ75" s="849"/>
      <c r="FK75" s="849"/>
      <c r="FL75" s="849"/>
      <c r="FM75" s="849"/>
      <c r="FN75" s="849"/>
      <c r="FO75" s="849"/>
      <c r="FP75" s="849"/>
      <c r="FQ75" s="849"/>
      <c r="FR75" s="849"/>
      <c r="FS75" s="849"/>
      <c r="FT75" s="849"/>
      <c r="FU75" s="849"/>
      <c r="FV75" s="849"/>
      <c r="FW75" s="849"/>
      <c r="FX75" s="849"/>
      <c r="FY75" s="849"/>
      <c r="FZ75" s="849"/>
      <c r="GA75" s="849"/>
      <c r="GB75" s="849"/>
      <c r="GC75" s="849"/>
      <c r="GD75" s="849"/>
      <c r="GE75" s="849"/>
      <c r="GF75" s="849"/>
      <c r="GG75" s="849"/>
      <c r="GH75" s="849"/>
      <c r="GI75" s="281"/>
    </row>
    <row r="76" spans="5:192" ht="6.75" customHeight="1">
      <c r="E76" s="1093"/>
      <c r="F76" s="1094"/>
      <c r="G76" s="1094"/>
      <c r="H76" s="1094"/>
      <c r="I76" s="1094"/>
      <c r="J76" s="1094"/>
      <c r="K76" s="1094"/>
      <c r="L76" s="1094"/>
      <c r="M76" s="1094"/>
      <c r="N76" s="1094"/>
      <c r="O76" s="1094"/>
      <c r="P76" s="1094"/>
      <c r="Q76" s="1095"/>
      <c r="R76" s="873"/>
      <c r="S76" s="874"/>
      <c r="T76" s="874"/>
      <c r="U76" s="874"/>
      <c r="V76" s="874"/>
      <c r="W76" s="874"/>
      <c r="X76" s="875"/>
      <c r="Y76" s="1112"/>
      <c r="Z76" s="1113"/>
      <c r="AA76" s="1113"/>
      <c r="AB76" s="1113"/>
      <c r="AC76" s="1113"/>
      <c r="AD76" s="1113"/>
      <c r="AE76" s="1113"/>
      <c r="AF76" s="1113"/>
      <c r="AG76" s="1113"/>
      <c r="AH76" s="1113"/>
      <c r="AI76" s="1113"/>
      <c r="AJ76" s="1113"/>
      <c r="AK76" s="1113"/>
      <c r="AL76" s="1113"/>
      <c r="AM76" s="1113"/>
      <c r="AN76" s="1113"/>
      <c r="AO76" s="1113"/>
      <c r="AP76" s="1113"/>
      <c r="AQ76" s="1113"/>
      <c r="AR76" s="1113"/>
      <c r="AS76" s="1113"/>
      <c r="AT76" s="1113"/>
      <c r="AU76" s="1113"/>
      <c r="AV76" s="1113"/>
      <c r="AW76" s="1113"/>
      <c r="AX76" s="1113"/>
      <c r="AY76" s="1113"/>
      <c r="AZ76" s="1113"/>
      <c r="BA76" s="1113"/>
      <c r="BB76" s="1113"/>
      <c r="BC76" s="1114"/>
      <c r="BD76" s="260"/>
      <c r="BE76" s="260"/>
      <c r="BF76" s="260"/>
      <c r="BG76" s="260"/>
      <c r="BH76" s="260"/>
      <c r="BI76" s="260"/>
      <c r="BJ76" s="260"/>
      <c r="BK76" s="260"/>
      <c r="BL76" s="260"/>
      <c r="BM76" s="260"/>
      <c r="BN76" s="260"/>
      <c r="BO76" s="260"/>
      <c r="BP76" s="260"/>
      <c r="BQ76" s="263"/>
      <c r="BR76" s="263"/>
      <c r="BS76" s="263"/>
      <c r="BT76" s="263"/>
      <c r="BU76" s="263"/>
      <c r="BV76" s="263"/>
      <c r="BW76" s="263"/>
      <c r="BX76" s="262"/>
      <c r="BY76" s="262"/>
      <c r="BZ76" s="262"/>
      <c r="CA76" s="262"/>
      <c r="CB76" s="262"/>
      <c r="CC76" s="262"/>
      <c r="CD76" s="262"/>
      <c r="CE76" s="262"/>
      <c r="CF76" s="262"/>
      <c r="CG76" s="262"/>
      <c r="CH76" s="262"/>
      <c r="CI76" s="262"/>
      <c r="CJ76" s="262"/>
      <c r="CK76" s="262"/>
      <c r="CL76" s="262"/>
      <c r="CM76" s="262"/>
      <c r="CN76" s="262"/>
      <c r="CO76" s="262"/>
      <c r="CT76" s="267"/>
      <c r="CY76" s="282"/>
      <c r="CZ76" s="283"/>
      <c r="DA76" s="283"/>
      <c r="DB76" s="283"/>
      <c r="DC76" s="283"/>
      <c r="DD76" s="283"/>
      <c r="DE76" s="283"/>
      <c r="DF76" s="283"/>
      <c r="DG76" s="283"/>
      <c r="DH76" s="283"/>
      <c r="DI76" s="283"/>
      <c r="DJ76" s="283"/>
      <c r="DK76" s="283"/>
      <c r="DL76" s="283"/>
      <c r="DM76" s="283"/>
      <c r="DN76" s="283"/>
      <c r="DO76" s="283"/>
      <c r="DP76" s="283"/>
      <c r="DQ76" s="283"/>
      <c r="DR76" s="283"/>
      <c r="DS76" s="283"/>
      <c r="DT76" s="283"/>
      <c r="DU76" s="285"/>
      <c r="DV76" s="285"/>
      <c r="DW76" s="285"/>
      <c r="DX76" s="285"/>
      <c r="DY76" s="285"/>
      <c r="DZ76" s="285"/>
      <c r="EA76" s="285"/>
      <c r="EB76" s="285"/>
      <c r="EC76" s="285"/>
      <c r="ED76" s="285"/>
      <c r="EE76" s="285"/>
      <c r="EF76" s="285"/>
      <c r="EG76" s="285"/>
      <c r="EH76" s="285"/>
      <c r="EI76" s="285"/>
      <c r="EJ76" s="285"/>
      <c r="EK76" s="285"/>
      <c r="EL76" s="285"/>
      <c r="EM76" s="285"/>
      <c r="EN76" s="285"/>
      <c r="EO76" s="285"/>
      <c r="EP76" s="285"/>
      <c r="EQ76" s="285"/>
      <c r="ER76" s="276"/>
      <c r="ES76" s="276"/>
      <c r="ET76" s="276"/>
      <c r="EU76" s="276"/>
      <c r="EV76" s="276"/>
      <c r="EW76" s="276"/>
      <c r="EX76" s="276"/>
      <c r="EY76" s="276"/>
      <c r="EZ76" s="276"/>
      <c r="FA76" s="276"/>
      <c r="FB76" s="276"/>
      <c r="FC76" s="276"/>
      <c r="FD76" s="276"/>
      <c r="FE76" s="276"/>
      <c r="FF76" s="276"/>
      <c r="FG76" s="276"/>
      <c r="FH76" s="276"/>
      <c r="FI76" s="276"/>
      <c r="FJ76" s="276"/>
      <c r="FK76" s="276"/>
      <c r="FL76" s="276"/>
      <c r="FM76" s="276"/>
      <c r="FN76" s="276"/>
      <c r="FO76" s="276"/>
      <c r="FP76" s="276"/>
      <c r="FQ76" s="276"/>
      <c r="FR76" s="276"/>
      <c r="FS76" s="276"/>
      <c r="FT76" s="276"/>
      <c r="FU76" s="276"/>
      <c r="FV76" s="276"/>
      <c r="FW76" s="276"/>
      <c r="FX76" s="276"/>
      <c r="FY76" s="276"/>
      <c r="FZ76" s="276"/>
      <c r="GA76" s="276"/>
      <c r="GB76" s="276"/>
      <c r="GC76" s="276"/>
      <c r="GE76" s="276"/>
      <c r="GF76" s="276"/>
      <c r="GG76" s="276"/>
      <c r="GH76" s="276"/>
      <c r="GI76" s="281"/>
    </row>
    <row r="77" spans="5:192" ht="6.75" customHeight="1" thickBot="1">
      <c r="E77" s="1093"/>
      <c r="F77" s="1094"/>
      <c r="G77" s="1094"/>
      <c r="H77" s="1094"/>
      <c r="I77" s="1094"/>
      <c r="J77" s="1094"/>
      <c r="K77" s="1094"/>
      <c r="L77" s="1094"/>
      <c r="M77" s="1094"/>
      <c r="N77" s="1094"/>
      <c r="O77" s="1094"/>
      <c r="P77" s="1094"/>
      <c r="Q77" s="1095"/>
      <c r="R77" s="876"/>
      <c r="S77" s="877"/>
      <c r="T77" s="877"/>
      <c r="U77" s="877"/>
      <c r="V77" s="877"/>
      <c r="W77" s="877"/>
      <c r="X77" s="878"/>
      <c r="Y77" s="909"/>
      <c r="Z77" s="910"/>
      <c r="AA77" s="910"/>
      <c r="AB77" s="910"/>
      <c r="AC77" s="910"/>
      <c r="AD77" s="910"/>
      <c r="AE77" s="910"/>
      <c r="AF77" s="910"/>
      <c r="AG77" s="910"/>
      <c r="AH77" s="910"/>
      <c r="AI77" s="910"/>
      <c r="AJ77" s="910"/>
      <c r="AK77" s="910"/>
      <c r="AL77" s="910"/>
      <c r="AM77" s="910"/>
      <c r="AN77" s="910"/>
      <c r="AO77" s="910"/>
      <c r="AP77" s="910"/>
      <c r="AQ77" s="910"/>
      <c r="AR77" s="910"/>
      <c r="AS77" s="910"/>
      <c r="AT77" s="910"/>
      <c r="AU77" s="910"/>
      <c r="AV77" s="910"/>
      <c r="AW77" s="910"/>
      <c r="AX77" s="910"/>
      <c r="AY77" s="910"/>
      <c r="AZ77" s="910"/>
      <c r="BA77" s="910"/>
      <c r="BB77" s="910"/>
      <c r="BC77" s="911"/>
      <c r="BD77" s="260"/>
      <c r="BE77" s="260"/>
      <c r="BF77" s="260"/>
      <c r="BG77" s="260"/>
      <c r="BH77" s="260"/>
      <c r="BI77" s="260"/>
      <c r="BJ77" s="260"/>
      <c r="BK77" s="260"/>
      <c r="BL77" s="260"/>
      <c r="BM77" s="260"/>
      <c r="BN77" s="260"/>
      <c r="BO77" s="260"/>
      <c r="BP77" s="260"/>
      <c r="BQ77" s="263"/>
      <c r="BR77" s="263"/>
      <c r="BS77" s="263"/>
      <c r="BT77" s="263"/>
      <c r="BU77" s="263"/>
      <c r="BV77" s="263"/>
      <c r="CT77" s="209"/>
      <c r="CY77" s="282"/>
      <c r="CZ77" s="283"/>
      <c r="DA77" s="283"/>
      <c r="DB77" s="283"/>
      <c r="DC77" s="283"/>
      <c r="DD77" s="283"/>
      <c r="DE77" s="283"/>
      <c r="DF77" s="283"/>
      <c r="DG77" s="283"/>
      <c r="DH77" s="283"/>
      <c r="DI77" s="283"/>
      <c r="DJ77" s="283"/>
      <c r="DK77" s="283"/>
      <c r="DL77" s="283"/>
      <c r="DM77" s="283"/>
      <c r="DN77" s="283"/>
      <c r="DO77" s="283"/>
      <c r="DP77" s="283"/>
      <c r="DQ77" s="283"/>
      <c r="DR77" s="283"/>
      <c r="DS77" s="283"/>
      <c r="DT77" s="283"/>
      <c r="DU77" s="286"/>
      <c r="DV77" s="286"/>
      <c r="DW77" s="286"/>
      <c r="DX77" s="286"/>
      <c r="DY77" s="286"/>
      <c r="DZ77" s="286"/>
      <c r="EA77" s="287"/>
      <c r="EB77" s="277"/>
      <c r="EC77" s="277"/>
      <c r="ED77" s="277"/>
      <c r="EE77" s="277"/>
      <c r="EF77" s="277"/>
      <c r="EG77" s="277"/>
      <c r="EH77" s="277"/>
      <c r="EI77" s="277"/>
      <c r="EJ77" s="277"/>
      <c r="EK77" s="277"/>
      <c r="EL77" s="277"/>
      <c r="EM77" s="277"/>
      <c r="EN77" s="277"/>
      <c r="EO77" s="277"/>
      <c r="EP77" s="277"/>
      <c r="EQ77" s="277"/>
      <c r="ER77" s="276"/>
      <c r="ES77" s="276"/>
      <c r="ET77" s="276"/>
      <c r="EU77" s="276"/>
      <c r="EV77" s="276"/>
      <c r="EW77" s="276"/>
      <c r="EX77" s="276"/>
      <c r="EY77" s="276"/>
      <c r="EZ77" s="276"/>
      <c r="FA77" s="276"/>
      <c r="FB77" s="276"/>
      <c r="FC77" s="276"/>
      <c r="FD77" s="276"/>
      <c r="FE77" s="276"/>
      <c r="FF77" s="276"/>
      <c r="FG77" s="276"/>
      <c r="FH77" s="276"/>
      <c r="FI77" s="276"/>
      <c r="FJ77" s="276"/>
      <c r="FK77" s="276"/>
      <c r="FL77" s="276"/>
      <c r="FM77" s="276"/>
      <c r="FN77" s="276"/>
      <c r="FO77" s="276"/>
      <c r="FP77" s="276"/>
      <c r="FQ77" s="276"/>
      <c r="FR77" s="276"/>
      <c r="FS77" s="276"/>
      <c r="FT77" s="276"/>
      <c r="FU77" s="276"/>
      <c r="FV77" s="276"/>
      <c r="FW77" s="276"/>
      <c r="FX77" s="276"/>
      <c r="FY77" s="276"/>
      <c r="FZ77" s="276"/>
      <c r="GA77" s="276"/>
      <c r="GB77" s="276"/>
      <c r="GC77" s="276"/>
      <c r="GE77" s="276"/>
      <c r="GF77" s="276"/>
      <c r="GG77" s="276"/>
      <c r="GH77" s="276"/>
      <c r="GI77" s="281"/>
    </row>
    <row r="78" spans="5:192" ht="6.75" customHeight="1">
      <c r="E78" s="1093"/>
      <c r="F78" s="1094"/>
      <c r="G78" s="1094"/>
      <c r="H78" s="1094"/>
      <c r="I78" s="1094"/>
      <c r="J78" s="1094"/>
      <c r="K78" s="1094"/>
      <c r="L78" s="1094"/>
      <c r="M78" s="1094"/>
      <c r="N78" s="1094"/>
      <c r="O78" s="1094"/>
      <c r="P78" s="1094"/>
      <c r="Q78" s="1095"/>
      <c r="R78" s="870" t="s">
        <v>352</v>
      </c>
      <c r="S78" s="871"/>
      <c r="T78" s="871"/>
      <c r="U78" s="871"/>
      <c r="V78" s="871"/>
      <c r="W78" s="871"/>
      <c r="X78" s="872"/>
      <c r="Y78" s="882"/>
      <c r="Z78" s="883"/>
      <c r="AA78" s="883"/>
      <c r="AB78" s="883"/>
      <c r="AC78" s="883"/>
      <c r="AD78" s="883"/>
      <c r="AE78" s="883"/>
      <c r="AF78" s="883"/>
      <c r="AG78" s="883"/>
      <c r="AH78" s="883"/>
      <c r="AI78" s="883"/>
      <c r="AJ78" s="883"/>
      <c r="AK78" s="883"/>
      <c r="AL78" s="883"/>
      <c r="AM78" s="883"/>
      <c r="AN78" s="883"/>
      <c r="AO78" s="883"/>
      <c r="AP78" s="883"/>
      <c r="AQ78" s="883"/>
      <c r="AR78" s="883"/>
      <c r="AS78" s="883"/>
      <c r="AT78" s="883"/>
      <c r="AU78" s="883"/>
      <c r="AV78" s="883"/>
      <c r="AW78" s="883"/>
      <c r="AX78" s="883"/>
      <c r="AY78" s="883"/>
      <c r="AZ78" s="883"/>
      <c r="BA78" s="883"/>
      <c r="BB78" s="883"/>
      <c r="BC78" s="884"/>
      <c r="BD78" s="260"/>
      <c r="BE78" s="260"/>
      <c r="BF78" s="260"/>
      <c r="BG78" s="260"/>
      <c r="BH78" s="260"/>
      <c r="BI78" s="260"/>
      <c r="BJ78" s="260"/>
      <c r="BK78" s="260"/>
      <c r="BL78" s="260"/>
      <c r="BM78" s="260"/>
      <c r="BN78" s="260"/>
      <c r="BO78" s="260"/>
      <c r="BP78" s="260"/>
      <c r="BQ78" s="263"/>
      <c r="BR78" s="263"/>
      <c r="BS78" s="263"/>
      <c r="BT78" s="263"/>
      <c r="BU78" s="263"/>
      <c r="BV78" s="263"/>
      <c r="CS78" s="266"/>
      <c r="CT78" s="267"/>
      <c r="CY78" s="282"/>
      <c r="CZ78" s="283"/>
      <c r="DA78" s="283"/>
      <c r="DB78" s="283"/>
      <c r="DC78" s="283"/>
      <c r="DD78" s="283"/>
      <c r="DE78" s="283"/>
      <c r="DF78" s="283"/>
      <c r="DG78" s="283"/>
      <c r="DH78" s="283"/>
      <c r="DI78" s="283"/>
      <c r="DJ78" s="283"/>
      <c r="DK78" s="283"/>
      <c r="DL78" s="283"/>
      <c r="DM78" s="283"/>
      <c r="DN78" s="283"/>
      <c r="DO78" s="283"/>
      <c r="DP78" s="283"/>
      <c r="DQ78" s="283"/>
      <c r="DR78" s="283"/>
      <c r="DS78" s="283"/>
      <c r="DT78" s="283"/>
      <c r="DU78" s="286"/>
      <c r="DV78" s="286"/>
      <c r="DW78" s="286"/>
      <c r="DX78" s="286"/>
      <c r="DY78" s="286"/>
      <c r="DZ78" s="286"/>
      <c r="EA78" s="277"/>
      <c r="EB78" s="277"/>
      <c r="EC78" s="277"/>
      <c r="ED78" s="277"/>
      <c r="EE78" s="277"/>
      <c r="EF78" s="277"/>
      <c r="EG78" s="277"/>
      <c r="EH78" s="277"/>
      <c r="EI78" s="277"/>
      <c r="EJ78" s="277"/>
      <c r="EK78" s="277"/>
      <c r="EL78" s="277"/>
      <c r="EM78" s="277"/>
      <c r="EN78" s="277"/>
      <c r="EO78" s="277"/>
      <c r="EP78" s="277"/>
      <c r="EQ78" s="277"/>
      <c r="ER78" s="276"/>
      <c r="ES78" s="276"/>
      <c r="ET78" s="276"/>
      <c r="EU78" s="276"/>
      <c r="EV78" s="276"/>
      <c r="EW78" s="276"/>
      <c r="EX78" s="276"/>
      <c r="EY78" s="276"/>
      <c r="EZ78" s="276"/>
      <c r="FA78" s="276"/>
      <c r="FB78" s="276"/>
      <c r="FC78" s="276"/>
      <c r="FD78" s="276"/>
      <c r="FE78" s="276"/>
      <c r="FF78" s="276"/>
      <c r="FG78" s="276"/>
      <c r="FH78" s="276"/>
      <c r="FI78" s="276"/>
      <c r="FJ78" s="276"/>
      <c r="FK78" s="276"/>
      <c r="FL78" s="276"/>
      <c r="FM78" s="276"/>
      <c r="FN78" s="276"/>
      <c r="FO78" s="276"/>
      <c r="FP78" s="276"/>
      <c r="FQ78" s="276"/>
      <c r="FR78" s="276"/>
      <c r="FS78" s="276"/>
      <c r="FT78" s="276"/>
      <c r="FU78" s="276"/>
      <c r="FV78" s="276"/>
      <c r="FW78" s="276"/>
      <c r="FX78" s="276"/>
      <c r="FY78" s="276"/>
      <c r="FZ78" s="276"/>
      <c r="GA78" s="276"/>
      <c r="GB78" s="276"/>
      <c r="GC78" s="276"/>
      <c r="GE78" s="276"/>
      <c r="GF78" s="276"/>
      <c r="GG78" s="276"/>
      <c r="GH78" s="276"/>
      <c r="GI78" s="281"/>
    </row>
    <row r="79" spans="5:192" ht="6.75" customHeight="1">
      <c r="E79" s="1093"/>
      <c r="F79" s="1094"/>
      <c r="G79" s="1094"/>
      <c r="H79" s="1094"/>
      <c r="I79" s="1094"/>
      <c r="J79" s="1094"/>
      <c r="K79" s="1094"/>
      <c r="L79" s="1094"/>
      <c r="M79" s="1094"/>
      <c r="N79" s="1094"/>
      <c r="O79" s="1094"/>
      <c r="P79" s="1094"/>
      <c r="Q79" s="1095"/>
      <c r="R79" s="873"/>
      <c r="S79" s="874"/>
      <c r="T79" s="874"/>
      <c r="U79" s="874"/>
      <c r="V79" s="874"/>
      <c r="W79" s="874"/>
      <c r="X79" s="875"/>
      <c r="Y79" s="885"/>
      <c r="Z79" s="886"/>
      <c r="AA79" s="886"/>
      <c r="AB79" s="886"/>
      <c r="AC79" s="886"/>
      <c r="AD79" s="886"/>
      <c r="AE79" s="886"/>
      <c r="AF79" s="886"/>
      <c r="AG79" s="886"/>
      <c r="AH79" s="886"/>
      <c r="AI79" s="886"/>
      <c r="AJ79" s="886"/>
      <c r="AK79" s="886"/>
      <c r="AL79" s="886"/>
      <c r="AM79" s="886"/>
      <c r="AN79" s="886"/>
      <c r="AO79" s="886"/>
      <c r="AP79" s="886"/>
      <c r="AQ79" s="886"/>
      <c r="AR79" s="886"/>
      <c r="AS79" s="886"/>
      <c r="AT79" s="886"/>
      <c r="AU79" s="886"/>
      <c r="AV79" s="886"/>
      <c r="AW79" s="886"/>
      <c r="AX79" s="886"/>
      <c r="AY79" s="886"/>
      <c r="AZ79" s="886"/>
      <c r="BA79" s="886"/>
      <c r="BB79" s="886"/>
      <c r="BC79" s="887"/>
      <c r="CT79" s="267"/>
      <c r="CY79" s="282"/>
      <c r="CZ79" s="283"/>
      <c r="DA79" s="283"/>
      <c r="DB79" s="283"/>
      <c r="DC79" s="283"/>
      <c r="DD79" s="283"/>
      <c r="DE79" s="283"/>
      <c r="DF79" s="283"/>
      <c r="DG79" s="283"/>
      <c r="DH79" s="283"/>
      <c r="DI79" s="283"/>
      <c r="DJ79" s="283"/>
      <c r="DK79" s="283"/>
      <c r="DL79" s="283"/>
      <c r="DM79" s="283"/>
      <c r="DN79" s="283"/>
      <c r="DO79" s="283"/>
      <c r="DP79" s="283"/>
      <c r="DQ79" s="283"/>
      <c r="DR79" s="283"/>
      <c r="DS79" s="283"/>
      <c r="DT79" s="283"/>
      <c r="DU79" s="286"/>
      <c r="DV79" s="286"/>
      <c r="DW79" s="286"/>
      <c r="DX79" s="286"/>
      <c r="DY79" s="286"/>
      <c r="DZ79" s="286"/>
      <c r="EA79" s="277"/>
      <c r="EB79" s="277"/>
      <c r="EC79" s="277"/>
      <c r="ED79" s="277"/>
      <c r="EE79" s="277"/>
      <c r="EF79" s="277"/>
      <c r="EG79" s="277"/>
      <c r="EH79" s="277"/>
      <c r="EI79" s="277"/>
      <c r="EJ79" s="277"/>
      <c r="EK79" s="277"/>
      <c r="EL79" s="277"/>
      <c r="EM79" s="277"/>
      <c r="EN79" s="277"/>
      <c r="EO79" s="277"/>
      <c r="EP79" s="277"/>
      <c r="EQ79" s="277"/>
      <c r="ER79" s="276"/>
      <c r="ES79" s="276"/>
      <c r="ET79" s="276"/>
      <c r="EU79" s="276"/>
      <c r="EV79" s="276"/>
      <c r="EW79" s="276"/>
      <c r="EX79" s="276"/>
      <c r="EY79" s="276"/>
      <c r="EZ79" s="276"/>
      <c r="FA79" s="276"/>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E79" s="276"/>
      <c r="GF79" s="276"/>
      <c r="GG79" s="276"/>
      <c r="GH79" s="276"/>
      <c r="GI79" s="281"/>
    </row>
    <row r="80" spans="5:192" ht="6.75" customHeight="1">
      <c r="E80" s="1093"/>
      <c r="F80" s="1094"/>
      <c r="G80" s="1094"/>
      <c r="H80" s="1094"/>
      <c r="I80" s="1094"/>
      <c r="J80" s="1094"/>
      <c r="K80" s="1094"/>
      <c r="L80" s="1094"/>
      <c r="M80" s="1094"/>
      <c r="N80" s="1094"/>
      <c r="O80" s="1094"/>
      <c r="P80" s="1094"/>
      <c r="Q80" s="1095"/>
      <c r="R80" s="873"/>
      <c r="S80" s="874"/>
      <c r="T80" s="874"/>
      <c r="U80" s="874"/>
      <c r="V80" s="874"/>
      <c r="W80" s="874"/>
      <c r="X80" s="875"/>
      <c r="Y80" s="885"/>
      <c r="Z80" s="886"/>
      <c r="AA80" s="886"/>
      <c r="AB80" s="886"/>
      <c r="AC80" s="886"/>
      <c r="AD80" s="886"/>
      <c r="AE80" s="886"/>
      <c r="AF80" s="886"/>
      <c r="AG80" s="886"/>
      <c r="AH80" s="886"/>
      <c r="AI80" s="886"/>
      <c r="AJ80" s="886"/>
      <c r="AK80" s="886"/>
      <c r="AL80" s="886"/>
      <c r="AM80" s="886"/>
      <c r="AN80" s="886"/>
      <c r="AO80" s="886"/>
      <c r="AP80" s="886"/>
      <c r="AQ80" s="886"/>
      <c r="AR80" s="886"/>
      <c r="AS80" s="886"/>
      <c r="AT80" s="886"/>
      <c r="AU80" s="886"/>
      <c r="AV80" s="886"/>
      <c r="AW80" s="886"/>
      <c r="AX80" s="886"/>
      <c r="AY80" s="886"/>
      <c r="AZ80" s="886"/>
      <c r="BA80" s="886"/>
      <c r="BB80" s="886"/>
      <c r="BC80" s="887"/>
      <c r="CP80" s="264"/>
      <c r="CQ80" s="264"/>
      <c r="CT80" s="209"/>
      <c r="CY80" s="282"/>
      <c r="CZ80" s="283"/>
      <c r="DA80" s="283"/>
      <c r="DB80" s="276"/>
      <c r="DC80" s="276"/>
      <c r="DD80" s="276"/>
      <c r="DE80" s="276"/>
      <c r="DF80" s="276"/>
      <c r="DG80" s="276"/>
      <c r="DH80" s="276"/>
      <c r="DI80" s="276"/>
      <c r="DJ80" s="276"/>
      <c r="DK80" s="276"/>
      <c r="DL80" s="276"/>
      <c r="DM80" s="276"/>
      <c r="DN80" s="276"/>
      <c r="DO80" s="276"/>
      <c r="DP80" s="276"/>
      <c r="DQ80" s="276"/>
      <c r="DR80" s="276"/>
      <c r="DS80" s="276"/>
      <c r="DT80" s="276"/>
      <c r="DU80" s="276"/>
      <c r="DV80" s="276"/>
      <c r="DW80" s="276"/>
      <c r="DX80" s="276"/>
      <c r="DY80" s="276"/>
      <c r="DZ80" s="276"/>
      <c r="EA80" s="276"/>
      <c r="EB80" s="276"/>
      <c r="EC80" s="276"/>
      <c r="ED80" s="276"/>
      <c r="EE80" s="276"/>
      <c r="EF80" s="276"/>
      <c r="EG80" s="276"/>
      <c r="EH80" s="276"/>
      <c r="EI80" s="276"/>
      <c r="EJ80" s="276"/>
      <c r="EK80" s="276"/>
      <c r="EL80" s="276"/>
      <c r="EM80" s="276"/>
      <c r="EN80" s="276"/>
      <c r="EO80" s="276"/>
      <c r="EP80" s="276"/>
      <c r="EQ80" s="276"/>
      <c r="ER80" s="276"/>
      <c r="ES80" s="276"/>
      <c r="ET80" s="276"/>
      <c r="EU80" s="276"/>
      <c r="EV80" s="276"/>
      <c r="EW80" s="276"/>
      <c r="EX80" s="276"/>
      <c r="EY80" s="276"/>
      <c r="EZ80" s="276"/>
      <c r="FA80" s="276"/>
      <c r="FB80" s="276"/>
      <c r="FC80" s="276"/>
      <c r="FD80" s="276"/>
      <c r="FE80" s="276"/>
      <c r="FF80" s="276"/>
      <c r="FG80" s="276"/>
      <c r="FH80" s="276"/>
      <c r="FI80" s="276"/>
      <c r="FJ80" s="276"/>
      <c r="FK80" s="276"/>
      <c r="FL80" s="276"/>
      <c r="FM80" s="276"/>
      <c r="FN80" s="276"/>
      <c r="FO80" s="276"/>
      <c r="FP80" s="276"/>
      <c r="FQ80" s="276"/>
      <c r="FR80" s="276"/>
      <c r="FS80" s="276"/>
      <c r="FT80" s="276"/>
      <c r="FU80" s="276"/>
      <c r="FV80" s="276"/>
      <c r="FW80" s="276"/>
      <c r="FX80" s="276"/>
      <c r="FY80" s="276"/>
      <c r="FZ80" s="276"/>
      <c r="GA80" s="276"/>
      <c r="GB80" s="276"/>
      <c r="GC80" s="276"/>
      <c r="GE80" s="276"/>
      <c r="GF80" s="276"/>
      <c r="GG80" s="276"/>
      <c r="GH80" s="276"/>
      <c r="GI80" s="281"/>
    </row>
    <row r="81" spans="4:191" ht="6.75" customHeight="1" thickBot="1">
      <c r="E81" s="1093"/>
      <c r="F81" s="1094"/>
      <c r="G81" s="1094"/>
      <c r="H81" s="1094"/>
      <c r="I81" s="1094"/>
      <c r="J81" s="1094"/>
      <c r="K81" s="1094"/>
      <c r="L81" s="1094"/>
      <c r="M81" s="1094"/>
      <c r="N81" s="1094"/>
      <c r="O81" s="1094"/>
      <c r="P81" s="1094"/>
      <c r="Q81" s="1095"/>
      <c r="R81" s="876"/>
      <c r="S81" s="877"/>
      <c r="T81" s="877"/>
      <c r="U81" s="877"/>
      <c r="V81" s="877"/>
      <c r="W81" s="877"/>
      <c r="X81" s="878"/>
      <c r="Y81" s="888"/>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c r="AV81" s="889"/>
      <c r="AW81" s="889"/>
      <c r="AX81" s="889"/>
      <c r="AY81" s="889"/>
      <c r="AZ81" s="889"/>
      <c r="BA81" s="889"/>
      <c r="BB81" s="889"/>
      <c r="BC81" s="890"/>
      <c r="CP81" s="264"/>
      <c r="CQ81" s="264"/>
      <c r="CS81" s="266"/>
      <c r="CT81" s="267"/>
      <c r="CY81" s="282"/>
      <c r="CZ81" s="283"/>
      <c r="DA81" s="283"/>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c r="ET81" s="276"/>
      <c r="EU81" s="276"/>
      <c r="EV81" s="276"/>
      <c r="EW81" s="276"/>
      <c r="EX81" s="276"/>
      <c r="EY81" s="276"/>
      <c r="EZ81" s="276"/>
      <c r="FA81" s="276"/>
      <c r="FB81" s="276"/>
      <c r="FC81" s="276"/>
      <c r="FD81" s="276"/>
      <c r="FE81" s="276"/>
      <c r="FF81" s="276"/>
      <c r="FG81" s="276"/>
      <c r="FH81" s="276"/>
      <c r="FI81" s="276"/>
      <c r="FJ81" s="276"/>
      <c r="FK81" s="276"/>
      <c r="FL81" s="276"/>
      <c r="FM81" s="276"/>
      <c r="FN81" s="276"/>
      <c r="FO81" s="276"/>
      <c r="FP81" s="276"/>
      <c r="FQ81" s="276"/>
      <c r="FR81" s="276"/>
      <c r="FS81" s="276"/>
      <c r="FT81" s="276"/>
      <c r="FU81" s="276"/>
      <c r="FV81" s="276"/>
      <c r="FW81" s="276"/>
      <c r="FX81" s="276"/>
      <c r="FY81" s="276"/>
      <c r="FZ81" s="276"/>
      <c r="GA81" s="276"/>
      <c r="GB81" s="276"/>
      <c r="GC81" s="276"/>
      <c r="GE81" s="276"/>
      <c r="GF81" s="276"/>
      <c r="GG81" s="276"/>
      <c r="GH81" s="276"/>
      <c r="GI81" s="281"/>
    </row>
    <row r="82" spans="4:191" ht="6.75" customHeight="1">
      <c r="E82" s="1093"/>
      <c r="F82" s="1094"/>
      <c r="G82" s="1094"/>
      <c r="H82" s="1094"/>
      <c r="I82" s="1094"/>
      <c r="J82" s="1094"/>
      <c r="K82" s="1094"/>
      <c r="L82" s="1094"/>
      <c r="M82" s="1094"/>
      <c r="N82" s="1094"/>
      <c r="O82" s="1094"/>
      <c r="P82" s="1094"/>
      <c r="Q82" s="1095"/>
      <c r="R82" s="1103" t="s">
        <v>351</v>
      </c>
      <c r="S82" s="1104"/>
      <c r="T82" s="1104"/>
      <c r="U82" s="1104"/>
      <c r="V82" s="1104"/>
      <c r="W82" s="1104"/>
      <c r="X82" s="1105"/>
      <c r="Y82" s="891"/>
      <c r="Z82" s="892"/>
      <c r="AA82" s="892"/>
      <c r="AB82" s="892"/>
      <c r="AC82" s="892"/>
      <c r="AD82" s="892"/>
      <c r="AE82" s="892"/>
      <c r="AF82" s="892"/>
      <c r="AG82" s="892"/>
      <c r="AH82" s="892"/>
      <c r="AI82" s="892"/>
      <c r="AJ82" s="892"/>
      <c r="AK82" s="892"/>
      <c r="AL82" s="892"/>
      <c r="AM82" s="892"/>
      <c r="AN82" s="892"/>
      <c r="AO82" s="892"/>
      <c r="AP82" s="892"/>
      <c r="AQ82" s="892"/>
      <c r="AR82" s="892"/>
      <c r="AS82" s="892"/>
      <c r="AT82" s="892"/>
      <c r="AU82" s="892"/>
      <c r="AV82" s="892"/>
      <c r="AW82" s="892"/>
      <c r="AX82" s="892"/>
      <c r="AY82" s="892"/>
      <c r="AZ82" s="892"/>
      <c r="BA82" s="892"/>
      <c r="BB82" s="892"/>
      <c r="BC82" s="893"/>
      <c r="CP82" s="264"/>
      <c r="CQ82" s="264"/>
      <c r="CT82" s="267"/>
      <c r="CY82" s="278"/>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c r="ET82" s="276"/>
      <c r="EU82" s="276"/>
      <c r="EV82" s="276"/>
      <c r="EW82" s="276"/>
      <c r="EX82" s="276"/>
      <c r="EY82" s="276"/>
      <c r="EZ82" s="276"/>
      <c r="FA82" s="276"/>
      <c r="FB82" s="276"/>
      <c r="FC82" s="276"/>
      <c r="FD82" s="276"/>
      <c r="FE82" s="276"/>
      <c r="FF82" s="276"/>
      <c r="FG82" s="276"/>
      <c r="FH82" s="276"/>
      <c r="FI82" s="276"/>
      <c r="FJ82" s="276"/>
      <c r="FK82" s="276"/>
      <c r="FL82" s="276"/>
      <c r="FM82" s="276"/>
      <c r="FN82" s="276"/>
      <c r="FO82" s="276"/>
      <c r="FP82" s="276"/>
      <c r="FQ82" s="276"/>
      <c r="FR82" s="276"/>
      <c r="FS82" s="276"/>
      <c r="FT82" s="276"/>
      <c r="FU82" s="276"/>
      <c r="FV82" s="276"/>
      <c r="FW82" s="276"/>
      <c r="FX82" s="276"/>
      <c r="FY82" s="276"/>
      <c r="FZ82" s="276"/>
      <c r="GA82" s="276"/>
      <c r="GB82" s="276"/>
      <c r="GC82" s="276"/>
      <c r="GE82" s="276"/>
      <c r="GF82" s="276"/>
      <c r="GG82" s="276"/>
      <c r="GH82" s="276"/>
      <c r="GI82" s="281"/>
    </row>
    <row r="83" spans="4:191" ht="6.75" customHeight="1">
      <c r="E83" s="1093"/>
      <c r="F83" s="1094"/>
      <c r="G83" s="1094"/>
      <c r="H83" s="1094"/>
      <c r="I83" s="1094"/>
      <c r="J83" s="1094"/>
      <c r="K83" s="1094"/>
      <c r="L83" s="1094"/>
      <c r="M83" s="1094"/>
      <c r="N83" s="1094"/>
      <c r="O83" s="1094"/>
      <c r="P83" s="1094"/>
      <c r="Q83" s="1095"/>
      <c r="R83" s="1106"/>
      <c r="S83" s="1107"/>
      <c r="T83" s="1107"/>
      <c r="U83" s="1107"/>
      <c r="V83" s="1107"/>
      <c r="W83" s="1107"/>
      <c r="X83" s="1108"/>
      <c r="Y83" s="894"/>
      <c r="Z83" s="895"/>
      <c r="AA83" s="895"/>
      <c r="AB83" s="895"/>
      <c r="AC83" s="895"/>
      <c r="AD83" s="895"/>
      <c r="AE83" s="895"/>
      <c r="AF83" s="895"/>
      <c r="AG83" s="895"/>
      <c r="AH83" s="895"/>
      <c r="AI83" s="895"/>
      <c r="AJ83" s="895"/>
      <c r="AK83" s="895"/>
      <c r="AL83" s="895"/>
      <c r="AM83" s="895"/>
      <c r="AN83" s="895"/>
      <c r="AO83" s="895"/>
      <c r="AP83" s="895"/>
      <c r="AQ83" s="895"/>
      <c r="AR83" s="895"/>
      <c r="AS83" s="895"/>
      <c r="AT83" s="895"/>
      <c r="AU83" s="895"/>
      <c r="AV83" s="895"/>
      <c r="AW83" s="895"/>
      <c r="AX83" s="895"/>
      <c r="AY83" s="895"/>
      <c r="AZ83" s="895"/>
      <c r="BA83" s="895"/>
      <c r="BB83" s="895"/>
      <c r="BC83" s="896"/>
      <c r="CJ83" s="265"/>
      <c r="CK83" s="265"/>
      <c r="CL83" s="265"/>
      <c r="CM83" s="265"/>
      <c r="CN83" s="265"/>
      <c r="CO83" s="265"/>
      <c r="CP83" s="264"/>
      <c r="CQ83" s="264"/>
      <c r="CT83" s="209"/>
      <c r="CY83" s="278"/>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c r="ET83" s="276"/>
      <c r="EU83" s="276"/>
      <c r="EV83" s="276"/>
      <c r="EW83" s="276"/>
      <c r="EX83" s="276"/>
      <c r="EY83" s="276"/>
      <c r="EZ83" s="276"/>
      <c r="FA83" s="276"/>
      <c r="FB83" s="276"/>
      <c r="FC83" s="276"/>
      <c r="FD83" s="276"/>
      <c r="FE83" s="276"/>
      <c r="FF83" s="276"/>
      <c r="FG83" s="276"/>
      <c r="FH83" s="276"/>
      <c r="FI83" s="276"/>
      <c r="FJ83" s="276"/>
      <c r="FK83" s="276"/>
      <c r="FL83" s="276"/>
      <c r="FM83" s="276"/>
      <c r="FN83" s="276"/>
      <c r="FO83" s="276"/>
      <c r="FP83" s="276"/>
      <c r="FQ83" s="276"/>
      <c r="FR83" s="276"/>
      <c r="FS83" s="276"/>
      <c r="FT83" s="276"/>
      <c r="FU83" s="276"/>
      <c r="FV83" s="276"/>
      <c r="FW83" s="276"/>
      <c r="FX83" s="276"/>
      <c r="FY83" s="276"/>
      <c r="FZ83" s="276"/>
      <c r="GA83" s="276"/>
      <c r="GB83" s="276"/>
      <c r="GC83" s="276"/>
      <c r="GE83" s="276"/>
      <c r="GF83" s="276"/>
      <c r="GG83" s="276"/>
      <c r="GH83" s="276"/>
      <c r="GI83" s="281"/>
    </row>
    <row r="84" spans="4:191" ht="6.75" customHeight="1" thickBot="1">
      <c r="E84" s="1096"/>
      <c r="F84" s="1097"/>
      <c r="G84" s="1097"/>
      <c r="H84" s="1097"/>
      <c r="I84" s="1097"/>
      <c r="J84" s="1097"/>
      <c r="K84" s="1097"/>
      <c r="L84" s="1097"/>
      <c r="M84" s="1097"/>
      <c r="N84" s="1097"/>
      <c r="O84" s="1097"/>
      <c r="P84" s="1097"/>
      <c r="Q84" s="1098"/>
      <c r="R84" s="1109"/>
      <c r="S84" s="1110"/>
      <c r="T84" s="1110"/>
      <c r="U84" s="1110"/>
      <c r="V84" s="1110"/>
      <c r="W84" s="1110"/>
      <c r="X84" s="1111"/>
      <c r="Y84" s="897"/>
      <c r="Z84" s="898"/>
      <c r="AA84" s="898"/>
      <c r="AB84" s="898"/>
      <c r="AC84" s="898"/>
      <c r="AD84" s="898"/>
      <c r="AE84" s="898"/>
      <c r="AF84" s="898"/>
      <c r="AG84" s="898"/>
      <c r="AH84" s="898"/>
      <c r="AI84" s="898"/>
      <c r="AJ84" s="898"/>
      <c r="AK84" s="898"/>
      <c r="AL84" s="898"/>
      <c r="AM84" s="898"/>
      <c r="AN84" s="898"/>
      <c r="AO84" s="898"/>
      <c r="AP84" s="898"/>
      <c r="AQ84" s="898"/>
      <c r="AR84" s="898"/>
      <c r="AS84" s="898"/>
      <c r="AT84" s="898"/>
      <c r="AU84" s="898"/>
      <c r="AV84" s="898"/>
      <c r="AW84" s="898"/>
      <c r="AX84" s="898"/>
      <c r="AY84" s="898"/>
      <c r="AZ84" s="898"/>
      <c r="BA84" s="898"/>
      <c r="BB84" s="898"/>
      <c r="BC84" s="899"/>
      <c r="CJ84" s="265"/>
      <c r="CK84" s="265"/>
      <c r="CL84" s="265"/>
      <c r="CM84" s="265"/>
      <c r="CN84" s="265"/>
      <c r="CO84" s="265"/>
      <c r="CS84" s="266"/>
      <c r="CT84" s="267"/>
      <c r="CY84" s="278"/>
      <c r="CZ84" s="276"/>
      <c r="DA84" s="276"/>
      <c r="DB84" s="276"/>
      <c r="DC84" s="276"/>
      <c r="DD84" s="276"/>
      <c r="DE84" s="276"/>
      <c r="DF84" s="276"/>
      <c r="DG84" s="276"/>
      <c r="DH84" s="276"/>
      <c r="DI84" s="276"/>
      <c r="DJ84" s="276"/>
      <c r="DK84" s="276"/>
      <c r="DL84" s="276"/>
      <c r="DM84" s="276"/>
      <c r="DN84" s="276"/>
      <c r="DO84" s="276"/>
      <c r="DP84" s="276"/>
      <c r="DQ84" s="276"/>
      <c r="DR84" s="276"/>
      <c r="DS84" s="276"/>
      <c r="DT84" s="276"/>
      <c r="DU84" s="276"/>
      <c r="DV84" s="276"/>
      <c r="DW84" s="276"/>
      <c r="DX84" s="276"/>
      <c r="DY84" s="276"/>
      <c r="DZ84" s="276"/>
      <c r="EA84" s="276"/>
      <c r="EB84" s="276"/>
      <c r="EC84" s="276"/>
      <c r="ED84" s="276"/>
      <c r="EE84" s="276"/>
      <c r="EF84" s="276"/>
      <c r="EG84" s="276"/>
      <c r="EH84" s="276"/>
      <c r="EI84" s="276"/>
      <c r="EJ84" s="276"/>
      <c r="EK84" s="276"/>
      <c r="EL84" s="276"/>
      <c r="EM84" s="276"/>
      <c r="EN84" s="276"/>
      <c r="EO84" s="276"/>
      <c r="EP84" s="276"/>
      <c r="EQ84" s="276"/>
      <c r="ER84" s="276"/>
      <c r="ES84" s="276"/>
      <c r="ET84" s="276"/>
      <c r="EU84" s="276"/>
      <c r="EV84" s="276"/>
      <c r="EW84" s="276"/>
      <c r="EX84" s="276"/>
      <c r="EY84" s="276"/>
      <c r="EZ84" s="276"/>
      <c r="FA84" s="276"/>
      <c r="FB84" s="276"/>
      <c r="FC84" s="276"/>
      <c r="FD84" s="276"/>
      <c r="FE84" s="276"/>
      <c r="FF84" s="276"/>
      <c r="FG84" s="276"/>
      <c r="FH84" s="276"/>
      <c r="FI84" s="276"/>
      <c r="FJ84" s="276"/>
      <c r="FK84" s="276"/>
      <c r="FL84" s="276"/>
      <c r="FM84" s="276"/>
      <c r="FN84" s="276"/>
      <c r="FO84" s="276"/>
      <c r="FP84" s="276"/>
      <c r="FQ84" s="276"/>
      <c r="FR84" s="276"/>
      <c r="FS84" s="276"/>
      <c r="FT84" s="276"/>
      <c r="FU84" s="276"/>
      <c r="FV84" s="276"/>
      <c r="FW84" s="276"/>
      <c r="FX84" s="276"/>
      <c r="FY84" s="276"/>
      <c r="FZ84" s="276"/>
      <c r="GA84" s="276"/>
      <c r="GB84" s="276"/>
      <c r="GC84" s="276"/>
      <c r="GE84" s="276"/>
      <c r="GF84" s="276"/>
      <c r="GG84" s="276"/>
      <c r="GH84" s="276"/>
      <c r="GI84" s="281"/>
    </row>
    <row r="85" spans="4:191" ht="6.75" customHeight="1">
      <c r="E85" s="1057" t="s">
        <v>349</v>
      </c>
      <c r="F85" s="1057"/>
      <c r="G85" s="1057"/>
      <c r="H85" s="1057"/>
      <c r="I85" s="1057"/>
      <c r="J85" s="1057"/>
      <c r="K85" s="1057"/>
      <c r="L85" s="1057"/>
      <c r="M85" s="1057"/>
      <c r="N85" s="1057"/>
      <c r="O85" s="1057"/>
      <c r="P85" s="1057"/>
      <c r="Q85" s="1057"/>
      <c r="R85" s="1057"/>
      <c r="S85" s="1057"/>
      <c r="T85" s="1057"/>
      <c r="U85" s="1057"/>
      <c r="V85" s="1057"/>
      <c r="W85" s="1057"/>
      <c r="X85" s="1057"/>
      <c r="Y85" s="1057"/>
      <c r="Z85" s="1057"/>
      <c r="AA85" s="1057"/>
      <c r="AB85" s="1057"/>
      <c r="AC85" s="1057"/>
      <c r="AD85" s="1057"/>
      <c r="AE85" s="1057"/>
      <c r="AF85" s="1057"/>
      <c r="AG85" s="1057"/>
      <c r="AH85" s="1057"/>
      <c r="AI85" s="1057"/>
      <c r="AJ85" s="1057"/>
      <c r="AK85" s="1057"/>
      <c r="AL85" s="1057"/>
      <c r="AM85" s="1057"/>
      <c r="AN85" s="1057"/>
      <c r="AO85" s="1057"/>
      <c r="AP85" s="1057"/>
      <c r="AQ85" s="1057"/>
      <c r="AR85" s="1057"/>
      <c r="AS85" s="1057"/>
      <c r="AT85" s="1057"/>
      <c r="AU85" s="1057"/>
      <c r="AV85" s="1057"/>
      <c r="AW85" s="1057"/>
      <c r="AX85" s="1057"/>
      <c r="AY85" s="1057"/>
      <c r="AZ85" s="1057"/>
      <c r="BA85" s="1057"/>
      <c r="BB85" s="1057"/>
      <c r="BC85" s="1057"/>
      <c r="BD85" s="1057"/>
      <c r="BE85" s="1057"/>
      <c r="BF85" s="1057"/>
      <c r="BG85" s="1057"/>
      <c r="BH85" s="1057"/>
      <c r="BI85" s="1057"/>
      <c r="BJ85" s="1057"/>
      <c r="BK85" s="1057"/>
      <c r="BL85" s="1057"/>
      <c r="BM85" s="1057"/>
      <c r="BN85" s="1057"/>
      <c r="BO85" s="1057"/>
      <c r="BP85" s="1057"/>
      <c r="BQ85" s="1057"/>
      <c r="BR85" s="1057"/>
      <c r="BS85" s="1057"/>
      <c r="BT85" s="1057"/>
      <c r="BU85" s="1057"/>
      <c r="BV85" s="1057"/>
      <c r="BW85" s="1057"/>
      <c r="BX85" s="1057"/>
      <c r="BY85" s="1057"/>
      <c r="BZ85" s="1057"/>
      <c r="CA85" s="1057"/>
      <c r="CB85" s="1057"/>
      <c r="CC85" s="1057"/>
      <c r="CD85" s="1057"/>
      <c r="CE85" s="1057"/>
      <c r="CF85" s="1057"/>
      <c r="CG85" s="1057"/>
      <c r="CH85" s="1057"/>
      <c r="CI85" s="1057"/>
      <c r="CJ85" s="1057"/>
      <c r="CK85" s="1057"/>
      <c r="CL85" s="1057"/>
      <c r="CM85" s="1057"/>
      <c r="CN85" s="1057"/>
      <c r="CO85" s="1057"/>
      <c r="CP85" s="1057"/>
      <c r="CQ85" s="1057"/>
      <c r="CT85" s="267"/>
      <c r="CY85" s="278"/>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6"/>
      <c r="EC85" s="276"/>
      <c r="ED85" s="276"/>
      <c r="EE85" s="276"/>
      <c r="EF85" s="276"/>
      <c r="EG85" s="276"/>
      <c r="EH85" s="276"/>
      <c r="EI85" s="276"/>
      <c r="EJ85" s="276"/>
      <c r="EK85" s="276"/>
      <c r="EL85" s="276"/>
      <c r="EM85" s="276"/>
      <c r="EN85" s="276"/>
      <c r="EO85" s="276"/>
      <c r="EP85" s="276"/>
      <c r="EQ85" s="276"/>
      <c r="ER85" s="276"/>
      <c r="ES85" s="276"/>
      <c r="ET85" s="276"/>
      <c r="EU85" s="276"/>
      <c r="EV85" s="276"/>
      <c r="EW85" s="276"/>
      <c r="EX85" s="276"/>
      <c r="EY85" s="276"/>
      <c r="EZ85" s="276"/>
      <c r="FA85" s="276"/>
      <c r="FB85" s="276"/>
      <c r="FC85" s="276"/>
      <c r="FD85" s="276"/>
      <c r="FE85" s="276"/>
      <c r="FF85" s="276"/>
      <c r="FG85" s="276"/>
      <c r="FH85" s="276"/>
      <c r="FI85" s="276"/>
      <c r="FJ85" s="276"/>
      <c r="FK85" s="276"/>
      <c r="FL85" s="276"/>
      <c r="FM85" s="276"/>
      <c r="FN85" s="276"/>
      <c r="FO85" s="276"/>
      <c r="FP85" s="276"/>
      <c r="FQ85" s="276"/>
      <c r="FR85" s="276"/>
      <c r="FS85" s="276"/>
      <c r="FT85" s="276"/>
      <c r="FU85" s="276"/>
      <c r="FV85" s="276"/>
      <c r="FW85" s="276"/>
      <c r="FX85" s="276"/>
      <c r="FY85" s="276"/>
      <c r="FZ85" s="276"/>
      <c r="GA85" s="276"/>
      <c r="GB85" s="276"/>
      <c r="GC85" s="276"/>
      <c r="GE85" s="276"/>
      <c r="GF85" s="276"/>
      <c r="GG85" s="276"/>
      <c r="GH85" s="276"/>
      <c r="GI85" s="281"/>
    </row>
    <row r="86" spans="4:191" ht="6.75" customHeight="1">
      <c r="E86" s="1057"/>
      <c r="F86" s="1057"/>
      <c r="G86" s="1057"/>
      <c r="H86" s="1057"/>
      <c r="I86" s="1057"/>
      <c r="J86" s="1057"/>
      <c r="K86" s="1057"/>
      <c r="L86" s="1057"/>
      <c r="M86" s="1057"/>
      <c r="N86" s="1057"/>
      <c r="O86" s="1057"/>
      <c r="P86" s="1057"/>
      <c r="Q86" s="1057"/>
      <c r="R86" s="1057"/>
      <c r="S86" s="1057"/>
      <c r="T86" s="1057"/>
      <c r="U86" s="1057"/>
      <c r="V86" s="1057"/>
      <c r="W86" s="1057"/>
      <c r="X86" s="1057"/>
      <c r="Y86" s="1057"/>
      <c r="Z86" s="1057"/>
      <c r="AA86" s="1057"/>
      <c r="AB86" s="1057"/>
      <c r="AC86" s="1057"/>
      <c r="AD86" s="1057"/>
      <c r="AE86" s="1057"/>
      <c r="AF86" s="1057"/>
      <c r="AG86" s="1057"/>
      <c r="AH86" s="1057"/>
      <c r="AI86" s="1057"/>
      <c r="AJ86" s="1057"/>
      <c r="AK86" s="1057"/>
      <c r="AL86" s="1057"/>
      <c r="AM86" s="1057"/>
      <c r="AN86" s="1057"/>
      <c r="AO86" s="1057"/>
      <c r="AP86" s="1057"/>
      <c r="AQ86" s="1057"/>
      <c r="AR86" s="1057"/>
      <c r="AS86" s="1057"/>
      <c r="AT86" s="1057"/>
      <c r="AU86" s="1057"/>
      <c r="AV86" s="1057"/>
      <c r="AW86" s="1057"/>
      <c r="AX86" s="1057"/>
      <c r="AY86" s="1057"/>
      <c r="AZ86" s="1057"/>
      <c r="BA86" s="1057"/>
      <c r="BB86" s="1057"/>
      <c r="BC86" s="1057"/>
      <c r="BD86" s="1057"/>
      <c r="BE86" s="1057"/>
      <c r="BF86" s="1057"/>
      <c r="BG86" s="1057"/>
      <c r="BH86" s="1057"/>
      <c r="BI86" s="1057"/>
      <c r="BJ86" s="1057"/>
      <c r="BK86" s="1057"/>
      <c r="BL86" s="1057"/>
      <c r="BM86" s="1057"/>
      <c r="BN86" s="1057"/>
      <c r="BO86" s="1057"/>
      <c r="BP86" s="1057"/>
      <c r="BQ86" s="1057"/>
      <c r="BR86" s="1057"/>
      <c r="BS86" s="1057"/>
      <c r="BT86" s="1057"/>
      <c r="BU86" s="1057"/>
      <c r="BV86" s="1057"/>
      <c r="BW86" s="1057"/>
      <c r="BX86" s="1057"/>
      <c r="BY86" s="1057"/>
      <c r="BZ86" s="1057"/>
      <c r="CA86" s="1057"/>
      <c r="CB86" s="1057"/>
      <c r="CC86" s="1057"/>
      <c r="CD86" s="1057"/>
      <c r="CE86" s="1057"/>
      <c r="CF86" s="1057"/>
      <c r="CG86" s="1057"/>
      <c r="CH86" s="1057"/>
      <c r="CI86" s="1057"/>
      <c r="CJ86" s="1057"/>
      <c r="CK86" s="1057"/>
      <c r="CL86" s="1057"/>
      <c r="CM86" s="1057"/>
      <c r="CN86" s="1057"/>
      <c r="CO86" s="1057"/>
      <c r="CP86" s="1057"/>
      <c r="CQ86" s="1057"/>
      <c r="CT86" s="209"/>
      <c r="CY86" s="278"/>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c r="ET86" s="276"/>
      <c r="EU86" s="276"/>
      <c r="EV86" s="276"/>
      <c r="EW86" s="276"/>
      <c r="EX86" s="276"/>
      <c r="EY86" s="276"/>
      <c r="EZ86" s="276"/>
      <c r="FA86" s="276"/>
      <c r="FB86" s="276"/>
      <c r="FC86" s="276"/>
      <c r="FD86" s="276"/>
      <c r="FE86" s="276"/>
      <c r="FF86" s="276"/>
      <c r="FG86" s="276"/>
      <c r="FH86" s="276"/>
      <c r="FI86" s="276"/>
      <c r="FJ86" s="276"/>
      <c r="FK86" s="276"/>
      <c r="FL86" s="276"/>
      <c r="FM86" s="276"/>
      <c r="FN86" s="276"/>
      <c r="FO86" s="276"/>
      <c r="FP86" s="276"/>
      <c r="FQ86" s="276"/>
      <c r="FR86" s="276"/>
      <c r="FS86" s="276"/>
      <c r="FT86" s="276"/>
      <c r="FU86" s="276"/>
      <c r="FV86" s="276"/>
      <c r="FW86" s="276"/>
      <c r="FX86" s="276"/>
      <c r="FY86" s="276"/>
      <c r="FZ86" s="276"/>
      <c r="GA86" s="276"/>
      <c r="GB86" s="276"/>
      <c r="GC86" s="276"/>
      <c r="GE86" s="276"/>
      <c r="GF86" s="276"/>
      <c r="GG86" s="276"/>
      <c r="GH86" s="276"/>
      <c r="GI86" s="281"/>
    </row>
    <row r="87" spans="4:191" ht="6.75" customHeight="1">
      <c r="E87" s="1057"/>
      <c r="F87" s="1057"/>
      <c r="G87" s="1057"/>
      <c r="H87" s="1057"/>
      <c r="I87" s="1057"/>
      <c r="J87" s="1057"/>
      <c r="K87" s="1057"/>
      <c r="L87" s="1057"/>
      <c r="M87" s="1057"/>
      <c r="N87" s="1057"/>
      <c r="O87" s="1057"/>
      <c r="P87" s="1057"/>
      <c r="Q87" s="1057"/>
      <c r="R87" s="1057"/>
      <c r="S87" s="1057"/>
      <c r="T87" s="1057"/>
      <c r="U87" s="1057"/>
      <c r="V87" s="1057"/>
      <c r="W87" s="1057"/>
      <c r="X87" s="1057"/>
      <c r="Y87" s="1057"/>
      <c r="Z87" s="1057"/>
      <c r="AA87" s="1057"/>
      <c r="AB87" s="1057"/>
      <c r="AC87" s="1057"/>
      <c r="AD87" s="1057"/>
      <c r="AE87" s="1057"/>
      <c r="AF87" s="1057"/>
      <c r="AG87" s="1057"/>
      <c r="AH87" s="1057"/>
      <c r="AI87" s="1057"/>
      <c r="AJ87" s="1057"/>
      <c r="AK87" s="1057"/>
      <c r="AL87" s="1057"/>
      <c r="AM87" s="1057"/>
      <c r="AN87" s="1057"/>
      <c r="AO87" s="1057"/>
      <c r="AP87" s="1057"/>
      <c r="AQ87" s="1057"/>
      <c r="AR87" s="1057"/>
      <c r="AS87" s="1057"/>
      <c r="AT87" s="1057"/>
      <c r="AU87" s="1057"/>
      <c r="AV87" s="1057"/>
      <c r="AW87" s="1057"/>
      <c r="AX87" s="1057"/>
      <c r="AY87" s="1057"/>
      <c r="AZ87" s="1057"/>
      <c r="BA87" s="1057"/>
      <c r="BB87" s="1057"/>
      <c r="BC87" s="1057"/>
      <c r="BD87" s="1057"/>
      <c r="BE87" s="1057"/>
      <c r="BF87" s="1057"/>
      <c r="BG87" s="1057"/>
      <c r="BH87" s="1057"/>
      <c r="BI87" s="1057"/>
      <c r="BJ87" s="1057"/>
      <c r="BK87" s="1057"/>
      <c r="BL87" s="1057"/>
      <c r="BM87" s="1057"/>
      <c r="BN87" s="1057"/>
      <c r="BO87" s="1057"/>
      <c r="BP87" s="1057"/>
      <c r="BQ87" s="1057"/>
      <c r="BR87" s="1057"/>
      <c r="BS87" s="1057"/>
      <c r="BT87" s="1057"/>
      <c r="BU87" s="1057"/>
      <c r="BV87" s="1057"/>
      <c r="BW87" s="1057"/>
      <c r="BX87" s="1057"/>
      <c r="BY87" s="1057"/>
      <c r="BZ87" s="1057"/>
      <c r="CA87" s="1057"/>
      <c r="CB87" s="1057"/>
      <c r="CC87" s="1057"/>
      <c r="CD87" s="1057"/>
      <c r="CE87" s="1057"/>
      <c r="CF87" s="1057"/>
      <c r="CG87" s="1057"/>
      <c r="CH87" s="1057"/>
      <c r="CI87" s="1057"/>
      <c r="CJ87" s="1057"/>
      <c r="CK87" s="1057"/>
      <c r="CL87" s="1057"/>
      <c r="CM87" s="1057"/>
      <c r="CN87" s="1057"/>
      <c r="CO87" s="1057"/>
      <c r="CP87" s="1057"/>
      <c r="CQ87" s="1057"/>
      <c r="CS87" s="266"/>
      <c r="CT87" s="267"/>
      <c r="CY87" s="278"/>
      <c r="CZ87" s="276"/>
      <c r="DA87" s="276"/>
      <c r="DB87" s="276"/>
      <c r="DC87" s="276"/>
      <c r="DD87" s="276"/>
      <c r="DE87" s="276"/>
      <c r="DF87" s="276"/>
      <c r="DG87" s="276"/>
      <c r="DH87" s="276"/>
      <c r="DI87" s="276"/>
      <c r="DJ87" s="276"/>
      <c r="DK87" s="276"/>
      <c r="DL87" s="276"/>
      <c r="DM87" s="276"/>
      <c r="DN87" s="276"/>
      <c r="DO87" s="276"/>
      <c r="DP87" s="276"/>
      <c r="DQ87" s="276"/>
      <c r="DR87" s="276"/>
      <c r="DS87" s="276"/>
      <c r="DT87" s="276"/>
      <c r="DU87" s="276"/>
      <c r="DV87" s="276"/>
      <c r="DW87" s="276"/>
      <c r="DX87" s="276"/>
      <c r="DY87" s="276"/>
      <c r="DZ87" s="276"/>
      <c r="EA87" s="276"/>
      <c r="EB87" s="276"/>
      <c r="EC87" s="276"/>
      <c r="ED87" s="276"/>
      <c r="EE87" s="276"/>
      <c r="EF87" s="276"/>
      <c r="EG87" s="276"/>
      <c r="EH87" s="276"/>
      <c r="EI87" s="276"/>
      <c r="EJ87" s="276"/>
      <c r="EK87" s="276"/>
      <c r="EL87" s="276"/>
      <c r="EM87" s="276"/>
      <c r="EN87" s="276"/>
      <c r="EO87" s="276"/>
      <c r="EP87" s="276"/>
      <c r="EQ87" s="276"/>
      <c r="ER87" s="276"/>
      <c r="ES87" s="276"/>
      <c r="ET87" s="276"/>
      <c r="EU87" s="276"/>
      <c r="EV87" s="276"/>
      <c r="EW87" s="276"/>
      <c r="EX87" s="276"/>
      <c r="EY87" s="276"/>
      <c r="EZ87" s="276"/>
      <c r="FA87" s="276"/>
      <c r="FB87" s="276"/>
      <c r="FC87" s="276"/>
      <c r="FD87" s="276"/>
      <c r="FE87" s="276"/>
      <c r="FF87" s="276"/>
      <c r="FG87" s="276"/>
      <c r="FH87" s="276"/>
      <c r="FI87" s="276"/>
      <c r="FJ87" s="276"/>
      <c r="FK87" s="276"/>
      <c r="FL87" s="276"/>
      <c r="FM87" s="276"/>
      <c r="FN87" s="276"/>
      <c r="FO87" s="276"/>
      <c r="FP87" s="276"/>
      <c r="FQ87" s="276"/>
      <c r="FR87" s="276"/>
      <c r="FS87" s="276"/>
      <c r="FT87" s="276"/>
      <c r="FU87" s="276"/>
      <c r="FV87" s="276"/>
      <c r="FW87" s="276"/>
      <c r="FX87" s="276"/>
      <c r="FY87" s="276"/>
      <c r="FZ87" s="276"/>
      <c r="GA87" s="276"/>
      <c r="GB87" s="276"/>
      <c r="GC87" s="276"/>
      <c r="GE87" s="276"/>
      <c r="GF87" s="276"/>
      <c r="GG87" s="276"/>
      <c r="GH87" s="276"/>
      <c r="GI87" s="281"/>
    </row>
    <row r="88" spans="4:191" ht="5.25" customHeight="1">
      <c r="E88" s="288"/>
      <c r="F88" s="288"/>
      <c r="G88" s="288"/>
      <c r="H88" s="830" t="s">
        <v>385</v>
      </c>
      <c r="I88" s="830"/>
      <c r="J88" s="830"/>
      <c r="K88" s="830"/>
      <c r="L88" s="830"/>
      <c r="M88" s="830"/>
      <c r="N88" s="830"/>
      <c r="O88" s="830"/>
      <c r="P88" s="830"/>
      <c r="Q88" s="830"/>
      <c r="R88" s="830"/>
      <c r="S88" s="830"/>
      <c r="T88" s="830"/>
      <c r="U88" s="830"/>
      <c r="V88" s="830"/>
      <c r="W88" s="830"/>
      <c r="X88" s="830"/>
      <c r="Y88" s="830"/>
      <c r="Z88" s="830"/>
      <c r="AA88" s="830"/>
      <c r="AB88" s="830"/>
      <c r="AC88" s="830"/>
      <c r="AD88" s="830"/>
      <c r="AE88" s="830"/>
      <c r="AF88" s="830"/>
      <c r="AG88" s="830"/>
      <c r="AH88" s="830"/>
      <c r="AI88" s="830"/>
      <c r="AJ88" s="830"/>
      <c r="AK88" s="830"/>
      <c r="AL88" s="830"/>
      <c r="AM88" s="830"/>
      <c r="AN88" s="830"/>
      <c r="AO88" s="830"/>
      <c r="AP88" s="830"/>
      <c r="AQ88" s="830"/>
      <c r="AR88" s="830"/>
      <c r="AS88" s="830"/>
      <c r="AT88" s="830"/>
      <c r="AU88" s="830"/>
      <c r="AV88" s="830"/>
      <c r="AW88" s="830"/>
      <c r="AX88" s="830"/>
      <c r="AY88" s="830"/>
      <c r="AZ88" s="830"/>
      <c r="BA88" s="830"/>
      <c r="BB88" s="830"/>
      <c r="BC88" s="830"/>
      <c r="BD88" s="830"/>
      <c r="BE88" s="830"/>
      <c r="BF88" s="830"/>
      <c r="BG88" s="830"/>
      <c r="BH88" s="830"/>
      <c r="BI88" s="830"/>
      <c r="BJ88" s="830"/>
      <c r="BK88" s="830"/>
      <c r="BL88" s="830"/>
      <c r="BM88" s="830"/>
      <c r="BN88" s="830"/>
      <c r="BO88" s="830"/>
      <c r="BP88" s="830"/>
      <c r="BQ88" s="830"/>
      <c r="BR88" s="830"/>
      <c r="BS88" s="830"/>
      <c r="BT88" s="830"/>
      <c r="BU88" s="830"/>
      <c r="BV88" s="830"/>
      <c r="BW88" s="830"/>
      <c r="BX88" s="830"/>
      <c r="BY88" s="830"/>
      <c r="BZ88" s="830"/>
      <c r="CA88" s="830"/>
      <c r="CB88" s="830"/>
      <c r="CC88" s="830"/>
      <c r="CD88" s="830"/>
      <c r="CE88" s="830"/>
      <c r="CF88" s="830"/>
      <c r="CG88" s="830"/>
      <c r="CH88" s="830"/>
      <c r="CI88" s="830"/>
      <c r="CJ88" s="830"/>
      <c r="CK88" s="830"/>
      <c r="CL88" s="830"/>
      <c r="CM88" s="830"/>
      <c r="CN88" s="830"/>
      <c r="CO88" s="830"/>
      <c r="CP88" s="830"/>
      <c r="CQ88" s="830"/>
      <c r="CT88" s="267"/>
      <c r="CY88" s="278"/>
      <c r="CZ88" s="276"/>
      <c r="DA88" s="276"/>
      <c r="DB88" s="276"/>
      <c r="DC88" s="276"/>
      <c r="DD88" s="276"/>
      <c r="DE88" s="276"/>
      <c r="DF88" s="276"/>
      <c r="DG88" s="276"/>
      <c r="DH88" s="276"/>
      <c r="DI88" s="276"/>
      <c r="DJ88" s="276"/>
      <c r="DK88" s="276"/>
      <c r="DL88" s="276"/>
      <c r="DM88" s="276"/>
      <c r="DN88" s="276"/>
      <c r="DO88" s="276"/>
      <c r="DP88" s="276"/>
      <c r="DQ88" s="276"/>
      <c r="DR88" s="276"/>
      <c r="DS88" s="276"/>
      <c r="DT88" s="276"/>
      <c r="DU88" s="276"/>
      <c r="DV88" s="276"/>
      <c r="DW88" s="276"/>
      <c r="DX88" s="276"/>
      <c r="DY88" s="276"/>
      <c r="DZ88" s="276"/>
      <c r="EA88" s="276"/>
      <c r="EB88" s="276"/>
      <c r="EC88" s="276"/>
      <c r="ED88" s="276"/>
      <c r="EE88" s="276"/>
      <c r="EF88" s="276"/>
      <c r="EG88" s="276"/>
      <c r="EH88" s="276"/>
      <c r="EI88" s="276"/>
      <c r="EJ88" s="276"/>
      <c r="EK88" s="276"/>
      <c r="EL88" s="276"/>
      <c r="EM88" s="276"/>
      <c r="EN88" s="276"/>
      <c r="EO88" s="276"/>
      <c r="EP88" s="276"/>
      <c r="EQ88" s="276"/>
      <c r="ER88" s="276"/>
      <c r="ES88" s="276"/>
      <c r="ET88" s="276"/>
      <c r="EU88" s="276"/>
      <c r="EV88" s="276"/>
      <c r="EW88" s="276"/>
      <c r="EX88" s="276"/>
      <c r="EY88" s="276"/>
      <c r="EZ88" s="276"/>
      <c r="FA88" s="276"/>
      <c r="FB88" s="276"/>
      <c r="FC88" s="276"/>
      <c r="FD88" s="276"/>
      <c r="FE88" s="276"/>
      <c r="FF88" s="276"/>
      <c r="FG88" s="276"/>
      <c r="FH88" s="276"/>
      <c r="FI88" s="276"/>
      <c r="FJ88" s="276"/>
      <c r="FK88" s="276"/>
      <c r="FL88" s="276"/>
      <c r="FM88" s="276"/>
      <c r="FN88" s="276"/>
      <c r="FO88" s="276"/>
      <c r="FP88" s="276"/>
      <c r="FQ88" s="276"/>
      <c r="FR88" s="276"/>
      <c r="FS88" s="276"/>
      <c r="FT88" s="276"/>
      <c r="FU88" s="276"/>
      <c r="FV88" s="276"/>
      <c r="FW88" s="276"/>
      <c r="FX88" s="276"/>
      <c r="FY88" s="276"/>
      <c r="FZ88" s="276"/>
      <c r="GA88" s="276"/>
      <c r="GB88" s="276"/>
      <c r="GC88" s="276"/>
      <c r="GE88" s="276"/>
      <c r="GF88" s="276"/>
      <c r="GG88" s="276"/>
      <c r="GH88" s="276"/>
      <c r="GI88" s="281"/>
    </row>
    <row r="89" spans="4:191" ht="5.25" customHeight="1">
      <c r="D89" s="288"/>
      <c r="E89" s="288"/>
      <c r="F89" s="288"/>
      <c r="G89" s="288"/>
      <c r="H89" s="830"/>
      <c r="I89" s="830"/>
      <c r="J89" s="830"/>
      <c r="K89" s="830"/>
      <c r="L89" s="830"/>
      <c r="M89" s="830"/>
      <c r="N89" s="830"/>
      <c r="O89" s="830"/>
      <c r="P89" s="830"/>
      <c r="Q89" s="830"/>
      <c r="R89" s="830"/>
      <c r="S89" s="830"/>
      <c r="T89" s="830"/>
      <c r="U89" s="830"/>
      <c r="V89" s="830"/>
      <c r="W89" s="830"/>
      <c r="X89" s="830"/>
      <c r="Y89" s="830"/>
      <c r="Z89" s="830"/>
      <c r="AA89" s="830"/>
      <c r="AB89" s="830"/>
      <c r="AC89" s="830"/>
      <c r="AD89" s="830"/>
      <c r="AE89" s="830"/>
      <c r="AF89" s="830"/>
      <c r="AG89" s="830"/>
      <c r="AH89" s="830"/>
      <c r="AI89" s="830"/>
      <c r="AJ89" s="830"/>
      <c r="AK89" s="830"/>
      <c r="AL89" s="830"/>
      <c r="AM89" s="830"/>
      <c r="AN89" s="830"/>
      <c r="AO89" s="830"/>
      <c r="AP89" s="830"/>
      <c r="AQ89" s="830"/>
      <c r="AR89" s="830"/>
      <c r="AS89" s="830"/>
      <c r="AT89" s="830"/>
      <c r="AU89" s="830"/>
      <c r="AV89" s="830"/>
      <c r="AW89" s="830"/>
      <c r="AX89" s="830"/>
      <c r="AY89" s="830"/>
      <c r="AZ89" s="830"/>
      <c r="BA89" s="830"/>
      <c r="BB89" s="830"/>
      <c r="BC89" s="830"/>
      <c r="BD89" s="830"/>
      <c r="BE89" s="830"/>
      <c r="BF89" s="830"/>
      <c r="BG89" s="830"/>
      <c r="BH89" s="830"/>
      <c r="BI89" s="830"/>
      <c r="BJ89" s="830"/>
      <c r="BK89" s="830"/>
      <c r="BL89" s="830"/>
      <c r="BM89" s="830"/>
      <c r="BN89" s="830"/>
      <c r="BO89" s="830"/>
      <c r="BP89" s="830"/>
      <c r="BQ89" s="830"/>
      <c r="BR89" s="830"/>
      <c r="BS89" s="830"/>
      <c r="BT89" s="830"/>
      <c r="BU89" s="830"/>
      <c r="BV89" s="830"/>
      <c r="BW89" s="830"/>
      <c r="BX89" s="830"/>
      <c r="BY89" s="830"/>
      <c r="BZ89" s="830"/>
      <c r="CA89" s="830"/>
      <c r="CB89" s="830"/>
      <c r="CC89" s="830"/>
      <c r="CD89" s="830"/>
      <c r="CE89" s="830"/>
      <c r="CF89" s="830"/>
      <c r="CG89" s="830"/>
      <c r="CH89" s="830"/>
      <c r="CI89" s="830"/>
      <c r="CJ89" s="830"/>
      <c r="CK89" s="830"/>
      <c r="CL89" s="830"/>
      <c r="CM89" s="830"/>
      <c r="CN89" s="830"/>
      <c r="CO89" s="830"/>
      <c r="CP89" s="830"/>
      <c r="CQ89" s="830"/>
      <c r="CT89" s="209"/>
      <c r="CY89" s="278"/>
      <c r="CZ89" s="276"/>
      <c r="DA89" s="276"/>
      <c r="DB89" s="276"/>
      <c r="DC89" s="276"/>
      <c r="DD89" s="276"/>
      <c r="DE89" s="276"/>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6"/>
      <c r="EC89" s="276"/>
      <c r="ED89" s="276"/>
      <c r="EE89" s="276"/>
      <c r="EF89" s="276"/>
      <c r="EG89" s="276"/>
      <c r="EH89" s="276"/>
      <c r="EI89" s="276"/>
      <c r="EJ89" s="276"/>
      <c r="EK89" s="276"/>
      <c r="EL89" s="276"/>
      <c r="EM89" s="276"/>
      <c r="EN89" s="276"/>
      <c r="EO89" s="276"/>
      <c r="EP89" s="276"/>
      <c r="EQ89" s="276"/>
      <c r="ER89" s="276"/>
      <c r="ES89" s="276"/>
      <c r="ET89" s="276"/>
      <c r="EU89" s="276"/>
      <c r="EV89" s="276"/>
      <c r="EW89" s="276"/>
      <c r="EX89" s="276"/>
      <c r="EY89" s="276"/>
      <c r="EZ89" s="276"/>
      <c r="FA89" s="276"/>
      <c r="FB89" s="276"/>
      <c r="FC89" s="276"/>
      <c r="FD89" s="276"/>
      <c r="FE89" s="276"/>
      <c r="FF89" s="276"/>
      <c r="FG89" s="276"/>
      <c r="FH89" s="276"/>
      <c r="FI89" s="276"/>
      <c r="FJ89" s="276"/>
      <c r="FK89" s="276"/>
      <c r="FL89" s="276"/>
      <c r="FM89" s="276"/>
      <c r="FN89" s="276"/>
      <c r="FO89" s="276"/>
      <c r="FP89" s="276"/>
      <c r="FQ89" s="276"/>
      <c r="FR89" s="276"/>
      <c r="FS89" s="276"/>
      <c r="FT89" s="276"/>
      <c r="FU89" s="276"/>
      <c r="FV89" s="276"/>
      <c r="FW89" s="276"/>
      <c r="FX89" s="276"/>
      <c r="FY89" s="276"/>
      <c r="FZ89" s="276"/>
      <c r="GA89" s="276"/>
      <c r="GB89" s="276"/>
      <c r="GC89" s="276"/>
      <c r="GE89" s="276"/>
      <c r="GF89" s="276"/>
      <c r="GG89" s="276"/>
      <c r="GH89" s="276"/>
      <c r="GI89" s="281"/>
    </row>
    <row r="90" spans="4:191" ht="6.75" customHeight="1">
      <c r="D90" s="832" t="s">
        <v>383</v>
      </c>
      <c r="E90" s="832"/>
      <c r="F90" s="832"/>
      <c r="G90" s="832"/>
      <c r="H90" s="830" t="s">
        <v>459</v>
      </c>
      <c r="I90" s="830"/>
      <c r="J90" s="830"/>
      <c r="K90" s="830"/>
      <c r="L90" s="830"/>
      <c r="M90" s="830"/>
      <c r="N90" s="830"/>
      <c r="O90" s="830"/>
      <c r="P90" s="830"/>
      <c r="Q90" s="830"/>
      <c r="R90" s="830"/>
      <c r="S90" s="830"/>
      <c r="T90" s="830"/>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0"/>
      <c r="AY90" s="830"/>
      <c r="AZ90" s="830"/>
      <c r="BA90" s="830"/>
      <c r="BB90" s="830"/>
      <c r="BC90" s="830"/>
      <c r="BD90" s="830"/>
      <c r="BE90" s="830"/>
      <c r="BF90" s="830"/>
      <c r="BG90" s="830"/>
      <c r="BH90" s="830"/>
      <c r="BI90" s="830"/>
      <c r="BJ90" s="830"/>
      <c r="BK90" s="830"/>
      <c r="BL90" s="830"/>
      <c r="BM90" s="830"/>
      <c r="BN90" s="830"/>
      <c r="BO90" s="830"/>
      <c r="BP90" s="830"/>
      <c r="BQ90" s="830"/>
      <c r="BR90" s="830"/>
      <c r="BS90" s="830"/>
      <c r="BT90" s="830"/>
      <c r="BU90" s="830"/>
      <c r="BV90" s="830"/>
      <c r="BW90" s="830"/>
      <c r="BX90" s="830"/>
      <c r="BY90" s="830"/>
      <c r="BZ90" s="830"/>
      <c r="CA90" s="830"/>
      <c r="CB90" s="830"/>
      <c r="CC90" s="830"/>
      <c r="CD90" s="830"/>
      <c r="CE90" s="830"/>
      <c r="CF90" s="830"/>
      <c r="CG90" s="830"/>
      <c r="CH90" s="830"/>
      <c r="CI90" s="830"/>
      <c r="CJ90" s="830"/>
      <c r="CK90" s="830"/>
      <c r="CL90" s="830"/>
      <c r="CM90" s="830"/>
      <c r="CN90" s="830"/>
      <c r="CO90" s="830"/>
      <c r="CP90" s="830"/>
      <c r="CQ90" s="830"/>
      <c r="CS90" s="266"/>
      <c r="CT90" s="267"/>
      <c r="CY90" s="278"/>
      <c r="CZ90" s="276"/>
      <c r="DA90" s="276"/>
      <c r="DB90" s="276"/>
      <c r="DC90" s="276"/>
      <c r="DD90" s="276"/>
      <c r="DE90" s="276"/>
      <c r="DF90" s="276"/>
      <c r="DG90" s="276"/>
      <c r="DH90" s="276"/>
      <c r="DI90" s="276"/>
      <c r="DJ90" s="276"/>
      <c r="DK90" s="276"/>
      <c r="DL90" s="276"/>
      <c r="DM90" s="276"/>
      <c r="DN90" s="276"/>
      <c r="DO90" s="276"/>
      <c r="DP90" s="276"/>
      <c r="DQ90" s="276"/>
      <c r="DR90" s="276"/>
      <c r="DS90" s="276"/>
      <c r="DT90" s="276"/>
      <c r="DU90" s="276"/>
      <c r="DV90" s="276"/>
      <c r="DW90" s="276"/>
      <c r="DX90" s="276"/>
      <c r="DY90" s="276"/>
      <c r="DZ90" s="276"/>
      <c r="EA90" s="276"/>
      <c r="EB90" s="276"/>
      <c r="EC90" s="276"/>
      <c r="ED90" s="276"/>
      <c r="EE90" s="276"/>
      <c r="EF90" s="276"/>
      <c r="EG90" s="276"/>
      <c r="EH90" s="276"/>
      <c r="EI90" s="276"/>
      <c r="EJ90" s="276"/>
      <c r="EK90" s="276"/>
      <c r="EL90" s="276"/>
      <c r="EM90" s="276"/>
      <c r="EN90" s="276"/>
      <c r="EO90" s="276"/>
      <c r="EP90" s="276"/>
      <c r="EQ90" s="276"/>
      <c r="ER90" s="276"/>
      <c r="ES90" s="276"/>
      <c r="ET90" s="276"/>
      <c r="EU90" s="276"/>
      <c r="EV90" s="276"/>
      <c r="EW90" s="276"/>
      <c r="EX90" s="276"/>
      <c r="EY90" s="276"/>
      <c r="EZ90" s="276"/>
      <c r="FA90" s="276"/>
      <c r="FB90" s="276"/>
      <c r="FC90" s="276"/>
      <c r="FD90" s="276"/>
      <c r="FE90" s="276"/>
      <c r="FF90" s="276"/>
      <c r="FG90" s="276"/>
      <c r="FH90" s="276"/>
      <c r="FI90" s="276"/>
      <c r="FJ90" s="276"/>
      <c r="FK90" s="276"/>
      <c r="FL90" s="276"/>
      <c r="FM90" s="276"/>
      <c r="FN90" s="276"/>
      <c r="FO90" s="276"/>
      <c r="FP90" s="276"/>
      <c r="FQ90" s="276"/>
      <c r="FR90" s="276"/>
      <c r="FS90" s="276"/>
      <c r="FT90" s="276"/>
      <c r="FU90" s="276"/>
      <c r="FV90" s="276"/>
      <c r="FW90" s="276"/>
      <c r="FX90" s="276"/>
      <c r="FY90" s="276"/>
      <c r="FZ90" s="276"/>
      <c r="GA90" s="276"/>
      <c r="GB90" s="276"/>
      <c r="GC90" s="276"/>
      <c r="GD90" s="276"/>
      <c r="GE90" s="276"/>
      <c r="GF90" s="276"/>
      <c r="GG90" s="276"/>
      <c r="GH90" s="276"/>
      <c r="GI90" s="281"/>
    </row>
    <row r="91" spans="4:191" ht="6.75" customHeight="1">
      <c r="D91" s="832"/>
      <c r="E91" s="832"/>
      <c r="F91" s="832"/>
      <c r="G91" s="832"/>
      <c r="H91" s="830"/>
      <c r="I91" s="830"/>
      <c r="J91" s="830"/>
      <c r="K91" s="830"/>
      <c r="L91" s="830"/>
      <c r="M91" s="830"/>
      <c r="N91" s="830"/>
      <c r="O91" s="830"/>
      <c r="P91" s="830"/>
      <c r="Q91" s="830"/>
      <c r="R91" s="830"/>
      <c r="S91" s="830"/>
      <c r="T91" s="830"/>
      <c r="U91" s="830"/>
      <c r="V91" s="830"/>
      <c r="W91" s="830"/>
      <c r="X91" s="830"/>
      <c r="Y91" s="830"/>
      <c r="Z91" s="830"/>
      <c r="AA91" s="830"/>
      <c r="AB91" s="830"/>
      <c r="AC91" s="830"/>
      <c r="AD91" s="830"/>
      <c r="AE91" s="830"/>
      <c r="AF91" s="830"/>
      <c r="AG91" s="830"/>
      <c r="AH91" s="830"/>
      <c r="AI91" s="830"/>
      <c r="AJ91" s="830"/>
      <c r="AK91" s="830"/>
      <c r="AL91" s="830"/>
      <c r="AM91" s="830"/>
      <c r="AN91" s="830"/>
      <c r="AO91" s="830"/>
      <c r="AP91" s="830"/>
      <c r="AQ91" s="830"/>
      <c r="AR91" s="830"/>
      <c r="AS91" s="830"/>
      <c r="AT91" s="830"/>
      <c r="AU91" s="830"/>
      <c r="AV91" s="830"/>
      <c r="AW91" s="830"/>
      <c r="AX91" s="830"/>
      <c r="AY91" s="830"/>
      <c r="AZ91" s="830"/>
      <c r="BA91" s="830"/>
      <c r="BB91" s="830"/>
      <c r="BC91" s="830"/>
      <c r="BD91" s="830"/>
      <c r="BE91" s="830"/>
      <c r="BF91" s="830"/>
      <c r="BG91" s="830"/>
      <c r="BH91" s="830"/>
      <c r="BI91" s="830"/>
      <c r="BJ91" s="830"/>
      <c r="BK91" s="830"/>
      <c r="BL91" s="830"/>
      <c r="BM91" s="830"/>
      <c r="BN91" s="830"/>
      <c r="BO91" s="830"/>
      <c r="BP91" s="830"/>
      <c r="BQ91" s="830"/>
      <c r="BR91" s="830"/>
      <c r="BS91" s="830"/>
      <c r="BT91" s="830"/>
      <c r="BU91" s="830"/>
      <c r="BV91" s="830"/>
      <c r="BW91" s="830"/>
      <c r="BX91" s="830"/>
      <c r="BY91" s="830"/>
      <c r="BZ91" s="830"/>
      <c r="CA91" s="830"/>
      <c r="CB91" s="830"/>
      <c r="CC91" s="830"/>
      <c r="CD91" s="830"/>
      <c r="CE91" s="830"/>
      <c r="CF91" s="830"/>
      <c r="CG91" s="830"/>
      <c r="CH91" s="830"/>
      <c r="CI91" s="830"/>
      <c r="CJ91" s="830"/>
      <c r="CK91" s="830"/>
      <c r="CL91" s="830"/>
      <c r="CM91" s="830"/>
      <c r="CN91" s="830"/>
      <c r="CO91" s="830"/>
      <c r="CP91" s="830"/>
      <c r="CQ91" s="830"/>
      <c r="CT91" s="267"/>
      <c r="CY91" s="332"/>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c r="DV91" s="253"/>
      <c r="DW91" s="253"/>
      <c r="DX91" s="253"/>
      <c r="DY91" s="253"/>
      <c r="DZ91" s="253"/>
      <c r="EA91" s="253"/>
      <c r="EB91" s="253"/>
      <c r="EC91" s="253"/>
      <c r="ED91" s="253"/>
      <c r="EE91" s="253"/>
      <c r="EF91" s="253"/>
      <c r="EG91" s="253"/>
      <c r="EH91" s="253"/>
      <c r="EI91" s="253"/>
      <c r="EJ91" s="253"/>
      <c r="EK91" s="253"/>
      <c r="EL91" s="253"/>
      <c r="EM91" s="253"/>
      <c r="EN91" s="253"/>
      <c r="EO91" s="253"/>
      <c r="EP91" s="253"/>
      <c r="EQ91" s="253"/>
      <c r="ER91" s="253"/>
      <c r="ES91" s="253"/>
      <c r="ET91" s="253"/>
      <c r="EU91" s="253"/>
      <c r="EV91" s="253"/>
      <c r="EW91" s="253"/>
      <c r="EX91" s="253"/>
      <c r="EY91" s="253"/>
      <c r="EZ91" s="253"/>
      <c r="FA91" s="253"/>
      <c r="FB91" s="253"/>
      <c r="FC91" s="253"/>
      <c r="FD91" s="253"/>
      <c r="FE91" s="253"/>
      <c r="FF91" s="253"/>
      <c r="FG91" s="253"/>
      <c r="FH91" s="253"/>
      <c r="FI91" s="253"/>
      <c r="FJ91" s="253"/>
      <c r="FK91" s="253"/>
      <c r="FL91" s="253"/>
      <c r="FM91" s="253"/>
      <c r="FN91" s="253"/>
      <c r="FO91" s="253"/>
      <c r="FP91" s="253"/>
      <c r="FQ91" s="253"/>
      <c r="FR91" s="253"/>
      <c r="FS91" s="253"/>
      <c r="FT91" s="253"/>
      <c r="FU91" s="253"/>
      <c r="FV91" s="253"/>
      <c r="FW91" s="253"/>
      <c r="FX91" s="253"/>
      <c r="FY91" s="253"/>
      <c r="FZ91" s="253"/>
      <c r="GA91" s="253"/>
      <c r="GB91" s="253"/>
      <c r="GC91" s="253"/>
      <c r="GD91" s="253"/>
      <c r="GE91" s="253"/>
      <c r="GF91" s="253"/>
      <c r="GG91" s="253"/>
      <c r="GH91" s="253"/>
      <c r="GI91" s="333"/>
    </row>
    <row r="92" spans="4:191" ht="6.75" customHeight="1">
      <c r="D92" s="832"/>
      <c r="E92" s="832"/>
      <c r="F92" s="832"/>
      <c r="G92" s="832"/>
      <c r="H92" s="830"/>
      <c r="I92" s="830"/>
      <c r="J92" s="830"/>
      <c r="K92" s="830"/>
      <c r="L92" s="830"/>
      <c r="M92" s="830"/>
      <c r="N92" s="830"/>
      <c r="O92" s="830"/>
      <c r="P92" s="830"/>
      <c r="Q92" s="830"/>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30"/>
      <c r="BY92" s="830"/>
      <c r="BZ92" s="830"/>
      <c r="CA92" s="830"/>
      <c r="CB92" s="830"/>
      <c r="CC92" s="830"/>
      <c r="CD92" s="830"/>
      <c r="CE92" s="830"/>
      <c r="CF92" s="830"/>
      <c r="CG92" s="830"/>
      <c r="CH92" s="830"/>
      <c r="CI92" s="830"/>
      <c r="CJ92" s="830"/>
      <c r="CK92" s="830"/>
      <c r="CL92" s="830"/>
      <c r="CM92" s="830"/>
      <c r="CN92" s="830"/>
      <c r="CO92" s="830"/>
      <c r="CP92" s="830"/>
      <c r="CQ92" s="830"/>
      <c r="CT92" s="209"/>
      <c r="CY92" s="332"/>
      <c r="CZ92" s="253"/>
      <c r="DA92" s="253"/>
      <c r="DB92" s="253"/>
      <c r="DC92" s="253"/>
      <c r="DD92" s="253"/>
      <c r="DE92" s="253"/>
      <c r="DF92" s="253"/>
      <c r="DG92" s="253"/>
      <c r="DH92" s="253"/>
      <c r="DI92" s="253"/>
      <c r="DJ92" s="253"/>
      <c r="DK92" s="253"/>
      <c r="DL92" s="253"/>
      <c r="DM92" s="253"/>
      <c r="DN92" s="253"/>
      <c r="DO92" s="253"/>
      <c r="DP92" s="253"/>
      <c r="DQ92" s="253"/>
      <c r="DR92" s="253"/>
      <c r="DS92" s="253"/>
      <c r="DT92" s="253"/>
      <c r="DU92" s="253"/>
      <c r="DV92" s="253"/>
      <c r="DW92" s="253"/>
      <c r="DX92" s="253"/>
      <c r="DY92" s="253"/>
      <c r="DZ92" s="253"/>
      <c r="EA92" s="253"/>
      <c r="EB92" s="253"/>
      <c r="EC92" s="253"/>
      <c r="ED92" s="253"/>
      <c r="EE92" s="253"/>
      <c r="EF92" s="253"/>
      <c r="EG92" s="253"/>
      <c r="EH92" s="253"/>
      <c r="EI92" s="253"/>
      <c r="EJ92" s="253"/>
      <c r="EK92" s="253"/>
      <c r="EL92" s="253"/>
      <c r="EM92" s="253"/>
      <c r="EN92" s="253"/>
      <c r="EO92" s="253"/>
      <c r="EP92" s="253"/>
      <c r="EQ92" s="253"/>
      <c r="ER92" s="253"/>
      <c r="ES92" s="253"/>
      <c r="ET92" s="253"/>
      <c r="EU92" s="253"/>
      <c r="EV92" s="253"/>
      <c r="EW92" s="253"/>
      <c r="EX92" s="253"/>
      <c r="EY92" s="253"/>
      <c r="EZ92" s="253"/>
      <c r="FA92" s="253"/>
      <c r="FB92" s="253"/>
      <c r="FC92" s="253"/>
      <c r="FD92" s="253"/>
      <c r="FE92" s="253"/>
      <c r="FF92" s="253"/>
      <c r="FG92" s="253"/>
      <c r="FH92" s="253"/>
      <c r="FI92" s="253"/>
      <c r="FJ92" s="253"/>
      <c r="FK92" s="253"/>
      <c r="FL92" s="253"/>
      <c r="FM92" s="253"/>
      <c r="FN92" s="253"/>
      <c r="FO92" s="253"/>
      <c r="FP92" s="253"/>
      <c r="FQ92" s="253"/>
      <c r="FR92" s="253"/>
      <c r="FS92" s="253"/>
      <c r="FT92" s="253"/>
      <c r="FU92" s="253"/>
      <c r="FV92" s="253"/>
      <c r="FW92" s="253"/>
      <c r="FX92" s="253"/>
      <c r="FY92" s="253"/>
      <c r="FZ92" s="253"/>
      <c r="GA92" s="253"/>
      <c r="GB92" s="253"/>
      <c r="GC92" s="253"/>
      <c r="GD92" s="253"/>
      <c r="GE92" s="253"/>
      <c r="GF92" s="253"/>
      <c r="GG92" s="253"/>
      <c r="GH92" s="253"/>
      <c r="GI92" s="333"/>
    </row>
    <row r="93" spans="4:191" ht="6.75" customHeight="1">
      <c r="D93" s="832" t="s">
        <v>383</v>
      </c>
      <c r="E93" s="832"/>
      <c r="F93" s="832"/>
      <c r="G93" s="832"/>
      <c r="H93" s="830" t="s">
        <v>384</v>
      </c>
      <c r="I93" s="830"/>
      <c r="J93" s="830"/>
      <c r="K93" s="830"/>
      <c r="L93" s="830"/>
      <c r="M93" s="830"/>
      <c r="N93" s="830"/>
      <c r="O93" s="830"/>
      <c r="P93" s="830"/>
      <c r="Q93" s="830"/>
      <c r="R93" s="830"/>
      <c r="S93" s="830"/>
      <c r="T93" s="830"/>
      <c r="U93" s="830"/>
      <c r="V93" s="830"/>
      <c r="W93" s="830"/>
      <c r="X93" s="830"/>
      <c r="Y93" s="830"/>
      <c r="Z93" s="830"/>
      <c r="AA93" s="830"/>
      <c r="AB93" s="830"/>
      <c r="AC93" s="830"/>
      <c r="AD93" s="830"/>
      <c r="AE93" s="830"/>
      <c r="AF93" s="830"/>
      <c r="AG93" s="830"/>
      <c r="AH93" s="830"/>
      <c r="AI93" s="830"/>
      <c r="AJ93" s="830"/>
      <c r="AK93" s="830"/>
      <c r="AL93" s="830"/>
      <c r="AM93" s="830"/>
      <c r="AN93" s="830"/>
      <c r="AO93" s="830"/>
      <c r="AP93" s="830"/>
      <c r="AQ93" s="830"/>
      <c r="AR93" s="830"/>
      <c r="AS93" s="830"/>
      <c r="AT93" s="830"/>
      <c r="AU93" s="830"/>
      <c r="AV93" s="830"/>
      <c r="AW93" s="830"/>
      <c r="AX93" s="830"/>
      <c r="AY93" s="830"/>
      <c r="AZ93" s="830"/>
      <c r="BA93" s="830"/>
      <c r="BB93" s="830"/>
      <c r="BC93" s="830"/>
      <c r="BD93" s="830"/>
      <c r="BE93" s="830"/>
      <c r="BF93" s="830"/>
      <c r="BG93" s="830"/>
      <c r="BH93" s="830"/>
      <c r="BI93" s="830"/>
      <c r="BJ93" s="830"/>
      <c r="BK93" s="830"/>
      <c r="BL93" s="830"/>
      <c r="BM93" s="830"/>
      <c r="BN93" s="830"/>
      <c r="BO93" s="830"/>
      <c r="BP93" s="830"/>
      <c r="BQ93" s="830"/>
      <c r="BR93" s="830"/>
      <c r="BS93" s="830"/>
      <c r="BT93" s="830"/>
      <c r="BU93" s="830"/>
      <c r="BV93" s="830"/>
      <c r="BW93" s="830"/>
      <c r="BX93" s="830"/>
      <c r="BY93" s="830"/>
      <c r="BZ93" s="830"/>
      <c r="CA93" s="830"/>
      <c r="CB93" s="830"/>
      <c r="CC93" s="830"/>
      <c r="CD93" s="830"/>
      <c r="CE93" s="830"/>
      <c r="CF93" s="830"/>
      <c r="CG93" s="830"/>
      <c r="CH93" s="830"/>
      <c r="CI93" s="830"/>
      <c r="CJ93" s="830"/>
      <c r="CK93" s="830"/>
      <c r="CL93" s="830"/>
      <c r="CM93" s="830"/>
      <c r="CN93" s="830"/>
      <c r="CO93" s="830"/>
      <c r="CP93" s="830"/>
      <c r="CQ93" s="830"/>
      <c r="CS93" s="266"/>
      <c r="CT93" s="267"/>
      <c r="CY93" s="334"/>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6"/>
    </row>
    <row r="94" spans="4:191" ht="6.75" customHeight="1">
      <c r="D94" s="832"/>
      <c r="E94" s="832"/>
      <c r="F94" s="832"/>
      <c r="G94" s="832"/>
      <c r="H94" s="830"/>
      <c r="I94" s="830"/>
      <c r="J94" s="830"/>
      <c r="K94" s="830"/>
      <c r="L94" s="830"/>
      <c r="M94" s="830"/>
      <c r="N94" s="830"/>
      <c r="O94" s="830"/>
      <c r="P94" s="830"/>
      <c r="Q94" s="830"/>
      <c r="R94" s="830"/>
      <c r="S94" s="830"/>
      <c r="T94" s="830"/>
      <c r="U94" s="830"/>
      <c r="V94" s="830"/>
      <c r="W94" s="830"/>
      <c r="X94" s="830"/>
      <c r="Y94" s="830"/>
      <c r="Z94" s="830"/>
      <c r="AA94" s="830"/>
      <c r="AB94" s="830"/>
      <c r="AC94" s="830"/>
      <c r="AD94" s="830"/>
      <c r="AE94" s="830"/>
      <c r="AF94" s="830"/>
      <c r="AG94" s="830"/>
      <c r="AH94" s="830"/>
      <c r="AI94" s="830"/>
      <c r="AJ94" s="830"/>
      <c r="AK94" s="830"/>
      <c r="AL94" s="830"/>
      <c r="AM94" s="830"/>
      <c r="AN94" s="830"/>
      <c r="AO94" s="830"/>
      <c r="AP94" s="830"/>
      <c r="AQ94" s="830"/>
      <c r="AR94" s="830"/>
      <c r="AS94" s="830"/>
      <c r="AT94" s="830"/>
      <c r="AU94" s="830"/>
      <c r="AV94" s="830"/>
      <c r="AW94" s="830"/>
      <c r="AX94" s="830"/>
      <c r="AY94" s="830"/>
      <c r="AZ94" s="830"/>
      <c r="BA94" s="830"/>
      <c r="BB94" s="830"/>
      <c r="BC94" s="830"/>
      <c r="BD94" s="830"/>
      <c r="BE94" s="830"/>
      <c r="BF94" s="830"/>
      <c r="BG94" s="830"/>
      <c r="BH94" s="830"/>
      <c r="BI94" s="830"/>
      <c r="BJ94" s="830"/>
      <c r="BK94" s="830"/>
      <c r="BL94" s="830"/>
      <c r="BM94" s="830"/>
      <c r="BN94" s="830"/>
      <c r="BO94" s="830"/>
      <c r="BP94" s="830"/>
      <c r="BQ94" s="830"/>
      <c r="BR94" s="830"/>
      <c r="BS94" s="830"/>
      <c r="BT94" s="830"/>
      <c r="BU94" s="830"/>
      <c r="BV94" s="830"/>
      <c r="BW94" s="830"/>
      <c r="BX94" s="830"/>
      <c r="BY94" s="830"/>
      <c r="BZ94" s="830"/>
      <c r="CA94" s="830"/>
      <c r="CB94" s="830"/>
      <c r="CC94" s="830"/>
      <c r="CD94" s="830"/>
      <c r="CE94" s="830"/>
      <c r="CF94" s="830"/>
      <c r="CG94" s="830"/>
      <c r="CH94" s="830"/>
      <c r="CI94" s="830"/>
      <c r="CJ94" s="830"/>
      <c r="CK94" s="830"/>
      <c r="CL94" s="830"/>
      <c r="CM94" s="830"/>
      <c r="CN94" s="830"/>
      <c r="CO94" s="830"/>
      <c r="CP94" s="830"/>
      <c r="CQ94" s="830"/>
      <c r="CT94" s="267"/>
    </row>
    <row r="95" spans="4:191" ht="6.75" customHeight="1">
      <c r="D95" s="832"/>
      <c r="E95" s="832"/>
      <c r="F95" s="832"/>
      <c r="G95" s="832"/>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0"/>
      <c r="AK95" s="830"/>
      <c r="AL95" s="830"/>
      <c r="AM95" s="830"/>
      <c r="AN95" s="830"/>
      <c r="AO95" s="830"/>
      <c r="AP95" s="830"/>
      <c r="AQ95" s="830"/>
      <c r="AR95" s="830"/>
      <c r="AS95" s="830"/>
      <c r="AT95" s="830"/>
      <c r="AU95" s="830"/>
      <c r="AV95" s="830"/>
      <c r="AW95" s="830"/>
      <c r="AX95" s="830"/>
      <c r="AY95" s="830"/>
      <c r="AZ95" s="830"/>
      <c r="BA95" s="830"/>
      <c r="BB95" s="830"/>
      <c r="BC95" s="830"/>
      <c r="BD95" s="830"/>
      <c r="BE95" s="830"/>
      <c r="BF95" s="830"/>
      <c r="BG95" s="830"/>
      <c r="BH95" s="830"/>
      <c r="BI95" s="830"/>
      <c r="BJ95" s="830"/>
      <c r="BK95" s="830"/>
      <c r="BL95" s="830"/>
      <c r="BM95" s="830"/>
      <c r="BN95" s="830"/>
      <c r="BO95" s="830"/>
      <c r="BP95" s="830"/>
      <c r="BQ95" s="830"/>
      <c r="BR95" s="830"/>
      <c r="BS95" s="830"/>
      <c r="BT95" s="830"/>
      <c r="BU95" s="830"/>
      <c r="BV95" s="830"/>
      <c r="BW95" s="830"/>
      <c r="BX95" s="830"/>
      <c r="BY95" s="830"/>
      <c r="BZ95" s="830"/>
      <c r="CA95" s="830"/>
      <c r="CB95" s="830"/>
      <c r="CC95" s="830"/>
      <c r="CD95" s="830"/>
      <c r="CE95" s="830"/>
      <c r="CF95" s="830"/>
      <c r="CG95" s="830"/>
      <c r="CH95" s="830"/>
      <c r="CI95" s="830"/>
      <c r="CJ95" s="830"/>
      <c r="CK95" s="830"/>
      <c r="CL95" s="830"/>
      <c r="CM95" s="830"/>
      <c r="CN95" s="830"/>
      <c r="CO95" s="830"/>
      <c r="CP95" s="830"/>
      <c r="CQ95" s="830"/>
      <c r="CT95" s="209"/>
      <c r="CY95" s="1323" t="s">
        <v>469</v>
      </c>
      <c r="CZ95" s="1323"/>
      <c r="DA95" s="1323"/>
      <c r="DB95" s="1323"/>
      <c r="DC95" s="1323"/>
      <c r="DD95" s="1323"/>
      <c r="DE95" s="1323"/>
      <c r="DF95" s="1323"/>
      <c r="DG95" s="1323"/>
      <c r="DH95" s="1323"/>
      <c r="DI95" s="1323"/>
      <c r="DJ95" s="1323"/>
      <c r="DK95" s="1323"/>
      <c r="DL95" s="1323"/>
      <c r="DM95" s="1323"/>
      <c r="DN95" s="1323"/>
      <c r="DO95" s="1323"/>
      <c r="DP95" s="1323"/>
      <c r="DQ95" s="1323"/>
      <c r="DR95" s="1323"/>
      <c r="DS95" s="1323"/>
      <c r="DT95" s="1323"/>
      <c r="DU95" s="1323"/>
      <c r="DV95" s="1323"/>
      <c r="DW95" s="1323"/>
      <c r="DX95" s="1323"/>
      <c r="DY95" s="1323"/>
      <c r="DZ95" s="1323"/>
      <c r="EA95" s="1323"/>
      <c r="EB95" s="1323"/>
      <c r="EC95" s="1323"/>
      <c r="ED95" s="1323"/>
      <c r="EE95" s="1323"/>
      <c r="EF95" s="1323"/>
      <c r="EG95" s="1323"/>
      <c r="EH95" s="1323"/>
      <c r="EI95" s="1323"/>
      <c r="EJ95" s="1323"/>
      <c r="EK95" s="1323"/>
      <c r="EL95" s="1323"/>
      <c r="EM95" s="1323"/>
      <c r="EN95" s="1323"/>
      <c r="EO95" s="1323"/>
      <c r="EP95" s="1323"/>
      <c r="EQ95" s="1323"/>
      <c r="ER95" s="1323"/>
      <c r="ES95" s="1323"/>
      <c r="ET95" s="1323"/>
      <c r="EU95" s="1323"/>
      <c r="EV95" s="1323"/>
      <c r="EW95" s="1323"/>
      <c r="EX95" s="1323"/>
      <c r="EY95" s="1323"/>
      <c r="EZ95" s="1323"/>
      <c r="FA95" s="1323"/>
      <c r="FB95" s="1323"/>
      <c r="FC95" s="1323"/>
      <c r="FD95" s="1323"/>
      <c r="FE95" s="1323"/>
      <c r="FF95" s="1323"/>
      <c r="FG95" s="1323"/>
      <c r="FH95" s="1323"/>
      <c r="FI95" s="1323"/>
      <c r="FJ95" s="1323"/>
      <c r="FK95" s="1323"/>
      <c r="FL95" s="1323"/>
      <c r="FM95" s="1323"/>
      <c r="FN95" s="1323"/>
      <c r="FO95" s="1323"/>
      <c r="FP95" s="1323"/>
      <c r="FQ95" s="1323"/>
      <c r="FR95" s="1323"/>
      <c r="FS95" s="1323"/>
      <c r="FT95" s="1323"/>
      <c r="FU95" s="1323"/>
      <c r="FV95" s="1323"/>
      <c r="FW95" s="1323"/>
      <c r="FX95" s="1323"/>
      <c r="FY95" s="1323"/>
      <c r="FZ95" s="1323"/>
      <c r="GA95" s="1323"/>
      <c r="GB95" s="1323"/>
      <c r="GC95" s="1323"/>
      <c r="GD95" s="1323"/>
      <c r="GE95" s="1323"/>
      <c r="GF95" s="1323"/>
      <c r="GG95" s="1323"/>
      <c r="GH95" s="1323"/>
      <c r="GI95" s="1323"/>
    </row>
    <row r="96" spans="4:191" ht="5.25" customHeight="1">
      <c r="D96" s="831" t="s">
        <v>383</v>
      </c>
      <c r="E96" s="831"/>
      <c r="F96" s="831"/>
      <c r="G96" s="831"/>
      <c r="H96" s="830" t="s">
        <v>382</v>
      </c>
      <c r="I96" s="830"/>
      <c r="J96" s="830"/>
      <c r="K96" s="830"/>
      <c r="L96" s="830"/>
      <c r="M96" s="830"/>
      <c r="N96" s="830"/>
      <c r="O96" s="830"/>
      <c r="P96" s="830"/>
      <c r="Q96" s="830"/>
      <c r="R96" s="830"/>
      <c r="S96" s="830"/>
      <c r="T96" s="830"/>
      <c r="U96" s="830"/>
      <c r="V96" s="830"/>
      <c r="W96" s="830"/>
      <c r="X96" s="830"/>
      <c r="Y96" s="830"/>
      <c r="Z96" s="830"/>
      <c r="AA96" s="830"/>
      <c r="AB96" s="830"/>
      <c r="AC96" s="830"/>
      <c r="AD96" s="830"/>
      <c r="AE96" s="830"/>
      <c r="AF96" s="830"/>
      <c r="AG96" s="830"/>
      <c r="AH96" s="830"/>
      <c r="AI96" s="830"/>
      <c r="AJ96" s="830"/>
      <c r="AK96" s="830"/>
      <c r="AL96" s="830"/>
      <c r="AM96" s="830"/>
      <c r="AN96" s="830"/>
      <c r="AO96" s="830"/>
      <c r="AP96" s="830"/>
      <c r="AQ96" s="830"/>
      <c r="AR96" s="830"/>
      <c r="AS96" s="830"/>
      <c r="AT96" s="830"/>
      <c r="AU96" s="830"/>
      <c r="AV96" s="830"/>
      <c r="AW96" s="830"/>
      <c r="AX96" s="830"/>
      <c r="AY96" s="830"/>
      <c r="AZ96" s="830"/>
      <c r="BA96" s="830"/>
      <c r="BB96" s="830"/>
      <c r="BC96" s="830"/>
      <c r="BD96" s="830"/>
      <c r="BE96" s="830"/>
      <c r="BF96" s="830"/>
      <c r="BG96" s="830"/>
      <c r="BH96" s="830"/>
      <c r="BI96" s="830"/>
      <c r="BJ96" s="830"/>
      <c r="BK96" s="830"/>
      <c r="BL96" s="830"/>
      <c r="BM96" s="830"/>
      <c r="BN96" s="830"/>
      <c r="BO96" s="830"/>
      <c r="BP96" s="830"/>
      <c r="BQ96" s="830"/>
      <c r="BR96" s="830"/>
      <c r="BS96" s="830"/>
      <c r="BT96" s="830"/>
      <c r="BU96" s="830"/>
      <c r="BV96" s="830"/>
      <c r="BW96" s="830"/>
      <c r="BX96" s="830"/>
      <c r="BY96" s="830"/>
      <c r="BZ96" s="830"/>
      <c r="CA96" s="830"/>
      <c r="CB96" s="830"/>
      <c r="CC96" s="830"/>
      <c r="CD96" s="830"/>
      <c r="CE96" s="830"/>
      <c r="CF96" s="830"/>
      <c r="CG96" s="830"/>
      <c r="CH96" s="830"/>
      <c r="CI96" s="830"/>
      <c r="CJ96" s="830"/>
      <c r="CK96" s="830"/>
      <c r="CL96" s="830"/>
      <c r="CM96" s="830"/>
      <c r="CN96" s="830"/>
      <c r="CO96" s="830"/>
      <c r="CP96" s="830"/>
      <c r="CQ96" s="830"/>
      <c r="CT96" s="209"/>
      <c r="CY96" s="1323"/>
      <c r="CZ96" s="1323"/>
      <c r="DA96" s="1323"/>
      <c r="DB96" s="1323"/>
      <c r="DC96" s="1323"/>
      <c r="DD96" s="1323"/>
      <c r="DE96" s="1323"/>
      <c r="DF96" s="1323"/>
      <c r="DG96" s="1323"/>
      <c r="DH96" s="1323"/>
      <c r="DI96" s="1323"/>
      <c r="DJ96" s="1323"/>
      <c r="DK96" s="1323"/>
      <c r="DL96" s="1323"/>
      <c r="DM96" s="1323"/>
      <c r="DN96" s="1323"/>
      <c r="DO96" s="1323"/>
      <c r="DP96" s="1323"/>
      <c r="DQ96" s="1323"/>
      <c r="DR96" s="1323"/>
      <c r="DS96" s="1323"/>
      <c r="DT96" s="1323"/>
      <c r="DU96" s="1323"/>
      <c r="DV96" s="1323"/>
      <c r="DW96" s="1323"/>
      <c r="DX96" s="1323"/>
      <c r="DY96" s="1323"/>
      <c r="DZ96" s="1323"/>
      <c r="EA96" s="1323"/>
      <c r="EB96" s="1323"/>
      <c r="EC96" s="1323"/>
      <c r="ED96" s="1323"/>
      <c r="EE96" s="1323"/>
      <c r="EF96" s="1323"/>
      <c r="EG96" s="1323"/>
      <c r="EH96" s="1323"/>
      <c r="EI96" s="1323"/>
      <c r="EJ96" s="1323"/>
      <c r="EK96" s="1323"/>
      <c r="EL96" s="1323"/>
      <c r="EM96" s="1323"/>
      <c r="EN96" s="1323"/>
      <c r="EO96" s="1323"/>
      <c r="EP96" s="1323"/>
      <c r="EQ96" s="1323"/>
      <c r="ER96" s="1323"/>
      <c r="ES96" s="1323"/>
      <c r="ET96" s="1323"/>
      <c r="EU96" s="1323"/>
      <c r="EV96" s="1323"/>
      <c r="EW96" s="1323"/>
      <c r="EX96" s="1323"/>
      <c r="EY96" s="1323"/>
      <c r="EZ96" s="1323"/>
      <c r="FA96" s="1323"/>
      <c r="FB96" s="1323"/>
      <c r="FC96" s="1323"/>
      <c r="FD96" s="1323"/>
      <c r="FE96" s="1323"/>
      <c r="FF96" s="1323"/>
      <c r="FG96" s="1323"/>
      <c r="FH96" s="1323"/>
      <c r="FI96" s="1323"/>
      <c r="FJ96" s="1323"/>
      <c r="FK96" s="1323"/>
      <c r="FL96" s="1323"/>
      <c r="FM96" s="1323"/>
      <c r="FN96" s="1323"/>
      <c r="FO96" s="1323"/>
      <c r="FP96" s="1323"/>
      <c r="FQ96" s="1323"/>
      <c r="FR96" s="1323"/>
      <c r="FS96" s="1323"/>
      <c r="FT96" s="1323"/>
      <c r="FU96" s="1323"/>
      <c r="FV96" s="1323"/>
      <c r="FW96" s="1323"/>
      <c r="FX96" s="1323"/>
      <c r="FY96" s="1323"/>
      <c r="FZ96" s="1323"/>
      <c r="GA96" s="1323"/>
      <c r="GB96" s="1323"/>
      <c r="GC96" s="1323"/>
      <c r="GD96" s="1323"/>
      <c r="GE96" s="1323"/>
      <c r="GF96" s="1323"/>
      <c r="GG96" s="1323"/>
      <c r="GH96" s="1323"/>
      <c r="GI96" s="1323"/>
    </row>
    <row r="97" spans="4:191" ht="5.25" customHeight="1">
      <c r="D97" s="831"/>
      <c r="E97" s="831"/>
      <c r="F97" s="831"/>
      <c r="G97" s="831"/>
      <c r="H97" s="830"/>
      <c r="I97" s="830"/>
      <c r="J97" s="830"/>
      <c r="K97" s="830"/>
      <c r="L97" s="830"/>
      <c r="M97" s="830"/>
      <c r="N97" s="830"/>
      <c r="O97" s="830"/>
      <c r="P97" s="830"/>
      <c r="Q97" s="830"/>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c r="BC97" s="830"/>
      <c r="BD97" s="830"/>
      <c r="BE97" s="830"/>
      <c r="BF97" s="830"/>
      <c r="BG97" s="830"/>
      <c r="BH97" s="830"/>
      <c r="BI97" s="830"/>
      <c r="BJ97" s="830"/>
      <c r="BK97" s="830"/>
      <c r="BL97" s="830"/>
      <c r="BM97" s="830"/>
      <c r="BN97" s="830"/>
      <c r="BO97" s="830"/>
      <c r="BP97" s="830"/>
      <c r="BQ97" s="830"/>
      <c r="BR97" s="830"/>
      <c r="BS97" s="830"/>
      <c r="BT97" s="830"/>
      <c r="BU97" s="830"/>
      <c r="BV97" s="830"/>
      <c r="BW97" s="830"/>
      <c r="BX97" s="830"/>
      <c r="BY97" s="830"/>
      <c r="BZ97" s="830"/>
      <c r="CA97" s="830"/>
      <c r="CB97" s="830"/>
      <c r="CC97" s="830"/>
      <c r="CD97" s="830"/>
      <c r="CE97" s="830"/>
      <c r="CF97" s="830"/>
      <c r="CG97" s="830"/>
      <c r="CH97" s="830"/>
      <c r="CI97" s="830"/>
      <c r="CJ97" s="830"/>
      <c r="CK97" s="830"/>
      <c r="CL97" s="830"/>
      <c r="CM97" s="830"/>
      <c r="CN97" s="830"/>
      <c r="CO97" s="830"/>
      <c r="CP97" s="830"/>
      <c r="CQ97" s="830"/>
      <c r="CT97" s="209"/>
      <c r="CY97" s="1323"/>
      <c r="CZ97" s="1323"/>
      <c r="DA97" s="1323"/>
      <c r="DB97" s="1323"/>
      <c r="DC97" s="1323"/>
      <c r="DD97" s="1323"/>
      <c r="DE97" s="1323"/>
      <c r="DF97" s="1323"/>
      <c r="DG97" s="1323"/>
      <c r="DH97" s="1323"/>
      <c r="DI97" s="1323"/>
      <c r="DJ97" s="1323"/>
      <c r="DK97" s="1323"/>
      <c r="DL97" s="1323"/>
      <c r="DM97" s="1323"/>
      <c r="DN97" s="1323"/>
      <c r="DO97" s="1323"/>
      <c r="DP97" s="1323"/>
      <c r="DQ97" s="1323"/>
      <c r="DR97" s="1323"/>
      <c r="DS97" s="1323"/>
      <c r="DT97" s="1323"/>
      <c r="DU97" s="1323"/>
      <c r="DV97" s="1323"/>
      <c r="DW97" s="1323"/>
      <c r="DX97" s="1323"/>
      <c r="DY97" s="1323"/>
      <c r="DZ97" s="1323"/>
      <c r="EA97" s="1323"/>
      <c r="EB97" s="1323"/>
      <c r="EC97" s="1323"/>
      <c r="ED97" s="1323"/>
      <c r="EE97" s="1323"/>
      <c r="EF97" s="1323"/>
      <c r="EG97" s="1323"/>
      <c r="EH97" s="1323"/>
      <c r="EI97" s="1323"/>
      <c r="EJ97" s="1323"/>
      <c r="EK97" s="1323"/>
      <c r="EL97" s="1323"/>
      <c r="EM97" s="1323"/>
      <c r="EN97" s="1323"/>
      <c r="EO97" s="1323"/>
      <c r="EP97" s="1323"/>
      <c r="EQ97" s="1323"/>
      <c r="ER97" s="1323"/>
      <c r="ES97" s="1323"/>
      <c r="ET97" s="1323"/>
      <c r="EU97" s="1323"/>
      <c r="EV97" s="1323"/>
      <c r="EW97" s="1323"/>
      <c r="EX97" s="1323"/>
      <c r="EY97" s="1323"/>
      <c r="EZ97" s="1323"/>
      <c r="FA97" s="1323"/>
      <c r="FB97" s="1323"/>
      <c r="FC97" s="1323"/>
      <c r="FD97" s="1323"/>
      <c r="FE97" s="1323"/>
      <c r="FF97" s="1323"/>
      <c r="FG97" s="1323"/>
      <c r="FH97" s="1323"/>
      <c r="FI97" s="1323"/>
      <c r="FJ97" s="1323"/>
      <c r="FK97" s="1323"/>
      <c r="FL97" s="1323"/>
      <c r="FM97" s="1323"/>
      <c r="FN97" s="1323"/>
      <c r="FO97" s="1323"/>
      <c r="FP97" s="1323"/>
      <c r="FQ97" s="1323"/>
      <c r="FR97" s="1323"/>
      <c r="FS97" s="1323"/>
      <c r="FT97" s="1323"/>
      <c r="FU97" s="1323"/>
      <c r="FV97" s="1323"/>
      <c r="FW97" s="1323"/>
      <c r="FX97" s="1323"/>
      <c r="FY97" s="1323"/>
      <c r="FZ97" s="1323"/>
      <c r="GA97" s="1323"/>
      <c r="GB97" s="1323"/>
      <c r="GC97" s="1323"/>
      <c r="GD97" s="1323"/>
      <c r="GE97" s="1323"/>
      <c r="GF97" s="1323"/>
      <c r="GG97" s="1323"/>
      <c r="GH97" s="1323"/>
      <c r="GI97" s="1323"/>
    </row>
    <row r="98" spans="4:191" ht="5.25" customHeight="1">
      <c r="D98" s="831" t="s">
        <v>383</v>
      </c>
      <c r="E98" s="831"/>
      <c r="F98" s="831"/>
      <c r="G98" s="831"/>
      <c r="H98" s="830" t="s">
        <v>386</v>
      </c>
      <c r="I98" s="830"/>
      <c r="J98" s="830"/>
      <c r="K98" s="830"/>
      <c r="L98" s="830"/>
      <c r="M98" s="830"/>
      <c r="N98" s="830"/>
      <c r="O98" s="830"/>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30"/>
      <c r="BY98" s="830"/>
      <c r="BZ98" s="830"/>
      <c r="CA98" s="830"/>
      <c r="CB98" s="830"/>
      <c r="CC98" s="830"/>
      <c r="CD98" s="830"/>
      <c r="CE98" s="830"/>
      <c r="CF98" s="830"/>
      <c r="CG98" s="830"/>
      <c r="CH98" s="830"/>
      <c r="CI98" s="830"/>
      <c r="CJ98" s="830"/>
      <c r="CK98" s="830"/>
      <c r="CL98" s="830"/>
      <c r="CM98" s="830"/>
      <c r="CN98" s="830"/>
      <c r="CO98" s="830"/>
      <c r="CP98" s="830"/>
      <c r="CQ98" s="830"/>
      <c r="CY98" s="1323"/>
      <c r="CZ98" s="1323"/>
      <c r="DA98" s="1323"/>
      <c r="DB98" s="1323"/>
      <c r="DC98" s="1323"/>
      <c r="DD98" s="1323"/>
      <c r="DE98" s="1323"/>
      <c r="DF98" s="1323"/>
      <c r="DG98" s="1323"/>
      <c r="DH98" s="1323"/>
      <c r="DI98" s="1323"/>
      <c r="DJ98" s="1323"/>
      <c r="DK98" s="1323"/>
      <c r="DL98" s="1323"/>
      <c r="DM98" s="1323"/>
      <c r="DN98" s="1323"/>
      <c r="DO98" s="1323"/>
      <c r="DP98" s="1323"/>
      <c r="DQ98" s="1323"/>
      <c r="DR98" s="1323"/>
      <c r="DS98" s="1323"/>
      <c r="DT98" s="1323"/>
      <c r="DU98" s="1323"/>
      <c r="DV98" s="1323"/>
      <c r="DW98" s="1323"/>
      <c r="DX98" s="1323"/>
      <c r="DY98" s="1323"/>
      <c r="DZ98" s="1323"/>
      <c r="EA98" s="1323"/>
      <c r="EB98" s="1323"/>
      <c r="EC98" s="1323"/>
      <c r="ED98" s="1323"/>
      <c r="EE98" s="1323"/>
      <c r="EF98" s="1323"/>
      <c r="EG98" s="1323"/>
      <c r="EH98" s="1323"/>
      <c r="EI98" s="1323"/>
      <c r="EJ98" s="1323"/>
      <c r="EK98" s="1323"/>
      <c r="EL98" s="1323"/>
      <c r="EM98" s="1323"/>
      <c r="EN98" s="1323"/>
      <c r="EO98" s="1323"/>
      <c r="EP98" s="1323"/>
      <c r="EQ98" s="1323"/>
      <c r="ER98" s="1323"/>
      <c r="ES98" s="1323"/>
      <c r="ET98" s="1323"/>
      <c r="EU98" s="1323"/>
      <c r="EV98" s="1323"/>
      <c r="EW98" s="1323"/>
      <c r="EX98" s="1323"/>
      <c r="EY98" s="1323"/>
      <c r="EZ98" s="1323"/>
      <c r="FA98" s="1323"/>
      <c r="FB98" s="1323"/>
      <c r="FC98" s="1323"/>
      <c r="FD98" s="1323"/>
      <c r="FE98" s="1323"/>
      <c r="FF98" s="1323"/>
      <c r="FG98" s="1323"/>
      <c r="FH98" s="1323"/>
      <c r="FI98" s="1323"/>
      <c r="FJ98" s="1323"/>
      <c r="FK98" s="1323"/>
      <c r="FL98" s="1323"/>
      <c r="FM98" s="1323"/>
      <c r="FN98" s="1323"/>
      <c r="FO98" s="1323"/>
      <c r="FP98" s="1323"/>
      <c r="FQ98" s="1323"/>
      <c r="FR98" s="1323"/>
      <c r="FS98" s="1323"/>
      <c r="FT98" s="1323"/>
      <c r="FU98" s="1323"/>
      <c r="FV98" s="1323"/>
      <c r="FW98" s="1323"/>
      <c r="FX98" s="1323"/>
      <c r="FY98" s="1323"/>
      <c r="FZ98" s="1323"/>
      <c r="GA98" s="1323"/>
      <c r="GB98" s="1323"/>
      <c r="GC98" s="1323"/>
      <c r="GD98" s="1323"/>
      <c r="GE98" s="1323"/>
      <c r="GF98" s="1323"/>
      <c r="GG98" s="1323"/>
      <c r="GH98" s="1323"/>
      <c r="GI98" s="1323"/>
    </row>
    <row r="99" spans="4:191" ht="6.75" customHeight="1">
      <c r="D99" s="831"/>
      <c r="E99" s="831"/>
      <c r="F99" s="831"/>
      <c r="G99" s="831"/>
      <c r="H99" s="830"/>
      <c r="I99" s="830"/>
      <c r="J99" s="830"/>
      <c r="K99" s="830"/>
      <c r="L99" s="830"/>
      <c r="M99" s="830"/>
      <c r="N99" s="830"/>
      <c r="O99" s="830"/>
      <c r="P99" s="830"/>
      <c r="Q99" s="830"/>
      <c r="R99" s="830"/>
      <c r="S99" s="830"/>
      <c r="T99" s="830"/>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830"/>
      <c r="AV99" s="830"/>
      <c r="AW99" s="830"/>
      <c r="AX99" s="830"/>
      <c r="AY99" s="830"/>
      <c r="AZ99" s="830"/>
      <c r="BA99" s="830"/>
      <c r="BB99" s="830"/>
      <c r="BC99" s="830"/>
      <c r="BD99" s="830"/>
      <c r="BE99" s="830"/>
      <c r="BF99" s="830"/>
      <c r="BG99" s="830"/>
      <c r="BH99" s="830"/>
      <c r="BI99" s="830"/>
      <c r="BJ99" s="830"/>
      <c r="BK99" s="830"/>
      <c r="BL99" s="830"/>
      <c r="BM99" s="830"/>
      <c r="BN99" s="830"/>
      <c r="BO99" s="830"/>
      <c r="BP99" s="830"/>
      <c r="BQ99" s="830"/>
      <c r="BR99" s="830"/>
      <c r="BS99" s="830"/>
      <c r="BT99" s="830"/>
      <c r="BU99" s="830"/>
      <c r="BV99" s="830"/>
      <c r="BW99" s="830"/>
      <c r="BX99" s="830"/>
      <c r="BY99" s="830"/>
      <c r="BZ99" s="830"/>
      <c r="CA99" s="830"/>
      <c r="CB99" s="830"/>
      <c r="CC99" s="830"/>
      <c r="CD99" s="830"/>
      <c r="CE99" s="830"/>
      <c r="CF99" s="830"/>
      <c r="CG99" s="830"/>
      <c r="CH99" s="830"/>
      <c r="CI99" s="830"/>
      <c r="CJ99" s="830"/>
      <c r="CK99" s="830"/>
      <c r="CL99" s="830"/>
      <c r="CM99" s="830"/>
      <c r="CN99" s="830"/>
      <c r="CO99" s="830"/>
      <c r="CP99" s="830"/>
      <c r="CQ99" s="830"/>
    </row>
    <row r="102" spans="4:191" ht="6.75" customHeight="1">
      <c r="S102" s="253"/>
      <c r="AX102" s="268"/>
    </row>
    <row r="103" spans="4:191" ht="6.75" customHeight="1">
      <c r="AC103" s="253"/>
      <c r="AD103" s="253"/>
      <c r="AE103" s="253"/>
      <c r="AF103" s="253"/>
      <c r="AN103" s="253"/>
    </row>
  </sheetData>
  <sheetProtection algorithmName="SHA-512" hashValue="p9sCWRbSyeKn2hk/8zZSQ7bdjFMHFJvnj+s5GZs5tw4RAPSiK3Zjkb53O9AZzPiHKAGj5+IJ+QKW8XmBfsIc5g==" saltValue="i6rPRP9T3XZUJ2SRi+bDPA==" spinCount="100000" sheet="1" selectLockedCells="1"/>
  <mergeCells count="180">
    <mergeCell ref="CY95:GI98"/>
    <mergeCell ref="DB72:GB73"/>
    <mergeCell ref="CD27:CO29"/>
    <mergeCell ref="BN24:BQ26"/>
    <mergeCell ref="AX24:BA26"/>
    <mergeCell ref="BB24:BE26"/>
    <mergeCell ref="BD35:BF59"/>
    <mergeCell ref="R24:U26"/>
    <mergeCell ref="BX35:CC40"/>
    <mergeCell ref="CN30:CO34"/>
    <mergeCell ref="CN53:CO59"/>
    <mergeCell ref="CD30:CM34"/>
    <mergeCell ref="U53:AG54"/>
    <mergeCell ref="R53:T54"/>
    <mergeCell ref="BX47:CC52"/>
    <mergeCell ref="BG41:BW52"/>
    <mergeCell ref="Z24:AC26"/>
    <mergeCell ref="AD24:AG26"/>
    <mergeCell ref="AH24:AK26"/>
    <mergeCell ref="AL24:AO26"/>
    <mergeCell ref="R27:BC29"/>
    <mergeCell ref="R30:BC35"/>
    <mergeCell ref="R36:BC41"/>
    <mergeCell ref="BD30:CC34"/>
    <mergeCell ref="CD35:CM40"/>
    <mergeCell ref="BR24:CO26"/>
    <mergeCell ref="DU5:FI7"/>
    <mergeCell ref="FS35:FX37"/>
    <mergeCell ref="FY35:FZ37"/>
    <mergeCell ref="CY35:DD37"/>
    <mergeCell ref="FS32:FX34"/>
    <mergeCell ref="FY32:FZ34"/>
    <mergeCell ref="CY20:GI21"/>
    <mergeCell ref="FS22:GI25"/>
    <mergeCell ref="CY29:DD31"/>
    <mergeCell ref="ET9:GI12"/>
    <mergeCell ref="CY22:DD25"/>
    <mergeCell ref="DE22:FR25"/>
    <mergeCell ref="ET13:GI17"/>
    <mergeCell ref="DE29:FR31"/>
    <mergeCell ref="GH26:GI28"/>
    <mergeCell ref="FS26:GG28"/>
    <mergeCell ref="DE26:FR28"/>
    <mergeCell ref="FS29:FX31"/>
    <mergeCell ref="FY29:FZ31"/>
    <mergeCell ref="EE9:ES12"/>
    <mergeCell ref="EE13:ES17"/>
    <mergeCell ref="DE35:FR37"/>
    <mergeCell ref="DP12:EC14"/>
    <mergeCell ref="DE32:FR34"/>
    <mergeCell ref="AV5:BL6"/>
    <mergeCell ref="AP24:AS26"/>
    <mergeCell ref="AT24:AW26"/>
    <mergeCell ref="CN35:CO40"/>
    <mergeCell ref="CN41:CO46"/>
    <mergeCell ref="U46:AG47"/>
    <mergeCell ref="BF24:BI26"/>
    <mergeCell ref="BJ24:BM26"/>
    <mergeCell ref="R42:BC44"/>
    <mergeCell ref="BM16:CJ17"/>
    <mergeCell ref="CK16:CO17"/>
    <mergeCell ref="J5:AP8"/>
    <mergeCell ref="E24:Q26"/>
    <mergeCell ref="E27:Q29"/>
    <mergeCell ref="E30:Q35"/>
    <mergeCell ref="E36:Q41"/>
    <mergeCell ref="E42:Q44"/>
    <mergeCell ref="CD41:CM46"/>
    <mergeCell ref="BG35:BW40"/>
    <mergeCell ref="BA14:BB18"/>
    <mergeCell ref="AA15:AD17"/>
    <mergeCell ref="AJ15:AM17"/>
    <mergeCell ref="E14:Q18"/>
    <mergeCell ref="V24:Y26"/>
    <mergeCell ref="AV14:AZ18"/>
    <mergeCell ref="BC15:BG17"/>
    <mergeCell ref="AE15:AI17"/>
    <mergeCell ref="AN15:AR17"/>
    <mergeCell ref="R15:U17"/>
    <mergeCell ref="AV7:BL12"/>
    <mergeCell ref="F10:P12"/>
    <mergeCell ref="Q10:AE12"/>
    <mergeCell ref="AS15:AU17"/>
    <mergeCell ref="V15:Z17"/>
    <mergeCell ref="E19:Q23"/>
    <mergeCell ref="R20:U22"/>
    <mergeCell ref="V20:Z22"/>
    <mergeCell ref="AA20:AD22"/>
    <mergeCell ref="BA20:BH22"/>
    <mergeCell ref="AL20:AS22"/>
    <mergeCell ref="AE20:AK22"/>
    <mergeCell ref="AT20:AZ22"/>
    <mergeCell ref="E64:Q74"/>
    <mergeCell ref="CJ69:CN72"/>
    <mergeCell ref="BD67:BP74"/>
    <mergeCell ref="BQ67:BU70"/>
    <mergeCell ref="BV67:CG70"/>
    <mergeCell ref="BQ71:BU74"/>
    <mergeCell ref="E75:Q84"/>
    <mergeCell ref="CH70:CI71"/>
    <mergeCell ref="BD64:BP66"/>
    <mergeCell ref="R82:X84"/>
    <mergeCell ref="Y69:BC71"/>
    <mergeCell ref="Y72:BC74"/>
    <mergeCell ref="Y75:BC77"/>
    <mergeCell ref="Y64:BC66"/>
    <mergeCell ref="BQ64:CO66"/>
    <mergeCell ref="R72:X74"/>
    <mergeCell ref="BM13:CO15"/>
    <mergeCell ref="E5:I8"/>
    <mergeCell ref="CS45:CT54"/>
    <mergeCell ref="DB50:GI51"/>
    <mergeCell ref="CZ46:DA47"/>
    <mergeCell ref="CZ60:DA61"/>
    <mergeCell ref="E52:Q56"/>
    <mergeCell ref="E57:Q59"/>
    <mergeCell ref="CN47:CO52"/>
    <mergeCell ref="BD60:BP63"/>
    <mergeCell ref="CJ60:CO63"/>
    <mergeCell ref="BG53:CC59"/>
    <mergeCell ref="BM5:CO7"/>
    <mergeCell ref="BM8:CO12"/>
    <mergeCell ref="CY12:DO14"/>
    <mergeCell ref="E45:Q51"/>
    <mergeCell ref="AH52:BC54"/>
    <mergeCell ref="AH45:BC47"/>
    <mergeCell ref="CD47:CM52"/>
    <mergeCell ref="CY32:DD34"/>
    <mergeCell ref="CZ44:GI45"/>
    <mergeCell ref="DB58:GI59"/>
    <mergeCell ref="GA35:GG37"/>
    <mergeCell ref="DB62:GI63"/>
    <mergeCell ref="CY26:DD28"/>
    <mergeCell ref="DB66:GI67"/>
    <mergeCell ref="DB68:GI69"/>
    <mergeCell ref="H96:CQ97"/>
    <mergeCell ref="EC74:GH75"/>
    <mergeCell ref="CY38:FR42"/>
    <mergeCell ref="FS39:GG42"/>
    <mergeCell ref="GH39:GI42"/>
    <mergeCell ref="FS38:GI38"/>
    <mergeCell ref="CZ64:DA65"/>
    <mergeCell ref="DB46:GI47"/>
    <mergeCell ref="DB52:GI53"/>
    <mergeCell ref="DB74:DX75"/>
    <mergeCell ref="E60:Q63"/>
    <mergeCell ref="R64:X66"/>
    <mergeCell ref="DB54:GI55"/>
    <mergeCell ref="DB56:GI57"/>
    <mergeCell ref="DB60:GI61"/>
    <mergeCell ref="Y78:BC81"/>
    <mergeCell ref="Y82:BC84"/>
    <mergeCell ref="R67:X68"/>
    <mergeCell ref="Y67:BC68"/>
    <mergeCell ref="BD27:CC29"/>
    <mergeCell ref="DB64:GI65"/>
    <mergeCell ref="H98:CQ99"/>
    <mergeCell ref="D96:G97"/>
    <mergeCell ref="D98:G99"/>
    <mergeCell ref="H88:CQ89"/>
    <mergeCell ref="H90:CQ92"/>
    <mergeCell ref="H93:CQ95"/>
    <mergeCell ref="D93:G95"/>
    <mergeCell ref="D90:G92"/>
    <mergeCell ref="GH34:GI37"/>
    <mergeCell ref="CZ70:DA71"/>
    <mergeCell ref="DB70:GI71"/>
    <mergeCell ref="BV71:CG74"/>
    <mergeCell ref="R46:T47"/>
    <mergeCell ref="R55:BC59"/>
    <mergeCell ref="R60:BC63"/>
    <mergeCell ref="BX41:CC46"/>
    <mergeCell ref="BQ60:CI63"/>
    <mergeCell ref="CD53:CM59"/>
    <mergeCell ref="R48:BC51"/>
    <mergeCell ref="R69:X71"/>
    <mergeCell ref="DB48:FX49"/>
    <mergeCell ref="E85:CQ87"/>
    <mergeCell ref="R75:X77"/>
    <mergeCell ref="R78:X81"/>
  </mergeCells>
  <phoneticPr fontId="2"/>
  <conditionalFormatting sqref="CY12">
    <cfRule type="cellIs" dxfId="31" priority="43" stopIfTrue="1" operator="equal">
      <formula>0</formula>
    </cfRule>
  </conditionalFormatting>
  <conditionalFormatting sqref="R24 BR24 V24 Z24 AD24 AH24 AL24 AP24 AT24 AX24 BB24 BF24 BJ24 BN24 BQ64 Y78 Y69 Y72 Y75 Y67 F10">
    <cfRule type="containsBlanks" dxfId="30" priority="41" stopIfTrue="1">
      <formula>LEN(TRIM(F10))=0</formula>
    </cfRule>
  </conditionalFormatting>
  <conditionalFormatting sqref="CY12">
    <cfRule type="containsBlanks" dxfId="29" priority="39" stopIfTrue="1">
      <formula>LEN(TRIM(CY12))=0</formula>
    </cfRule>
  </conditionalFormatting>
  <conditionalFormatting sqref="FS26">
    <cfRule type="containsBlanks" dxfId="28" priority="33" stopIfTrue="1">
      <formula>LEN(TRIM(FS26))=0</formula>
    </cfRule>
  </conditionalFormatting>
  <conditionalFormatting sqref="FS29:FT29">
    <cfRule type="containsBlanks" dxfId="27" priority="32" stopIfTrue="1">
      <formula>LEN(TRIM(FS29))=0</formula>
    </cfRule>
  </conditionalFormatting>
  <conditionalFormatting sqref="FS32:FT32">
    <cfRule type="containsBlanks" dxfId="26" priority="30" stopIfTrue="1">
      <formula>LEN(TRIM(FS32))=0</formula>
    </cfRule>
  </conditionalFormatting>
  <conditionalFormatting sqref="FS35:FT35">
    <cfRule type="containsBlanks" dxfId="25" priority="29" stopIfTrue="1">
      <formula>LEN(TRIM(FS35))=0</formula>
    </cfRule>
  </conditionalFormatting>
  <conditionalFormatting sqref="V15:Z17">
    <cfRule type="containsBlanks" dxfId="24" priority="47">
      <formula>LEN(TRIM(V15))=0</formula>
    </cfRule>
  </conditionalFormatting>
  <conditionalFormatting sqref="AE15:AI17">
    <cfRule type="containsBlanks" dxfId="23" priority="25">
      <formula>LEN(TRIM(AE15))=0</formula>
    </cfRule>
  </conditionalFormatting>
  <conditionalFormatting sqref="AN15:AR17">
    <cfRule type="containsBlanks" dxfId="22" priority="24">
      <formula>LEN(TRIM(AN15))=0</formula>
    </cfRule>
  </conditionalFormatting>
  <conditionalFormatting sqref="BC15:BG17">
    <cfRule type="containsBlanks" dxfId="21" priority="23">
      <formula>LEN(TRIM(BC15))=0</formula>
    </cfRule>
  </conditionalFormatting>
  <conditionalFormatting sqref="V20:Z22">
    <cfRule type="containsBlanks" dxfId="20" priority="22">
      <formula>LEN(TRIM(V20))=0</formula>
    </cfRule>
  </conditionalFormatting>
  <conditionalFormatting sqref="AE20:AK22">
    <cfRule type="containsBlanks" dxfId="19" priority="21">
      <formula>LEN(TRIM(AE20))=0</formula>
    </cfRule>
  </conditionalFormatting>
  <conditionalFormatting sqref="AT20:AZ22">
    <cfRule type="containsBlanks" dxfId="18" priority="20">
      <formula>LEN(TRIM(AT20))=0</formula>
    </cfRule>
  </conditionalFormatting>
  <conditionalFormatting sqref="ET9:GC12 GE9:GI12">
    <cfRule type="containsBlanks" dxfId="17" priority="18">
      <formula>LEN(TRIM(ET9))=0</formula>
    </cfRule>
  </conditionalFormatting>
  <conditionalFormatting sqref="ET13:GC17 GE13:GI17">
    <cfRule type="containsBlanks" dxfId="16" priority="48">
      <formula>LEN(TRIM(ET13))=0</formula>
    </cfRule>
  </conditionalFormatting>
  <conditionalFormatting sqref="BM8:CO12">
    <cfRule type="containsBlanks" dxfId="15" priority="16">
      <formula>LEN(TRIM(BM8))=0</formula>
    </cfRule>
  </conditionalFormatting>
  <conditionalFormatting sqref="CK16:CO17">
    <cfRule type="containsBlanks" dxfId="14" priority="15">
      <formula>LEN(TRIM(CK16))=0</formula>
    </cfRule>
  </conditionalFormatting>
  <conditionalFormatting sqref="R27:BC29">
    <cfRule type="containsBlanks" dxfId="13" priority="14">
      <formula>LEN(TRIM(R27))=0</formula>
    </cfRule>
  </conditionalFormatting>
  <conditionalFormatting sqref="R30:BC35">
    <cfRule type="containsBlanks" dxfId="12" priority="13">
      <formula>LEN(TRIM(R30))=0</formula>
    </cfRule>
  </conditionalFormatting>
  <conditionalFormatting sqref="R36:BC41">
    <cfRule type="containsBlanks" dxfId="11" priority="12">
      <formula>LEN(TRIM(R36))=0</formula>
    </cfRule>
  </conditionalFormatting>
  <conditionalFormatting sqref="R42:BC44">
    <cfRule type="containsBlanks" dxfId="10" priority="11">
      <formula>LEN(TRIM(R42))=0</formula>
    </cfRule>
  </conditionalFormatting>
  <conditionalFormatting sqref="U46:AG47">
    <cfRule type="containsBlanks" dxfId="9" priority="10">
      <formula>LEN(TRIM(U46))=0</formula>
    </cfRule>
  </conditionalFormatting>
  <conditionalFormatting sqref="R48:BC51">
    <cfRule type="containsBlanks" dxfId="8" priority="9">
      <formula>LEN(TRIM(R48))=0</formula>
    </cfRule>
  </conditionalFormatting>
  <conditionalFormatting sqref="U53:AG54">
    <cfRule type="containsBlanks" dxfId="7" priority="8">
      <formula>LEN(TRIM(U53))=0</formula>
    </cfRule>
  </conditionalFormatting>
  <conditionalFormatting sqref="R55:BC59">
    <cfRule type="containsBlanks" dxfId="6" priority="7">
      <formula>LEN(TRIM(R55))=0</formula>
    </cfRule>
  </conditionalFormatting>
  <conditionalFormatting sqref="R60:BC63">
    <cfRule type="containsBlanks" dxfId="5" priority="6">
      <formula>LEN(TRIM(R60))=0</formula>
    </cfRule>
  </conditionalFormatting>
  <conditionalFormatting sqref="Y64:BC66">
    <cfRule type="containsBlanks" dxfId="4" priority="5">
      <formula>LEN(TRIM(Y64))=0</formula>
    </cfRule>
  </conditionalFormatting>
  <conditionalFormatting sqref="Y82:BC84">
    <cfRule type="containsBlanks" dxfId="3" priority="4">
      <formula>LEN(TRIM(Y82))=0</formula>
    </cfRule>
  </conditionalFormatting>
  <conditionalFormatting sqref="CJ69:CN72">
    <cfRule type="containsBlanks" dxfId="2" priority="3">
      <formula>LEN(TRIM(CJ69))=0</formula>
    </cfRule>
  </conditionalFormatting>
  <conditionalFormatting sqref="BQ60:CI63">
    <cfRule type="containsBlanks" dxfId="1" priority="2">
      <formula>LEN(TRIM(BQ60))=0</formula>
    </cfRule>
  </conditionalFormatting>
  <conditionalFormatting sqref="CD27:CO29 CD30:CM59">
    <cfRule type="containsBlanks" dxfId="0" priority="1">
      <formula>LEN(TRIM(CD27))=0</formula>
    </cfRule>
  </conditionalFormatting>
  <dataValidations count="8">
    <dataValidation imeMode="hiragana" allowBlank="1" showInputMessage="1" showErrorMessage="1" sqref="R48:BC51 R30:BC41 Y64:BC66 Y69:BC71 Y75:BC81 BQ64:CO66 BQ60:CI63 CD27:CO29 F10:P12" xr:uid="{00000000-0002-0000-0200-000000000000}"/>
    <dataValidation type="whole" imeMode="halfAlpha" allowBlank="1" showInputMessage="1" showErrorMessage="1" sqref="V15:Z17 V20:Z22 AN15:AR17" xr:uid="{00000000-0002-0000-0200-000001000000}">
      <formula1>1</formula1>
      <formula2>31</formula2>
    </dataValidation>
    <dataValidation type="list" imeMode="halfAlpha" allowBlank="1" showInputMessage="1" showErrorMessage="1" sqref="CJ69:CN72 BC15:BG17" xr:uid="{00000000-0002-0000-0200-000002000000}">
      <formula1>"1 , 2"</formula1>
    </dataValidation>
    <dataValidation type="list" imeMode="halfAlpha" operator="equal" allowBlank="1" showInputMessage="1" showErrorMessage="1" sqref="CK16:CO17" xr:uid="{00000000-0002-0000-0200-000003000000}">
      <formula1>"1"</formula1>
    </dataValidation>
    <dataValidation imeMode="halfAlpha" allowBlank="1" showInputMessage="1" showErrorMessage="1" sqref="BM8:CO12 Y72:BC74 Y82:BC84 CD30:CM59 U53:AG54 FS26 U46:AG47 FS29:FX37" xr:uid="{00000000-0002-0000-0200-000004000000}"/>
    <dataValidation type="whole" imeMode="halfAlpha" allowBlank="1" showInputMessage="1" showErrorMessage="1" sqref="R24:BQ26" xr:uid="{00000000-0002-0000-0200-000005000000}">
      <formula1>0</formula1>
      <formula2>9</formula2>
    </dataValidation>
    <dataValidation imeMode="fullKatakana" allowBlank="1" showInputMessage="1" showErrorMessage="1" sqref="R27:BC29 R42:BC44 Y67:BC68" xr:uid="{00000000-0002-0000-0200-000006000000}"/>
    <dataValidation type="whole" imeMode="halfAlpha" allowBlank="1" showInputMessage="1" showErrorMessage="1" sqref="AE15:AI17 AE20:AK22 AT20:AZ22" xr:uid="{00000000-0002-0000-0200-000007000000}">
      <formula1>1</formula1>
      <formula2>12</formula2>
    </dataValidation>
  </dataValidations>
  <pageMargins left="0" right="0" top="0" bottom="0" header="0.31496062992125984" footer="0.31496062992125984"/>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IY538"/>
  <sheetViews>
    <sheetView showGridLines="0" showRowColHeaders="0" topLeftCell="A8" zoomScaleNormal="100" zoomScaleSheetLayoutView="70" workbookViewId="0">
      <selection activeCell="F6" sqref="F6"/>
    </sheetView>
  </sheetViews>
  <sheetFormatPr defaultColWidth="1.25" defaultRowHeight="5.25" customHeight="1"/>
  <cols>
    <col min="1" max="2" width="1.25" style="78"/>
    <col min="3" max="120" width="1.25" style="78" customWidth="1"/>
    <col min="121" max="16384" width="1.25" style="78"/>
  </cols>
  <sheetData>
    <row r="1" spans="3:244" ht="6.75" customHeight="1">
      <c r="C1" s="76"/>
      <c r="D1" s="2360" t="s">
        <v>231</v>
      </c>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2360"/>
      <c r="AR1" s="2360"/>
      <c r="AS1" s="2360"/>
      <c r="AT1" s="2360"/>
      <c r="AU1" s="2360"/>
      <c r="AV1" s="2360"/>
      <c r="AW1" s="2360"/>
      <c r="AX1" s="2360"/>
      <c r="AY1" s="2360"/>
      <c r="AZ1" s="2360"/>
      <c r="BA1" s="2360"/>
      <c r="BB1" s="2360"/>
      <c r="BC1" s="2360"/>
      <c r="BD1" s="2360"/>
      <c r="BE1" s="2360"/>
      <c r="BF1" s="2360"/>
      <c r="BG1" s="2360"/>
      <c r="BH1" s="2360"/>
      <c r="BI1" s="2360"/>
      <c r="BJ1" s="2360"/>
      <c r="BK1" s="2360"/>
      <c r="BL1" s="2360"/>
      <c r="BM1" s="2360"/>
      <c r="BN1" s="2360"/>
      <c r="BO1" s="2360"/>
      <c r="BP1" s="2360"/>
      <c r="BQ1" s="2360"/>
      <c r="BR1" s="2360"/>
      <c r="BS1" s="2360"/>
      <c r="BT1" s="2360"/>
      <c r="BU1" s="2360"/>
      <c r="BV1" s="2360"/>
      <c r="BW1" s="2360"/>
      <c r="BX1" s="2360"/>
      <c r="BY1" s="2360"/>
      <c r="BZ1" s="2360"/>
      <c r="CA1" s="2360"/>
      <c r="CB1" s="2360"/>
      <c r="CC1" s="2360"/>
      <c r="CD1" s="2360"/>
      <c r="CE1" s="2360"/>
      <c r="CF1" s="2360"/>
      <c r="CG1" s="2360"/>
      <c r="CH1" s="2360"/>
      <c r="CI1" s="2360"/>
      <c r="CJ1" s="2360"/>
      <c r="CK1" s="2360"/>
      <c r="CL1" s="2360"/>
      <c r="CM1" s="2360"/>
      <c r="CN1" s="2360"/>
      <c r="CO1" s="2360"/>
      <c r="CP1" s="2360"/>
      <c r="CQ1" s="2360"/>
      <c r="CR1" s="2360"/>
      <c r="CS1" s="2360"/>
      <c r="CT1" s="2360"/>
      <c r="CU1" s="2360"/>
      <c r="CV1" s="2360"/>
      <c r="CW1" s="2360"/>
      <c r="CX1" s="2360"/>
      <c r="CY1" s="2360"/>
      <c r="CZ1" s="2360"/>
      <c r="DA1" s="2360"/>
      <c r="DB1" s="2360"/>
      <c r="DC1" s="2360"/>
      <c r="DD1" s="2360"/>
      <c r="DE1" s="2360"/>
      <c r="DF1" s="2360"/>
      <c r="DG1" s="2360"/>
      <c r="DH1" s="2360"/>
      <c r="DI1" s="2360"/>
      <c r="DJ1" s="2360"/>
      <c r="DK1" s="2360"/>
      <c r="DL1" s="2360"/>
      <c r="DM1" s="2360"/>
      <c r="DN1" s="2360"/>
      <c r="DO1" s="2360"/>
      <c r="DP1" s="2360"/>
      <c r="DQ1" s="2360"/>
      <c r="DR1" s="2360"/>
      <c r="DS1" s="2360"/>
      <c r="DT1" s="2360"/>
      <c r="DU1" s="2360"/>
      <c r="DV1" s="2360"/>
      <c r="DW1" s="2360"/>
      <c r="DX1" s="2360"/>
      <c r="DY1" s="2360"/>
      <c r="DZ1" s="2360"/>
      <c r="EA1" s="2360"/>
      <c r="EB1" s="2360"/>
      <c r="EC1" s="2360"/>
      <c r="ED1" s="2360"/>
      <c r="EE1" s="2360"/>
      <c r="EF1" s="2360"/>
      <c r="EG1" s="2360"/>
      <c r="EH1" s="2360"/>
      <c r="EI1" s="2360"/>
      <c r="EJ1" s="2360"/>
      <c r="EK1" s="2360"/>
      <c r="EL1" s="2360"/>
      <c r="EM1" s="2360"/>
      <c r="EN1" s="2360"/>
      <c r="EO1" s="2360"/>
      <c r="EP1" s="2360"/>
      <c r="EQ1" s="2360"/>
      <c r="ER1" s="2360"/>
      <c r="ES1" s="2360"/>
      <c r="ET1" s="2360"/>
      <c r="EU1" s="2360"/>
      <c r="EV1" s="2360"/>
      <c r="EW1" s="2360"/>
      <c r="EX1" s="2360"/>
      <c r="EY1" s="2360"/>
      <c r="EZ1" s="2360"/>
      <c r="FA1" s="2360"/>
      <c r="FB1" s="2360"/>
      <c r="FC1" s="2360"/>
      <c r="FD1" s="2360"/>
      <c r="FE1" s="2360"/>
      <c r="FF1" s="2360"/>
      <c r="FG1" s="2360"/>
      <c r="FH1" s="2360"/>
      <c r="FI1" s="2360"/>
      <c r="FJ1" s="2360"/>
      <c r="FK1" s="2360"/>
      <c r="FL1" s="2360"/>
      <c r="FM1" s="2360"/>
      <c r="FN1" s="2360"/>
      <c r="FO1" s="2360"/>
      <c r="FP1" s="2360"/>
      <c r="FQ1" s="2360"/>
      <c r="FR1" s="2360"/>
      <c r="FS1" s="2360"/>
      <c r="FT1" s="2360"/>
      <c r="FU1" s="2360"/>
      <c r="FV1" s="2360"/>
      <c r="FW1" s="2360"/>
      <c r="FX1" s="2360"/>
      <c r="FY1" s="2360"/>
      <c r="FZ1" s="2360"/>
      <c r="GA1" s="2360"/>
      <c r="GB1" s="2360"/>
      <c r="GC1" s="2360"/>
      <c r="GD1" s="2360"/>
      <c r="GE1" s="2360"/>
      <c r="GF1" s="2360"/>
      <c r="GG1" s="2360"/>
      <c r="GH1" s="2360"/>
      <c r="GI1" s="2360"/>
      <c r="GJ1" s="2360"/>
      <c r="GK1" s="2360"/>
      <c r="GL1" s="2360"/>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row>
    <row r="2" spans="3:244" ht="6.75" customHeight="1">
      <c r="C2" s="76"/>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c r="AT2" s="2360"/>
      <c r="AU2" s="2360"/>
      <c r="AV2" s="2360"/>
      <c r="AW2" s="2360"/>
      <c r="AX2" s="2360"/>
      <c r="AY2" s="2360"/>
      <c r="AZ2" s="2360"/>
      <c r="BA2" s="2360"/>
      <c r="BB2" s="2360"/>
      <c r="BC2" s="2360"/>
      <c r="BD2" s="2360"/>
      <c r="BE2" s="2360"/>
      <c r="BF2" s="2360"/>
      <c r="BG2" s="2360"/>
      <c r="BH2" s="2360"/>
      <c r="BI2" s="2360"/>
      <c r="BJ2" s="2360"/>
      <c r="BK2" s="2360"/>
      <c r="BL2" s="2360"/>
      <c r="BM2" s="2360"/>
      <c r="BN2" s="2360"/>
      <c r="BO2" s="2360"/>
      <c r="BP2" s="2360"/>
      <c r="BQ2" s="2360"/>
      <c r="BR2" s="2360"/>
      <c r="BS2" s="2360"/>
      <c r="BT2" s="2360"/>
      <c r="BU2" s="2360"/>
      <c r="BV2" s="2360"/>
      <c r="BW2" s="2360"/>
      <c r="BX2" s="2360"/>
      <c r="BY2" s="2360"/>
      <c r="BZ2" s="2360"/>
      <c r="CA2" s="2360"/>
      <c r="CB2" s="2360"/>
      <c r="CC2" s="2360"/>
      <c r="CD2" s="2360"/>
      <c r="CE2" s="2360"/>
      <c r="CF2" s="2360"/>
      <c r="CG2" s="2360"/>
      <c r="CH2" s="2360"/>
      <c r="CI2" s="2360"/>
      <c r="CJ2" s="2360"/>
      <c r="CK2" s="2360"/>
      <c r="CL2" s="2360"/>
      <c r="CM2" s="2360"/>
      <c r="CN2" s="2360"/>
      <c r="CO2" s="2360"/>
      <c r="CP2" s="2360"/>
      <c r="CQ2" s="2360"/>
      <c r="CR2" s="2360"/>
      <c r="CS2" s="2360"/>
      <c r="CT2" s="2360"/>
      <c r="CU2" s="2360"/>
      <c r="CV2" s="2360"/>
      <c r="CW2" s="2360"/>
      <c r="CX2" s="2360"/>
      <c r="CY2" s="2360"/>
      <c r="CZ2" s="2360"/>
      <c r="DA2" s="2360"/>
      <c r="DB2" s="2360"/>
      <c r="DC2" s="2360"/>
      <c r="DD2" s="2360"/>
      <c r="DE2" s="2360"/>
      <c r="DF2" s="2360"/>
      <c r="DG2" s="2360"/>
      <c r="DH2" s="2360"/>
      <c r="DI2" s="2360"/>
      <c r="DJ2" s="2360"/>
      <c r="DK2" s="2360"/>
      <c r="DL2" s="2360"/>
      <c r="DM2" s="2360"/>
      <c r="DN2" s="2360"/>
      <c r="DO2" s="2360"/>
      <c r="DP2" s="2360"/>
      <c r="DQ2" s="2360"/>
      <c r="DR2" s="2360"/>
      <c r="DS2" s="2360"/>
      <c r="DT2" s="2360"/>
      <c r="DU2" s="2360"/>
      <c r="DV2" s="2360"/>
      <c r="DW2" s="2360"/>
      <c r="DX2" s="2360"/>
      <c r="DY2" s="2360"/>
      <c r="DZ2" s="2360"/>
      <c r="EA2" s="2360"/>
      <c r="EB2" s="2360"/>
      <c r="EC2" s="2360"/>
      <c r="ED2" s="2360"/>
      <c r="EE2" s="2360"/>
      <c r="EF2" s="2360"/>
      <c r="EG2" s="2360"/>
      <c r="EH2" s="2360"/>
      <c r="EI2" s="2360"/>
      <c r="EJ2" s="2360"/>
      <c r="EK2" s="2360"/>
      <c r="EL2" s="2360"/>
      <c r="EM2" s="2360"/>
      <c r="EN2" s="2360"/>
      <c r="EO2" s="2360"/>
      <c r="EP2" s="2360"/>
      <c r="EQ2" s="2360"/>
      <c r="ER2" s="2360"/>
      <c r="ES2" s="2360"/>
      <c r="ET2" s="2360"/>
      <c r="EU2" s="2360"/>
      <c r="EV2" s="2360"/>
      <c r="EW2" s="2360"/>
      <c r="EX2" s="2360"/>
      <c r="EY2" s="2360"/>
      <c r="EZ2" s="2360"/>
      <c r="FA2" s="2360"/>
      <c r="FB2" s="2360"/>
      <c r="FC2" s="2360"/>
      <c r="FD2" s="2360"/>
      <c r="FE2" s="2360"/>
      <c r="FF2" s="2360"/>
      <c r="FG2" s="2360"/>
      <c r="FH2" s="2360"/>
      <c r="FI2" s="2360"/>
      <c r="FJ2" s="2360"/>
      <c r="FK2" s="2360"/>
      <c r="FL2" s="2360"/>
      <c r="FM2" s="2360"/>
      <c r="FN2" s="2360"/>
      <c r="FO2" s="2360"/>
      <c r="FP2" s="2360"/>
      <c r="FQ2" s="2360"/>
      <c r="FR2" s="2360"/>
      <c r="FS2" s="2360"/>
      <c r="FT2" s="2360"/>
      <c r="FU2" s="2360"/>
      <c r="FV2" s="2360"/>
      <c r="FW2" s="2360"/>
      <c r="FX2" s="2360"/>
      <c r="FY2" s="2360"/>
      <c r="FZ2" s="2360"/>
      <c r="GA2" s="2360"/>
      <c r="GB2" s="2360"/>
      <c r="GC2" s="2360"/>
      <c r="GD2" s="2360"/>
      <c r="GE2" s="2360"/>
      <c r="GF2" s="2360"/>
      <c r="GG2" s="2360"/>
      <c r="GH2" s="2360"/>
      <c r="GI2" s="2360"/>
      <c r="GJ2" s="2360"/>
      <c r="GK2" s="2360"/>
      <c r="GL2" s="2360"/>
      <c r="GM2" s="77"/>
      <c r="GN2" s="77"/>
      <c r="GO2" s="77"/>
      <c r="GP2" s="77"/>
      <c r="GQ2" s="77"/>
      <c r="GR2" s="77"/>
      <c r="GS2" s="77"/>
      <c r="GT2" s="77"/>
      <c r="GU2" s="77"/>
      <c r="GV2" s="77"/>
      <c r="GW2" s="77"/>
      <c r="GX2" s="77"/>
      <c r="GY2" s="77"/>
      <c r="GZ2" s="77"/>
      <c r="HA2" s="77"/>
      <c r="HB2" s="77"/>
      <c r="HC2" s="77"/>
      <c r="HD2" s="74"/>
      <c r="HE2" s="74"/>
      <c r="HF2" s="74"/>
      <c r="HG2" s="74"/>
      <c r="HH2" s="74"/>
      <c r="HI2" s="74"/>
      <c r="HJ2" s="74"/>
      <c r="HK2" s="74"/>
      <c r="HL2" s="74"/>
      <c r="HM2" s="74"/>
      <c r="HN2" s="74"/>
      <c r="HO2" s="74"/>
      <c r="HP2" s="79"/>
      <c r="HQ2" s="74"/>
      <c r="HR2" s="74"/>
      <c r="HS2" s="79"/>
      <c r="HT2" s="74"/>
      <c r="HU2" s="74"/>
      <c r="HV2" s="79"/>
      <c r="HW2" s="74"/>
      <c r="HX2" s="74"/>
      <c r="HY2" s="79"/>
      <c r="HZ2" s="74"/>
      <c r="IA2" s="74"/>
      <c r="IB2" s="77"/>
      <c r="IC2" s="77"/>
      <c r="ID2" s="77"/>
      <c r="IE2" s="77"/>
      <c r="IF2" s="77"/>
      <c r="IG2" s="77"/>
      <c r="IH2" s="77"/>
      <c r="II2" s="77"/>
      <c r="IJ2" s="77"/>
    </row>
    <row r="3" spans="3:244" ht="6.75" customHeight="1">
      <c r="C3" s="76"/>
      <c r="D3" s="2360"/>
      <c r="E3" s="2360"/>
      <c r="F3" s="2360"/>
      <c r="G3" s="2360"/>
      <c r="H3" s="2360"/>
      <c r="I3" s="2360"/>
      <c r="J3" s="2360"/>
      <c r="K3" s="2360"/>
      <c r="L3" s="2360"/>
      <c r="M3" s="2360"/>
      <c r="N3" s="2360"/>
      <c r="O3" s="2360"/>
      <c r="P3" s="2360"/>
      <c r="Q3" s="2360"/>
      <c r="R3" s="2360"/>
      <c r="S3" s="2360"/>
      <c r="T3" s="2360"/>
      <c r="U3" s="2360"/>
      <c r="V3" s="2360"/>
      <c r="W3" s="2360"/>
      <c r="X3" s="2360"/>
      <c r="Y3" s="2360"/>
      <c r="Z3" s="2360"/>
      <c r="AA3" s="2360"/>
      <c r="AB3" s="2360"/>
      <c r="AC3" s="2360"/>
      <c r="AD3" s="2360"/>
      <c r="AE3" s="2360"/>
      <c r="AF3" s="2360"/>
      <c r="AG3" s="2360"/>
      <c r="AH3" s="2360"/>
      <c r="AI3" s="2360"/>
      <c r="AJ3" s="2360"/>
      <c r="AK3" s="2360"/>
      <c r="AL3" s="2360"/>
      <c r="AM3" s="2360"/>
      <c r="AN3" s="2360"/>
      <c r="AO3" s="2360"/>
      <c r="AP3" s="2360"/>
      <c r="AQ3" s="2360"/>
      <c r="AR3" s="2360"/>
      <c r="AS3" s="2360"/>
      <c r="AT3" s="2360"/>
      <c r="AU3" s="2360"/>
      <c r="AV3" s="2360"/>
      <c r="AW3" s="2360"/>
      <c r="AX3" s="2360"/>
      <c r="AY3" s="2360"/>
      <c r="AZ3" s="2360"/>
      <c r="BA3" s="2360"/>
      <c r="BB3" s="2360"/>
      <c r="BC3" s="2360"/>
      <c r="BD3" s="2360"/>
      <c r="BE3" s="2360"/>
      <c r="BF3" s="2360"/>
      <c r="BG3" s="2360"/>
      <c r="BH3" s="2360"/>
      <c r="BI3" s="2360"/>
      <c r="BJ3" s="2360"/>
      <c r="BK3" s="2360"/>
      <c r="BL3" s="2360"/>
      <c r="BM3" s="2360"/>
      <c r="BN3" s="2360"/>
      <c r="BO3" s="2360"/>
      <c r="BP3" s="2360"/>
      <c r="BQ3" s="2360"/>
      <c r="BR3" s="2360"/>
      <c r="BS3" s="2360"/>
      <c r="BT3" s="2360"/>
      <c r="BU3" s="2360"/>
      <c r="BV3" s="2360"/>
      <c r="BW3" s="2360"/>
      <c r="BX3" s="2360"/>
      <c r="BY3" s="2360"/>
      <c r="BZ3" s="2360"/>
      <c r="CA3" s="2360"/>
      <c r="CB3" s="2360"/>
      <c r="CC3" s="2360"/>
      <c r="CD3" s="2360"/>
      <c r="CE3" s="2360"/>
      <c r="CF3" s="2360"/>
      <c r="CG3" s="2360"/>
      <c r="CH3" s="2360"/>
      <c r="CI3" s="2360"/>
      <c r="CJ3" s="2360"/>
      <c r="CK3" s="2360"/>
      <c r="CL3" s="2360"/>
      <c r="CM3" s="2360"/>
      <c r="CN3" s="2360"/>
      <c r="CO3" s="2360"/>
      <c r="CP3" s="2360"/>
      <c r="CQ3" s="2360"/>
      <c r="CR3" s="2360"/>
      <c r="CS3" s="2360"/>
      <c r="CT3" s="2360"/>
      <c r="CU3" s="2360"/>
      <c r="CV3" s="2360"/>
      <c r="CW3" s="2360"/>
      <c r="CX3" s="2360"/>
      <c r="CY3" s="2360"/>
      <c r="CZ3" s="2360"/>
      <c r="DA3" s="2360"/>
      <c r="DB3" s="2360"/>
      <c r="DC3" s="2360"/>
      <c r="DD3" s="2360"/>
      <c r="DE3" s="2360"/>
      <c r="DF3" s="2360"/>
      <c r="DG3" s="2360"/>
      <c r="DH3" s="2360"/>
      <c r="DI3" s="2360"/>
      <c r="DJ3" s="2360"/>
      <c r="DK3" s="2360"/>
      <c r="DL3" s="2360"/>
      <c r="DM3" s="2360"/>
      <c r="DN3" s="2360"/>
      <c r="DO3" s="2360"/>
      <c r="DP3" s="2360"/>
      <c r="DQ3" s="2360"/>
      <c r="DR3" s="2360"/>
      <c r="DS3" s="2360"/>
      <c r="DT3" s="2360"/>
      <c r="DU3" s="2360"/>
      <c r="DV3" s="2360"/>
      <c r="DW3" s="2360"/>
      <c r="DX3" s="2360"/>
      <c r="DY3" s="2360"/>
      <c r="DZ3" s="2360"/>
      <c r="EA3" s="2360"/>
      <c r="EB3" s="2360"/>
      <c r="EC3" s="2360"/>
      <c r="ED3" s="2360"/>
      <c r="EE3" s="2360"/>
      <c r="EF3" s="2360"/>
      <c r="EG3" s="2360"/>
      <c r="EH3" s="2360"/>
      <c r="EI3" s="2360"/>
      <c r="EJ3" s="2360"/>
      <c r="EK3" s="2360"/>
      <c r="EL3" s="2360"/>
      <c r="EM3" s="2360"/>
      <c r="EN3" s="2360"/>
      <c r="EO3" s="2360"/>
      <c r="EP3" s="2360"/>
      <c r="EQ3" s="2360"/>
      <c r="ER3" s="2360"/>
      <c r="ES3" s="2360"/>
      <c r="ET3" s="2360"/>
      <c r="EU3" s="2360"/>
      <c r="EV3" s="2360"/>
      <c r="EW3" s="2360"/>
      <c r="EX3" s="2360"/>
      <c r="EY3" s="2360"/>
      <c r="EZ3" s="2360"/>
      <c r="FA3" s="2360"/>
      <c r="FB3" s="2360"/>
      <c r="FC3" s="2360"/>
      <c r="FD3" s="2360"/>
      <c r="FE3" s="2360"/>
      <c r="FF3" s="2360"/>
      <c r="FG3" s="2360"/>
      <c r="FH3" s="2360"/>
      <c r="FI3" s="2360"/>
      <c r="FJ3" s="2360"/>
      <c r="FK3" s="2360"/>
      <c r="FL3" s="2360"/>
      <c r="FM3" s="2360"/>
      <c r="FN3" s="2360"/>
      <c r="FO3" s="2360"/>
      <c r="FP3" s="2360"/>
      <c r="FQ3" s="2360"/>
      <c r="FR3" s="2360"/>
      <c r="FS3" s="2360"/>
      <c r="FT3" s="2360"/>
      <c r="FU3" s="2360"/>
      <c r="FV3" s="2360"/>
      <c r="FW3" s="2360"/>
      <c r="FX3" s="2360"/>
      <c r="FY3" s="2360"/>
      <c r="FZ3" s="2360"/>
      <c r="GA3" s="2360"/>
      <c r="GB3" s="2360"/>
      <c r="GC3" s="2360"/>
      <c r="GD3" s="2360"/>
      <c r="GE3" s="2360"/>
      <c r="GF3" s="2360"/>
      <c r="GG3" s="2360"/>
      <c r="GH3" s="2360"/>
      <c r="GI3" s="2360"/>
      <c r="GJ3" s="2360"/>
      <c r="GK3" s="2360"/>
      <c r="GL3" s="2360"/>
      <c r="GM3" s="77"/>
      <c r="GN3" s="77"/>
      <c r="GO3" s="77"/>
      <c r="GP3" s="77"/>
      <c r="GQ3" s="77"/>
      <c r="GR3" s="77"/>
      <c r="GS3" s="77"/>
      <c r="GT3" s="77"/>
      <c r="GU3" s="77"/>
      <c r="GV3" s="77"/>
      <c r="GW3" s="77"/>
      <c r="GX3" s="77"/>
      <c r="GY3" s="77"/>
      <c r="GZ3" s="77"/>
      <c r="HA3" s="77"/>
      <c r="HB3" s="77"/>
      <c r="HC3" s="77"/>
      <c r="HD3" s="74"/>
      <c r="HE3" s="74"/>
      <c r="HF3" s="74"/>
      <c r="HG3" s="74"/>
      <c r="HH3" s="74"/>
      <c r="HI3" s="74"/>
      <c r="HJ3" s="74"/>
      <c r="HK3" s="74"/>
      <c r="HL3" s="74"/>
      <c r="HM3" s="74"/>
      <c r="HN3" s="74"/>
      <c r="HO3" s="74"/>
      <c r="HP3" s="74"/>
      <c r="HQ3" s="74"/>
      <c r="HR3" s="74"/>
      <c r="HS3" s="74"/>
      <c r="HT3" s="74"/>
      <c r="HU3" s="74"/>
      <c r="HV3" s="74"/>
      <c r="HW3" s="74"/>
      <c r="HX3" s="74"/>
      <c r="HY3" s="74"/>
      <c r="HZ3" s="74"/>
      <c r="IA3" s="74"/>
      <c r="IB3" s="77"/>
      <c r="IC3" s="77"/>
      <c r="ID3" s="77"/>
      <c r="IE3" s="77"/>
      <c r="IF3" s="77"/>
      <c r="IG3" s="77"/>
      <c r="IH3" s="77"/>
      <c r="II3" s="77"/>
      <c r="IJ3" s="77"/>
    </row>
    <row r="4" spans="3:244" ht="6.75" customHeight="1">
      <c r="C4" s="76"/>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c r="AD4" s="2360"/>
      <c r="AE4" s="2360"/>
      <c r="AF4" s="2360"/>
      <c r="AG4" s="2360"/>
      <c r="AH4" s="2360"/>
      <c r="AI4" s="2360"/>
      <c r="AJ4" s="2360"/>
      <c r="AK4" s="2360"/>
      <c r="AL4" s="2360"/>
      <c r="AM4" s="2360"/>
      <c r="AN4" s="2360"/>
      <c r="AO4" s="2360"/>
      <c r="AP4" s="2360"/>
      <c r="AQ4" s="2360"/>
      <c r="AR4" s="2360"/>
      <c r="AS4" s="2360"/>
      <c r="AT4" s="2360"/>
      <c r="AU4" s="2360"/>
      <c r="AV4" s="2360"/>
      <c r="AW4" s="2360"/>
      <c r="AX4" s="2360"/>
      <c r="AY4" s="2360"/>
      <c r="AZ4" s="2360"/>
      <c r="BA4" s="2360"/>
      <c r="BB4" s="2360"/>
      <c r="BC4" s="2360"/>
      <c r="BD4" s="2360"/>
      <c r="BE4" s="2360"/>
      <c r="BF4" s="2360"/>
      <c r="BG4" s="2360"/>
      <c r="BH4" s="2360"/>
      <c r="BI4" s="2360"/>
      <c r="BJ4" s="2360"/>
      <c r="BK4" s="2360"/>
      <c r="BL4" s="2360"/>
      <c r="BM4" s="2360"/>
      <c r="BN4" s="2360"/>
      <c r="BO4" s="2360"/>
      <c r="BP4" s="2360"/>
      <c r="BQ4" s="2360"/>
      <c r="BR4" s="2360"/>
      <c r="BS4" s="2360"/>
      <c r="BT4" s="2360"/>
      <c r="BU4" s="2360"/>
      <c r="BV4" s="2360"/>
      <c r="BW4" s="2360"/>
      <c r="BX4" s="2360"/>
      <c r="BY4" s="2360"/>
      <c r="BZ4" s="2360"/>
      <c r="CA4" s="2360"/>
      <c r="CB4" s="2360"/>
      <c r="CC4" s="2360"/>
      <c r="CD4" s="2360"/>
      <c r="CE4" s="2360"/>
      <c r="CF4" s="2360"/>
      <c r="CG4" s="2360"/>
      <c r="CH4" s="2360"/>
      <c r="CI4" s="2360"/>
      <c r="CJ4" s="2360"/>
      <c r="CK4" s="2360"/>
      <c r="CL4" s="2360"/>
      <c r="CM4" s="2360"/>
      <c r="CN4" s="2360"/>
      <c r="CO4" s="2360"/>
      <c r="CP4" s="2360"/>
      <c r="CQ4" s="2360"/>
      <c r="CR4" s="2360"/>
      <c r="CS4" s="2360"/>
      <c r="CT4" s="2360"/>
      <c r="CU4" s="2360"/>
      <c r="CV4" s="2360"/>
      <c r="CW4" s="2360"/>
      <c r="CX4" s="2360"/>
      <c r="CY4" s="2360"/>
      <c r="CZ4" s="2360"/>
      <c r="DA4" s="2360"/>
      <c r="DB4" s="2360"/>
      <c r="DC4" s="2360"/>
      <c r="DD4" s="2360"/>
      <c r="DE4" s="2360"/>
      <c r="DF4" s="2360"/>
      <c r="DG4" s="2360"/>
      <c r="DH4" s="2360"/>
      <c r="DI4" s="2360"/>
      <c r="DJ4" s="2360"/>
      <c r="DK4" s="2360"/>
      <c r="DL4" s="2360"/>
      <c r="DM4" s="2360"/>
      <c r="DN4" s="2360"/>
      <c r="DO4" s="2360"/>
      <c r="DP4" s="2360"/>
      <c r="DQ4" s="2360"/>
      <c r="DR4" s="2360"/>
      <c r="DS4" s="2360"/>
      <c r="DT4" s="2360"/>
      <c r="DU4" s="2360"/>
      <c r="DV4" s="2360"/>
      <c r="DW4" s="2360"/>
      <c r="DX4" s="2360"/>
      <c r="DY4" s="2360"/>
      <c r="DZ4" s="2360"/>
      <c r="EA4" s="2360"/>
      <c r="EB4" s="2360"/>
      <c r="EC4" s="2360"/>
      <c r="ED4" s="2360"/>
      <c r="EE4" s="2360"/>
      <c r="EF4" s="2360"/>
      <c r="EG4" s="2360"/>
      <c r="EH4" s="2360"/>
      <c r="EI4" s="2360"/>
      <c r="EJ4" s="2360"/>
      <c r="EK4" s="2360"/>
      <c r="EL4" s="2360"/>
      <c r="EM4" s="2360"/>
      <c r="EN4" s="2360"/>
      <c r="EO4" s="2360"/>
      <c r="EP4" s="2360"/>
      <c r="EQ4" s="2360"/>
      <c r="ER4" s="2360"/>
      <c r="ES4" s="2360"/>
      <c r="ET4" s="2360"/>
      <c r="EU4" s="2360"/>
      <c r="EV4" s="2360"/>
      <c r="EW4" s="2360"/>
      <c r="EX4" s="2360"/>
      <c r="EY4" s="2360"/>
      <c r="EZ4" s="2360"/>
      <c r="FA4" s="2360"/>
      <c r="FB4" s="2360"/>
      <c r="FC4" s="2360"/>
      <c r="FD4" s="2360"/>
      <c r="FE4" s="2360"/>
      <c r="FF4" s="2360"/>
      <c r="FG4" s="2360"/>
      <c r="FH4" s="2360"/>
      <c r="FI4" s="2360"/>
      <c r="FJ4" s="2360"/>
      <c r="FK4" s="2360"/>
      <c r="FL4" s="2360"/>
      <c r="FM4" s="2360"/>
      <c r="FN4" s="2360"/>
      <c r="FO4" s="2360"/>
      <c r="FP4" s="2360"/>
      <c r="FQ4" s="2360"/>
      <c r="FR4" s="2360"/>
      <c r="FS4" s="2360"/>
      <c r="FT4" s="2360"/>
      <c r="FU4" s="2360"/>
      <c r="FV4" s="2360"/>
      <c r="FW4" s="2360"/>
      <c r="FX4" s="2360"/>
      <c r="FY4" s="2360"/>
      <c r="FZ4" s="2360"/>
      <c r="GA4" s="2360"/>
      <c r="GB4" s="2360"/>
      <c r="GC4" s="2360"/>
      <c r="GD4" s="2360"/>
      <c r="GE4" s="2360"/>
      <c r="GF4" s="2360"/>
      <c r="GG4" s="2360"/>
      <c r="GH4" s="2360"/>
      <c r="GI4" s="2360"/>
      <c r="GJ4" s="2360"/>
      <c r="GK4" s="2360"/>
      <c r="GL4" s="2360"/>
      <c r="GM4" s="79"/>
      <c r="GN4" s="80"/>
      <c r="GO4" s="80"/>
      <c r="GP4" s="80"/>
      <c r="GQ4" s="80"/>
      <c r="GR4" s="80"/>
      <c r="GS4" s="80"/>
      <c r="GT4" s="80"/>
      <c r="GU4" s="77"/>
      <c r="GV4" s="77"/>
      <c r="GW4" s="77"/>
      <c r="GX4" s="77"/>
      <c r="GY4" s="77"/>
      <c r="GZ4" s="77"/>
      <c r="HA4" s="77"/>
      <c r="HB4" s="77"/>
      <c r="HC4" s="77"/>
      <c r="HD4" s="74"/>
      <c r="HE4" s="74"/>
      <c r="HF4" s="74"/>
      <c r="HG4" s="74"/>
      <c r="HH4" s="74"/>
      <c r="HI4" s="74"/>
      <c r="HJ4" s="74"/>
      <c r="HK4" s="74"/>
      <c r="HL4" s="74"/>
      <c r="HM4" s="74"/>
      <c r="HN4" s="74"/>
      <c r="HO4" s="74"/>
      <c r="HP4" s="74"/>
      <c r="HQ4" s="74"/>
      <c r="HR4" s="74"/>
      <c r="HS4" s="74"/>
      <c r="HT4" s="74"/>
      <c r="HU4" s="74"/>
      <c r="HV4" s="74"/>
      <c r="HW4" s="74"/>
      <c r="HX4" s="74"/>
      <c r="HY4" s="74"/>
      <c r="HZ4" s="74"/>
      <c r="IA4" s="74"/>
      <c r="IB4" s="77"/>
      <c r="IC4" s="77"/>
      <c r="ID4" s="77"/>
      <c r="IE4" s="77"/>
      <c r="IF4" s="77"/>
      <c r="IG4" s="77"/>
      <c r="IH4" s="77"/>
      <c r="II4" s="77"/>
      <c r="IJ4" s="77"/>
    </row>
    <row r="5" spans="3:244" ht="6.75" customHeight="1">
      <c r="C5" s="76"/>
      <c r="D5" s="2360" t="s">
        <v>398</v>
      </c>
      <c r="E5" s="2152"/>
      <c r="F5" s="2152"/>
      <c r="G5" s="2152"/>
      <c r="H5" s="2152"/>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c r="BP5" s="2152"/>
      <c r="BQ5" s="2152"/>
      <c r="BR5" s="2152"/>
      <c r="BS5" s="2152"/>
      <c r="BT5" s="2152"/>
      <c r="BU5" s="2152"/>
      <c r="BV5" s="2152"/>
      <c r="BW5" s="2152"/>
      <c r="BX5" s="2152"/>
      <c r="BY5" s="2152"/>
      <c r="BZ5" s="2152"/>
      <c r="CA5" s="2152"/>
      <c r="CB5" s="2152"/>
      <c r="CC5" s="2152"/>
      <c r="CD5" s="2152"/>
      <c r="CE5" s="2152"/>
      <c r="CF5" s="2152"/>
      <c r="CG5" s="2152"/>
      <c r="CH5" s="2152"/>
      <c r="CI5" s="2152"/>
      <c r="CJ5" s="2152"/>
      <c r="CK5" s="2152"/>
      <c r="CL5" s="2152"/>
      <c r="CM5" s="2152"/>
      <c r="CN5" s="2152"/>
      <c r="CO5" s="2152"/>
      <c r="CP5" s="2152"/>
      <c r="CQ5" s="2152"/>
      <c r="CR5" s="2152"/>
      <c r="CS5" s="2152"/>
      <c r="CT5" s="2152"/>
      <c r="CU5" s="2152"/>
      <c r="CV5" s="2152"/>
      <c r="CW5" s="2152"/>
      <c r="CX5" s="2152"/>
      <c r="CY5" s="2152"/>
      <c r="CZ5" s="2152"/>
      <c r="DA5" s="2152"/>
      <c r="DB5" s="2152"/>
      <c r="DC5" s="2152"/>
      <c r="DD5" s="2152"/>
      <c r="DE5" s="2152"/>
      <c r="DF5" s="2152"/>
      <c r="DG5" s="2152"/>
      <c r="DH5" s="2152"/>
      <c r="DI5" s="2152"/>
      <c r="DJ5" s="2152"/>
      <c r="DK5" s="2152"/>
      <c r="DL5" s="2152"/>
      <c r="DM5" s="2152"/>
      <c r="DN5" s="2152"/>
      <c r="DO5" s="2152"/>
      <c r="DP5" s="2152"/>
      <c r="DQ5" s="2152"/>
      <c r="DR5" s="2152"/>
      <c r="DS5" s="2152"/>
      <c r="DT5" s="2152"/>
      <c r="DU5" s="2152"/>
      <c r="DV5" s="2152"/>
      <c r="DW5" s="2152"/>
      <c r="DX5" s="2152"/>
      <c r="DY5" s="2152"/>
      <c r="DZ5" s="2152"/>
      <c r="EA5" s="2152"/>
      <c r="EB5" s="2152"/>
      <c r="EC5" s="2152"/>
      <c r="ED5" s="2152"/>
      <c r="EE5" s="2152"/>
      <c r="EF5" s="2152"/>
      <c r="EG5" s="2152"/>
      <c r="EH5" s="2152"/>
      <c r="EI5" s="2152"/>
      <c r="EJ5" s="2152"/>
      <c r="EK5" s="2152"/>
      <c r="EL5" s="2152"/>
      <c r="EM5" s="2152"/>
      <c r="EN5" s="2152"/>
      <c r="EO5" s="2152"/>
      <c r="EP5" s="2152"/>
      <c r="EQ5" s="2152"/>
      <c r="ER5" s="2152"/>
      <c r="ES5" s="2152"/>
      <c r="ET5" s="2152"/>
      <c r="EU5" s="2152"/>
      <c r="EV5" s="2152"/>
      <c r="EW5" s="2152"/>
      <c r="EX5" s="2152"/>
      <c r="EY5" s="2152"/>
      <c r="EZ5" s="2152"/>
      <c r="FA5" s="2152"/>
      <c r="FB5" s="2152"/>
      <c r="FC5" s="2152"/>
      <c r="FD5" s="2152"/>
      <c r="FE5" s="2152"/>
      <c r="FF5" s="2152"/>
      <c r="FG5" s="2152"/>
      <c r="FH5" s="2152"/>
      <c r="FI5" s="2152"/>
      <c r="FJ5" s="2152"/>
      <c r="FK5" s="2152"/>
      <c r="FL5" s="2152"/>
      <c r="FM5" s="2152"/>
      <c r="FN5" s="2152"/>
      <c r="FO5" s="2152"/>
      <c r="FP5" s="2152"/>
      <c r="FQ5" s="2152"/>
      <c r="GF5" s="77"/>
      <c r="GG5" s="77"/>
      <c r="GH5" s="77"/>
      <c r="GI5" s="77"/>
      <c r="GJ5" s="77"/>
      <c r="GK5" s="77"/>
      <c r="GL5" s="77"/>
      <c r="GM5" s="80"/>
      <c r="GN5" s="80"/>
      <c r="GO5" s="80"/>
      <c r="GP5" s="80"/>
      <c r="GQ5" s="80"/>
      <c r="GR5" s="80"/>
      <c r="GS5" s="80"/>
      <c r="GT5" s="80"/>
      <c r="GU5" s="77"/>
      <c r="GV5" s="77"/>
      <c r="GW5" s="77"/>
      <c r="GX5" s="77"/>
      <c r="GY5" s="77"/>
      <c r="GZ5" s="77"/>
      <c r="HA5" s="77"/>
      <c r="HB5" s="77"/>
      <c r="HC5" s="77"/>
      <c r="HD5" s="74"/>
      <c r="HE5" s="74"/>
      <c r="HF5" s="74"/>
      <c r="HG5" s="74"/>
      <c r="HH5" s="74"/>
      <c r="HI5" s="74"/>
      <c r="HJ5" s="74"/>
      <c r="HK5" s="74"/>
      <c r="HL5" s="74"/>
      <c r="HM5" s="74"/>
      <c r="HN5" s="74"/>
      <c r="HO5" s="74"/>
      <c r="HP5" s="74"/>
      <c r="HQ5" s="74"/>
      <c r="HR5" s="74"/>
      <c r="HS5" s="74"/>
      <c r="HT5" s="74"/>
      <c r="HU5" s="74"/>
      <c r="HV5" s="74"/>
      <c r="HW5" s="74"/>
      <c r="HX5" s="74"/>
      <c r="HY5" s="74"/>
      <c r="HZ5" s="74"/>
      <c r="IA5" s="74"/>
      <c r="IB5" s="77"/>
      <c r="IC5" s="77"/>
      <c r="ID5" s="77"/>
      <c r="IE5" s="77"/>
      <c r="IF5" s="77"/>
      <c r="IG5" s="77"/>
      <c r="IH5" s="77"/>
      <c r="II5" s="77"/>
      <c r="IJ5" s="77"/>
    </row>
    <row r="6" spans="3:244" ht="6.75" customHeight="1">
      <c r="C6" s="76"/>
      <c r="D6" s="2152"/>
      <c r="E6" s="2152"/>
      <c r="F6" s="2152"/>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BT6" s="2152"/>
      <c r="BU6" s="2152"/>
      <c r="BV6" s="2152"/>
      <c r="BW6" s="2152"/>
      <c r="BX6" s="2152"/>
      <c r="BY6" s="2152"/>
      <c r="BZ6" s="2152"/>
      <c r="CA6" s="2152"/>
      <c r="CB6" s="2152"/>
      <c r="CC6" s="2152"/>
      <c r="CD6" s="2152"/>
      <c r="CE6" s="2152"/>
      <c r="CF6" s="2152"/>
      <c r="CG6" s="2152"/>
      <c r="CH6" s="2152"/>
      <c r="CI6" s="2152"/>
      <c r="CJ6" s="2152"/>
      <c r="CK6" s="2152"/>
      <c r="CL6" s="2152"/>
      <c r="CM6" s="2152"/>
      <c r="CN6" s="2152"/>
      <c r="CO6" s="2152"/>
      <c r="CP6" s="2152"/>
      <c r="CQ6" s="2152"/>
      <c r="CR6" s="2152"/>
      <c r="CS6" s="2152"/>
      <c r="CT6" s="2152"/>
      <c r="CU6" s="2152"/>
      <c r="CV6" s="2152"/>
      <c r="CW6" s="2152"/>
      <c r="CX6" s="2152"/>
      <c r="CY6" s="2152"/>
      <c r="CZ6" s="2152"/>
      <c r="DA6" s="2152"/>
      <c r="DB6" s="2152"/>
      <c r="DC6" s="2152"/>
      <c r="DD6" s="2152"/>
      <c r="DE6" s="2152"/>
      <c r="DF6" s="2152"/>
      <c r="DG6" s="2152"/>
      <c r="DH6" s="2152"/>
      <c r="DI6" s="2152"/>
      <c r="DJ6" s="2152"/>
      <c r="DK6" s="2152"/>
      <c r="DL6" s="2152"/>
      <c r="DM6" s="2152"/>
      <c r="DN6" s="2152"/>
      <c r="DO6" s="2152"/>
      <c r="DP6" s="2152"/>
      <c r="DQ6" s="2152"/>
      <c r="DR6" s="2152"/>
      <c r="DS6" s="2152"/>
      <c r="DT6" s="2152"/>
      <c r="DU6" s="2152"/>
      <c r="DV6" s="2152"/>
      <c r="DW6" s="2152"/>
      <c r="DX6" s="2152"/>
      <c r="DY6" s="2152"/>
      <c r="DZ6" s="2152"/>
      <c r="EA6" s="2152"/>
      <c r="EB6" s="2152"/>
      <c r="EC6" s="2152"/>
      <c r="ED6" s="2152"/>
      <c r="EE6" s="2152"/>
      <c r="EF6" s="2152"/>
      <c r="EG6" s="2152"/>
      <c r="EH6" s="2152"/>
      <c r="EI6" s="2152"/>
      <c r="EJ6" s="2152"/>
      <c r="EK6" s="2152"/>
      <c r="EL6" s="2152"/>
      <c r="EM6" s="2152"/>
      <c r="EN6" s="2152"/>
      <c r="EO6" s="2152"/>
      <c r="EP6" s="2152"/>
      <c r="EQ6" s="2152"/>
      <c r="ER6" s="2152"/>
      <c r="ES6" s="2152"/>
      <c r="ET6" s="2152"/>
      <c r="EU6" s="2152"/>
      <c r="EV6" s="2152"/>
      <c r="EW6" s="2152"/>
      <c r="EX6" s="2152"/>
      <c r="EY6" s="2152"/>
      <c r="EZ6" s="2152"/>
      <c r="FA6" s="2152"/>
      <c r="FB6" s="2152"/>
      <c r="FC6" s="2152"/>
      <c r="FD6" s="2152"/>
      <c r="FE6" s="2152"/>
      <c r="FF6" s="2152"/>
      <c r="FG6" s="2152"/>
      <c r="FH6" s="2152"/>
      <c r="FI6" s="2152"/>
      <c r="FJ6" s="2152"/>
      <c r="FK6" s="2152"/>
      <c r="FL6" s="2152"/>
      <c r="FM6" s="2152"/>
      <c r="FN6" s="2152"/>
      <c r="FO6" s="2152"/>
      <c r="FP6" s="2152"/>
      <c r="FQ6" s="2152"/>
      <c r="GF6" s="77"/>
      <c r="GG6" s="77"/>
      <c r="GH6" s="77"/>
      <c r="GI6" s="77"/>
      <c r="GJ6" s="77"/>
      <c r="GK6" s="77"/>
      <c r="GL6" s="77"/>
      <c r="GM6" s="80"/>
      <c r="GN6" s="80"/>
      <c r="GO6" s="80"/>
      <c r="GP6" s="80"/>
      <c r="GQ6" s="80"/>
      <c r="GR6" s="80"/>
      <c r="GS6" s="80"/>
      <c r="GT6" s="80"/>
      <c r="GU6" s="77"/>
      <c r="GV6" s="77"/>
      <c r="GW6" s="77"/>
      <c r="GX6" s="77"/>
      <c r="GY6" s="77"/>
      <c r="GZ6" s="77"/>
      <c r="HA6" s="77"/>
      <c r="HB6" s="77"/>
      <c r="HC6" s="77"/>
      <c r="HD6" s="74"/>
      <c r="HE6" s="74"/>
      <c r="HF6" s="74"/>
      <c r="HG6" s="74"/>
      <c r="HH6" s="74"/>
      <c r="HI6" s="74"/>
      <c r="HJ6" s="74"/>
      <c r="HK6" s="74"/>
      <c r="HL6" s="74"/>
      <c r="HM6" s="74"/>
      <c r="HN6" s="74"/>
      <c r="HO6" s="74"/>
      <c r="HP6" s="74"/>
      <c r="HQ6" s="74"/>
      <c r="HR6" s="74"/>
      <c r="HS6" s="74"/>
      <c r="HT6" s="74"/>
      <c r="HU6" s="74"/>
      <c r="HV6" s="74"/>
      <c r="HW6" s="74"/>
      <c r="HX6" s="74"/>
      <c r="HY6" s="74"/>
      <c r="HZ6" s="74"/>
      <c r="IA6" s="74"/>
      <c r="IB6" s="77"/>
      <c r="IC6" s="77"/>
      <c r="ID6" s="77"/>
      <c r="IE6" s="77"/>
      <c r="IF6" s="77"/>
      <c r="IG6" s="77"/>
      <c r="IH6" s="77"/>
      <c r="II6" s="77"/>
      <c r="IJ6" s="77"/>
    </row>
    <row r="7" spans="3:244" ht="6.75" customHeight="1">
      <c r="C7" s="76"/>
      <c r="D7" s="2152"/>
      <c r="E7" s="2152"/>
      <c r="F7" s="2152"/>
      <c r="G7" s="2152"/>
      <c r="H7" s="2152"/>
      <c r="I7" s="2152"/>
      <c r="J7" s="2152"/>
      <c r="K7" s="2152"/>
      <c r="L7" s="2152"/>
      <c r="M7" s="2152"/>
      <c r="N7" s="2152"/>
      <c r="O7" s="2152"/>
      <c r="P7" s="2152"/>
      <c r="Q7" s="2152"/>
      <c r="R7" s="2152"/>
      <c r="S7" s="2152"/>
      <c r="T7" s="2152"/>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c r="AT7" s="2152"/>
      <c r="AU7" s="2152"/>
      <c r="AV7" s="2152"/>
      <c r="AW7" s="2152"/>
      <c r="AX7" s="2152"/>
      <c r="AY7" s="2152"/>
      <c r="AZ7" s="2152"/>
      <c r="BA7" s="2152"/>
      <c r="BB7" s="2152"/>
      <c r="BC7" s="2152"/>
      <c r="BD7" s="2152"/>
      <c r="BE7" s="2152"/>
      <c r="BF7" s="2152"/>
      <c r="BG7" s="2152"/>
      <c r="BH7" s="2152"/>
      <c r="BI7" s="2152"/>
      <c r="BJ7" s="2152"/>
      <c r="BK7" s="2152"/>
      <c r="BL7" s="2152"/>
      <c r="BM7" s="2152"/>
      <c r="BN7" s="2152"/>
      <c r="BO7" s="2152"/>
      <c r="BP7" s="2152"/>
      <c r="BQ7" s="2152"/>
      <c r="BR7" s="2152"/>
      <c r="BS7" s="2152"/>
      <c r="BT7" s="2152"/>
      <c r="BU7" s="2152"/>
      <c r="BV7" s="2152"/>
      <c r="BW7" s="2152"/>
      <c r="BX7" s="2152"/>
      <c r="BY7" s="2152"/>
      <c r="BZ7" s="2152"/>
      <c r="CA7" s="2152"/>
      <c r="CB7" s="2152"/>
      <c r="CC7" s="2152"/>
      <c r="CD7" s="2152"/>
      <c r="CE7" s="2152"/>
      <c r="CF7" s="2152"/>
      <c r="CG7" s="2152"/>
      <c r="CH7" s="2152"/>
      <c r="CI7" s="2152"/>
      <c r="CJ7" s="2152"/>
      <c r="CK7" s="2152"/>
      <c r="CL7" s="2152"/>
      <c r="CM7" s="2152"/>
      <c r="CN7" s="2152"/>
      <c r="CO7" s="2152"/>
      <c r="CP7" s="2152"/>
      <c r="CQ7" s="2152"/>
      <c r="CR7" s="2152"/>
      <c r="CS7" s="2152"/>
      <c r="CT7" s="2152"/>
      <c r="CU7" s="2152"/>
      <c r="CV7" s="2152"/>
      <c r="CW7" s="2152"/>
      <c r="CX7" s="2152"/>
      <c r="CY7" s="2152"/>
      <c r="CZ7" s="2152"/>
      <c r="DA7" s="2152"/>
      <c r="DB7" s="2152"/>
      <c r="DC7" s="2152"/>
      <c r="DD7" s="2152"/>
      <c r="DE7" s="2152"/>
      <c r="DF7" s="2152"/>
      <c r="DG7" s="2152"/>
      <c r="DH7" s="2152"/>
      <c r="DI7" s="2152"/>
      <c r="DJ7" s="2152"/>
      <c r="DK7" s="2152"/>
      <c r="DL7" s="2152"/>
      <c r="DM7" s="2152"/>
      <c r="DN7" s="2152"/>
      <c r="DO7" s="2152"/>
      <c r="DP7" s="2152"/>
      <c r="DQ7" s="2152"/>
      <c r="DR7" s="2152"/>
      <c r="DS7" s="2152"/>
      <c r="DT7" s="2152"/>
      <c r="DU7" s="2152"/>
      <c r="DV7" s="2152"/>
      <c r="DW7" s="2152"/>
      <c r="DX7" s="2152"/>
      <c r="DY7" s="2152"/>
      <c r="DZ7" s="2152"/>
      <c r="EA7" s="2152"/>
      <c r="EB7" s="2152"/>
      <c r="EC7" s="2152"/>
      <c r="ED7" s="2152"/>
      <c r="EE7" s="2152"/>
      <c r="EF7" s="2152"/>
      <c r="EG7" s="2152"/>
      <c r="EH7" s="2152"/>
      <c r="EI7" s="2152"/>
      <c r="EJ7" s="2152"/>
      <c r="EK7" s="2152"/>
      <c r="EL7" s="2152"/>
      <c r="EM7" s="2152"/>
      <c r="EN7" s="2152"/>
      <c r="EO7" s="2152"/>
      <c r="EP7" s="2152"/>
      <c r="EQ7" s="2152"/>
      <c r="ER7" s="2152"/>
      <c r="ES7" s="2152"/>
      <c r="ET7" s="2152"/>
      <c r="EU7" s="2152"/>
      <c r="EV7" s="2152"/>
      <c r="EW7" s="2152"/>
      <c r="EX7" s="2152"/>
      <c r="EY7" s="2152"/>
      <c r="EZ7" s="2152"/>
      <c r="FA7" s="2152"/>
      <c r="FB7" s="2152"/>
      <c r="FC7" s="2152"/>
      <c r="FD7" s="2152"/>
      <c r="FE7" s="2152"/>
      <c r="FF7" s="2152"/>
      <c r="FG7" s="2152"/>
      <c r="FH7" s="2152"/>
      <c r="FI7" s="2152"/>
      <c r="FJ7" s="2152"/>
      <c r="FK7" s="2152"/>
      <c r="FL7" s="2152"/>
      <c r="FM7" s="2152"/>
      <c r="FN7" s="2152"/>
      <c r="FO7" s="2152"/>
      <c r="FP7" s="2152"/>
      <c r="FQ7" s="2152"/>
      <c r="GF7" s="77"/>
      <c r="GG7" s="77"/>
      <c r="GH7" s="77"/>
      <c r="GI7" s="77"/>
      <c r="GJ7" s="77"/>
      <c r="GK7" s="77"/>
      <c r="GL7" s="77"/>
      <c r="GM7" s="77"/>
      <c r="GN7" s="77"/>
      <c r="GO7" s="77"/>
      <c r="GP7" s="77"/>
      <c r="GQ7" s="77"/>
      <c r="GR7" s="77"/>
      <c r="GS7" s="77"/>
      <c r="GT7" s="77"/>
      <c r="GU7" s="77"/>
      <c r="GV7" s="77"/>
      <c r="GW7" s="77"/>
      <c r="GX7" s="77"/>
      <c r="GY7" s="77"/>
      <c r="GZ7" s="77"/>
      <c r="HA7" s="77"/>
      <c r="HB7" s="77"/>
      <c r="HC7" s="77"/>
      <c r="HD7" s="74"/>
      <c r="HE7" s="74"/>
      <c r="HF7" s="74"/>
      <c r="HG7" s="74"/>
      <c r="HH7" s="74"/>
      <c r="HI7" s="74"/>
      <c r="HJ7" s="74"/>
      <c r="HK7" s="74"/>
      <c r="HL7" s="74"/>
      <c r="HM7" s="74"/>
      <c r="HN7" s="74"/>
      <c r="HO7" s="74"/>
      <c r="HP7" s="74"/>
      <c r="HQ7" s="74"/>
      <c r="HR7" s="74"/>
      <c r="HS7" s="74"/>
      <c r="HT7" s="74"/>
      <c r="HU7" s="74"/>
      <c r="HV7" s="74"/>
      <c r="HW7" s="74"/>
      <c r="HX7" s="74"/>
      <c r="HY7" s="74"/>
      <c r="HZ7" s="74"/>
      <c r="IA7" s="74"/>
      <c r="IB7" s="77"/>
      <c r="IC7" s="77"/>
      <c r="ID7" s="77"/>
      <c r="IE7" s="77"/>
      <c r="IF7" s="77"/>
      <c r="IG7" s="77"/>
      <c r="IH7" s="77"/>
      <c r="II7" s="77"/>
      <c r="IJ7" s="77"/>
    </row>
    <row r="8" spans="3:244" ht="6.75" customHeight="1">
      <c r="C8" s="76"/>
      <c r="D8" s="2152"/>
      <c r="E8" s="2152"/>
      <c r="F8" s="2152"/>
      <c r="G8" s="2152"/>
      <c r="H8" s="2152"/>
      <c r="I8" s="2152"/>
      <c r="J8" s="2152"/>
      <c r="K8" s="2152"/>
      <c r="L8" s="2152"/>
      <c r="M8" s="2152"/>
      <c r="N8" s="2152"/>
      <c r="O8" s="2152"/>
      <c r="P8" s="2152"/>
      <c r="Q8" s="2152"/>
      <c r="R8" s="2152"/>
      <c r="S8" s="2152"/>
      <c r="T8" s="2152"/>
      <c r="U8" s="2152"/>
      <c r="V8" s="2152"/>
      <c r="W8" s="2152"/>
      <c r="X8" s="2152"/>
      <c r="Y8" s="2152"/>
      <c r="Z8" s="2152"/>
      <c r="AA8" s="2152"/>
      <c r="AB8" s="2152"/>
      <c r="AC8" s="2152"/>
      <c r="AD8" s="2152"/>
      <c r="AE8" s="2152"/>
      <c r="AF8" s="2152"/>
      <c r="AG8" s="2152"/>
      <c r="AH8" s="2152"/>
      <c r="AI8" s="2152"/>
      <c r="AJ8" s="2152"/>
      <c r="AK8" s="2152"/>
      <c r="AL8" s="2152"/>
      <c r="AM8" s="2152"/>
      <c r="AN8" s="2152"/>
      <c r="AO8" s="2152"/>
      <c r="AP8" s="2152"/>
      <c r="AQ8" s="2152"/>
      <c r="AR8" s="2152"/>
      <c r="AS8" s="2152"/>
      <c r="AT8" s="2152"/>
      <c r="AU8" s="2152"/>
      <c r="AV8" s="2152"/>
      <c r="AW8" s="2152"/>
      <c r="AX8" s="2152"/>
      <c r="AY8" s="2152"/>
      <c r="AZ8" s="2152"/>
      <c r="BA8" s="2152"/>
      <c r="BB8" s="2152"/>
      <c r="BC8" s="2152"/>
      <c r="BD8" s="2152"/>
      <c r="BE8" s="2152"/>
      <c r="BF8" s="2152"/>
      <c r="BG8" s="2152"/>
      <c r="BH8" s="2152"/>
      <c r="BI8" s="2152"/>
      <c r="BJ8" s="2152"/>
      <c r="BK8" s="2152"/>
      <c r="BL8" s="2152"/>
      <c r="BM8" s="2152"/>
      <c r="BN8" s="2152"/>
      <c r="BO8" s="2152"/>
      <c r="BP8" s="2152"/>
      <c r="BQ8" s="2152"/>
      <c r="BR8" s="2152"/>
      <c r="BS8" s="2152"/>
      <c r="BT8" s="2152"/>
      <c r="BU8" s="2152"/>
      <c r="BV8" s="2152"/>
      <c r="BW8" s="2152"/>
      <c r="BX8" s="2152"/>
      <c r="BY8" s="2152"/>
      <c r="BZ8" s="2152"/>
      <c r="CA8" s="2152"/>
      <c r="CB8" s="2152"/>
      <c r="CC8" s="2152"/>
      <c r="CD8" s="2152"/>
      <c r="CE8" s="2152"/>
      <c r="CF8" s="2152"/>
      <c r="CG8" s="2152"/>
      <c r="CH8" s="2152"/>
      <c r="CI8" s="2152"/>
      <c r="CJ8" s="2152"/>
      <c r="CK8" s="2152"/>
      <c r="CL8" s="2152"/>
      <c r="CM8" s="2152"/>
      <c r="CN8" s="2152"/>
      <c r="CO8" s="2152"/>
      <c r="CP8" s="2152"/>
      <c r="CQ8" s="2152"/>
      <c r="CR8" s="2152"/>
      <c r="CS8" s="2152"/>
      <c r="CT8" s="2152"/>
      <c r="CU8" s="2152"/>
      <c r="CV8" s="2152"/>
      <c r="CW8" s="2152"/>
      <c r="CX8" s="2152"/>
      <c r="CY8" s="2152"/>
      <c r="CZ8" s="2152"/>
      <c r="DA8" s="2152"/>
      <c r="DB8" s="2152"/>
      <c r="DC8" s="2152"/>
      <c r="DD8" s="2152"/>
      <c r="DE8" s="2152"/>
      <c r="DF8" s="2152"/>
      <c r="DG8" s="2152"/>
      <c r="DH8" s="2152"/>
      <c r="DI8" s="2152"/>
      <c r="DJ8" s="2152"/>
      <c r="DK8" s="2152"/>
      <c r="DL8" s="2152"/>
      <c r="DM8" s="2152"/>
      <c r="DN8" s="2152"/>
      <c r="DO8" s="2152"/>
      <c r="DP8" s="2152"/>
      <c r="DQ8" s="2152"/>
      <c r="DR8" s="2152"/>
      <c r="DS8" s="2152"/>
      <c r="DT8" s="2152"/>
      <c r="DU8" s="2152"/>
      <c r="DV8" s="2152"/>
      <c r="DW8" s="2152"/>
      <c r="DX8" s="2152"/>
      <c r="DY8" s="2152"/>
      <c r="DZ8" s="2152"/>
      <c r="EA8" s="2152"/>
      <c r="EB8" s="2152"/>
      <c r="EC8" s="2152"/>
      <c r="ED8" s="2152"/>
      <c r="EE8" s="2152"/>
      <c r="EF8" s="2152"/>
      <c r="EG8" s="2152"/>
      <c r="EH8" s="2152"/>
      <c r="EI8" s="2152"/>
      <c r="EJ8" s="2152"/>
      <c r="EK8" s="2152"/>
      <c r="EL8" s="2152"/>
      <c r="EM8" s="2152"/>
      <c r="EN8" s="2152"/>
      <c r="EO8" s="2152"/>
      <c r="EP8" s="2152"/>
      <c r="EQ8" s="2152"/>
      <c r="ER8" s="2152"/>
      <c r="ES8" s="2152"/>
      <c r="ET8" s="2152"/>
      <c r="EU8" s="2152"/>
      <c r="EV8" s="2152"/>
      <c r="EW8" s="2152"/>
      <c r="EX8" s="2152"/>
      <c r="EY8" s="2152"/>
      <c r="EZ8" s="2152"/>
      <c r="FA8" s="2152"/>
      <c r="FB8" s="2152"/>
      <c r="FC8" s="2152"/>
      <c r="FD8" s="2152"/>
      <c r="FE8" s="2152"/>
      <c r="FF8" s="2152"/>
      <c r="FG8" s="2152"/>
      <c r="FH8" s="2152"/>
      <c r="FI8" s="2152"/>
      <c r="FJ8" s="2152"/>
      <c r="FK8" s="2152"/>
      <c r="FL8" s="2152"/>
      <c r="FM8" s="2152"/>
      <c r="FN8" s="2152"/>
      <c r="FO8" s="2152"/>
      <c r="FP8" s="2152"/>
      <c r="FQ8" s="2152"/>
      <c r="GF8" s="77"/>
      <c r="GG8" s="77"/>
      <c r="GH8" s="77"/>
      <c r="GI8" s="77"/>
      <c r="GJ8" s="77"/>
      <c r="GK8" s="77"/>
      <c r="GL8" s="77"/>
      <c r="GM8" s="77"/>
      <c r="GN8" s="77"/>
      <c r="GO8" s="77"/>
      <c r="GP8" s="77"/>
      <c r="GQ8" s="77"/>
      <c r="GR8" s="77"/>
      <c r="GS8" s="77"/>
      <c r="GT8" s="77"/>
      <c r="GU8" s="77"/>
      <c r="GV8" s="77"/>
      <c r="GW8" s="79"/>
      <c r="GX8" s="79"/>
      <c r="GY8" s="79"/>
      <c r="GZ8" s="79"/>
      <c r="HA8" s="79"/>
      <c r="HB8" s="79"/>
      <c r="HC8" s="79"/>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row>
    <row r="9" spans="3:244" ht="9.75" customHeight="1" thickBot="1">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GF9" s="77"/>
      <c r="GG9" s="77"/>
      <c r="GH9" s="77"/>
      <c r="GI9" s="77"/>
      <c r="GJ9" s="77"/>
      <c r="GK9" s="77"/>
      <c r="GL9" s="77"/>
      <c r="GM9" s="77"/>
      <c r="GN9" s="77"/>
      <c r="GO9" s="77"/>
      <c r="GP9" s="77"/>
      <c r="GQ9" s="77"/>
      <c r="GR9" s="77"/>
      <c r="GS9" s="77"/>
      <c r="GT9" s="77"/>
      <c r="GU9" s="77"/>
      <c r="GV9" s="77"/>
      <c r="GW9" s="79"/>
      <c r="GX9" s="79"/>
      <c r="GY9" s="79"/>
      <c r="GZ9" s="79"/>
      <c r="HA9" s="79"/>
      <c r="HB9" s="79"/>
      <c r="HC9" s="79"/>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row>
    <row r="10" spans="3:244" ht="34.5" customHeight="1" thickBot="1">
      <c r="C10" s="77"/>
      <c r="D10" s="77"/>
      <c r="E10" s="77"/>
      <c r="F10" s="77"/>
      <c r="G10" s="77"/>
      <c r="H10" s="2348" t="s">
        <v>111</v>
      </c>
      <c r="I10" s="2348"/>
      <c r="J10" s="2348"/>
      <c r="K10" s="2348"/>
      <c r="L10" s="2348"/>
      <c r="M10" s="2348"/>
      <c r="N10" s="2348"/>
      <c r="O10" s="2348"/>
      <c r="P10" s="2348"/>
      <c r="Q10" s="2348"/>
      <c r="R10" s="2348"/>
      <c r="S10" s="2348"/>
      <c r="T10" s="2348"/>
      <c r="U10" s="2348"/>
      <c r="V10" s="2348"/>
      <c r="W10" s="2348"/>
      <c r="X10" s="2348"/>
      <c r="Y10" s="2348"/>
      <c r="Z10" s="2348"/>
      <c r="AA10" s="2349">
        <v>1</v>
      </c>
      <c r="AB10" s="2350"/>
      <c r="AC10" s="2350"/>
      <c r="AD10" s="2350"/>
      <c r="AE10" s="2350"/>
      <c r="AF10" s="2350"/>
      <c r="AG10" s="2350"/>
      <c r="AH10" s="2351"/>
      <c r="AI10" s="2352" t="str">
        <f>IF(AA10="","",IF(HLOOKUP($AA$10,'個人別明細　一覧入力用'!$F$7:$HG$142,129)&lt;&gt;"","選択した明細番号は内容にエラーがあります。「入力用」シートの一番下の欄を確認してください。",IF(AND(HLOOKUP($AA$10,'個人別明細　一覧入力用'!$F$7:$HG$142,6)&lt;&gt;"",OR(AB249="",Y255&lt;&gt;"",Y264="")),"「総括表」シートに給与支払者の名称など必要事項を入力してください。","")))</f>
        <v/>
      </c>
      <c r="AJ10" s="2353"/>
      <c r="AK10" s="2353"/>
      <c r="AL10" s="2353"/>
      <c r="AM10" s="2353"/>
      <c r="AN10" s="2353"/>
      <c r="AO10" s="2353"/>
      <c r="AP10" s="2353"/>
      <c r="AQ10" s="2353"/>
      <c r="AR10" s="2353"/>
      <c r="AS10" s="2353"/>
      <c r="AT10" s="2353"/>
      <c r="AU10" s="2353"/>
      <c r="AV10" s="2353"/>
      <c r="AW10" s="2353"/>
      <c r="AX10" s="2353"/>
      <c r="AY10" s="2353"/>
      <c r="AZ10" s="2353"/>
      <c r="BA10" s="2353"/>
      <c r="BB10" s="2353"/>
      <c r="BC10" s="2353"/>
      <c r="BD10" s="2353"/>
      <c r="BE10" s="2353"/>
      <c r="BF10" s="2353"/>
      <c r="BG10" s="2353"/>
      <c r="BH10" s="2353"/>
      <c r="BI10" s="2353"/>
      <c r="BJ10" s="2353"/>
      <c r="BK10" s="2353"/>
      <c r="BL10" s="2353"/>
      <c r="BM10" s="2353"/>
      <c r="BN10" s="2353"/>
      <c r="BO10" s="2353"/>
      <c r="BP10" s="2353"/>
      <c r="BQ10" s="2353"/>
      <c r="BR10" s="2353"/>
      <c r="BS10" s="2353"/>
      <c r="BT10" s="2353"/>
      <c r="BU10" s="2353"/>
      <c r="BV10" s="2353"/>
      <c r="BW10" s="2353"/>
      <c r="BX10" s="2353"/>
      <c r="BY10" s="2353"/>
      <c r="BZ10" s="2353"/>
      <c r="CA10" s="2353"/>
      <c r="CB10" s="2353"/>
      <c r="CC10" s="2353"/>
      <c r="CD10" s="2353"/>
      <c r="CE10" s="2353"/>
      <c r="CF10" s="2353"/>
      <c r="CG10" s="2353"/>
      <c r="CH10" s="2353"/>
      <c r="CI10" s="2353"/>
      <c r="CJ10" s="2353"/>
      <c r="CK10" s="2353"/>
      <c r="CL10" s="2353"/>
      <c r="CM10" s="2353"/>
      <c r="CN10" s="2353"/>
      <c r="CO10" s="2353"/>
      <c r="CP10" s="2353"/>
      <c r="CQ10" s="2353"/>
      <c r="CR10" s="2353"/>
      <c r="CS10" s="2353"/>
      <c r="CT10" s="2353"/>
      <c r="CU10" s="2353"/>
      <c r="CV10" s="2353"/>
      <c r="CW10" s="2353"/>
      <c r="CX10" s="2353"/>
      <c r="CY10" s="2353"/>
      <c r="CZ10" s="2353"/>
      <c r="DA10" s="2353"/>
      <c r="DB10" s="2353"/>
      <c r="DC10" s="2353"/>
      <c r="DD10" s="2353"/>
      <c r="DE10" s="2353"/>
      <c r="DF10" s="2353"/>
      <c r="DG10" s="2353"/>
      <c r="DH10" s="2353"/>
      <c r="DI10" s="2353"/>
      <c r="DJ10" s="2353"/>
      <c r="DK10" s="2353"/>
      <c r="DL10" s="2353"/>
      <c r="DM10" s="2353"/>
      <c r="DN10" s="2353"/>
      <c r="DO10" s="2353"/>
      <c r="DP10" s="2353"/>
      <c r="DQ10" s="2353"/>
      <c r="DR10" s="2353"/>
      <c r="DS10" s="2353"/>
      <c r="DT10" s="2353"/>
      <c r="DU10" s="2353"/>
      <c r="DV10" s="2353"/>
      <c r="DW10" s="2353"/>
      <c r="DX10" s="2353"/>
      <c r="DY10" s="2353"/>
      <c r="DZ10" s="2353"/>
      <c r="EA10" s="2353"/>
      <c r="EB10" s="2353"/>
      <c r="EC10" s="2353"/>
      <c r="ED10" s="2353"/>
      <c r="EE10" s="2353"/>
      <c r="EF10" s="2353"/>
      <c r="EG10" s="2353"/>
      <c r="EH10" s="2353"/>
      <c r="EI10" s="2353"/>
    </row>
    <row r="11" spans="3:244" ht="5.25" customHeight="1">
      <c r="DQ11" s="81"/>
    </row>
    <row r="12" spans="3:244" ht="5.25" customHeight="1">
      <c r="C12" s="82"/>
      <c r="D12" s="82"/>
      <c r="E12" s="82"/>
      <c r="F12" s="82"/>
      <c r="G12" s="83"/>
      <c r="H12" s="2336">
        <v>1</v>
      </c>
      <c r="I12" s="2337"/>
      <c r="J12" s="2337"/>
      <c r="K12" s="2337"/>
      <c r="L12" s="2337"/>
      <c r="M12" s="2337"/>
      <c r="N12" s="2337"/>
      <c r="O12" s="2337"/>
      <c r="P12" s="2337"/>
      <c r="Q12" s="2337"/>
      <c r="R12" s="2337"/>
      <c r="S12" s="2337"/>
      <c r="T12" s="2337"/>
      <c r="U12" s="2337"/>
      <c r="V12" s="2337"/>
      <c r="W12" s="2337"/>
      <c r="X12" s="2337"/>
      <c r="Y12" s="2337"/>
      <c r="Z12" s="2337"/>
      <c r="AA12" s="2337"/>
      <c r="AB12" s="2337"/>
      <c r="AC12" s="2337"/>
      <c r="AD12" s="2337"/>
      <c r="AE12" s="2337"/>
      <c r="AF12" s="2337"/>
      <c r="AG12" s="2337"/>
      <c r="AH12" s="2337"/>
      <c r="AI12" s="2337"/>
      <c r="AJ12" s="2337"/>
      <c r="AK12" s="2337"/>
      <c r="AL12" s="2337"/>
      <c r="AM12" s="2337"/>
      <c r="AN12" s="2337"/>
      <c r="AO12" s="2337"/>
      <c r="AP12" s="2337"/>
      <c r="AQ12" s="2337"/>
      <c r="AR12" s="2337"/>
      <c r="AS12" s="2337"/>
      <c r="AT12" s="2337"/>
      <c r="AU12" s="2337"/>
      <c r="AV12" s="2337"/>
      <c r="AW12" s="2337"/>
      <c r="AX12" s="2337"/>
      <c r="AY12" s="2337"/>
      <c r="AZ12" s="2337"/>
      <c r="BA12" s="2337"/>
      <c r="BB12" s="2337"/>
      <c r="BC12" s="2337"/>
      <c r="BD12" s="2337"/>
      <c r="BE12" s="2337"/>
      <c r="BF12" s="2337"/>
      <c r="BG12" s="2337"/>
      <c r="BH12" s="2337"/>
      <c r="BI12" s="2337"/>
      <c r="BJ12" s="2342" t="s">
        <v>17</v>
      </c>
      <c r="BK12" s="2354"/>
      <c r="BL12" s="2354"/>
      <c r="BM12" s="2354"/>
      <c r="BN12" s="2354"/>
      <c r="BO12" s="2354"/>
      <c r="BP12" s="2354"/>
      <c r="BQ12" s="2354"/>
      <c r="BR12" s="2354"/>
      <c r="BS12" s="2354"/>
      <c r="BT12" s="2354"/>
      <c r="BU12" s="2354"/>
      <c r="BV12" s="2354"/>
      <c r="BW12" s="2342" t="s">
        <v>18</v>
      </c>
      <c r="BX12" s="2342"/>
      <c r="BY12" s="2342"/>
      <c r="BZ12" s="2342"/>
      <c r="CA12" s="2342"/>
      <c r="CB12" s="2342"/>
      <c r="CC12" s="2342"/>
      <c r="CD12" s="2342"/>
      <c r="CE12" s="2342"/>
      <c r="CF12" s="2342"/>
      <c r="CG12" s="2342"/>
      <c r="CH12" s="2342"/>
      <c r="CI12" s="2342"/>
      <c r="CJ12" s="2342"/>
      <c r="CK12" s="2342"/>
      <c r="CL12" s="2342"/>
      <c r="CM12" s="2342"/>
      <c r="CN12" s="2342"/>
      <c r="CO12" s="2342"/>
      <c r="CP12" s="2342"/>
      <c r="CQ12" s="2342"/>
      <c r="CR12" s="2342"/>
      <c r="CS12" s="2342"/>
      <c r="CT12" s="2342"/>
      <c r="CU12" s="2342"/>
      <c r="CV12" s="2342"/>
      <c r="CW12" s="2342"/>
      <c r="CX12" s="2342"/>
      <c r="CY12" s="2342"/>
      <c r="CZ12" s="2342" t="s">
        <v>42</v>
      </c>
      <c r="DA12" s="2342"/>
      <c r="DB12" s="2342"/>
      <c r="DC12" s="2342"/>
      <c r="DD12" s="2342"/>
      <c r="DE12" s="2342"/>
      <c r="DF12" s="2342"/>
      <c r="DG12" s="2342"/>
      <c r="DH12" s="2342"/>
      <c r="DI12" s="2342"/>
      <c r="DJ12" s="2342"/>
      <c r="DK12" s="2342"/>
      <c r="DL12" s="2342"/>
      <c r="DM12" s="2342"/>
      <c r="DN12" s="2342"/>
      <c r="DO12" s="2342"/>
      <c r="DP12" s="2345"/>
      <c r="DQ12" s="84"/>
      <c r="DR12" s="82"/>
      <c r="DS12" s="82"/>
      <c r="DT12" s="82"/>
      <c r="DU12" s="8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s="82"/>
    </row>
    <row r="13" spans="3:244" ht="5.25" customHeight="1">
      <c r="C13" s="82"/>
      <c r="D13" s="82"/>
      <c r="E13" s="82"/>
      <c r="F13" s="82"/>
      <c r="G13" s="83"/>
      <c r="H13" s="2338"/>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c r="AH13" s="2339"/>
      <c r="AI13" s="2339"/>
      <c r="AJ13" s="2339"/>
      <c r="AK13" s="2339"/>
      <c r="AL13" s="2339"/>
      <c r="AM13" s="2339"/>
      <c r="AN13" s="2339"/>
      <c r="AO13" s="2339"/>
      <c r="AP13" s="2339"/>
      <c r="AQ13" s="2339"/>
      <c r="AR13" s="2339"/>
      <c r="AS13" s="2339"/>
      <c r="AT13" s="2339"/>
      <c r="AU13" s="2339"/>
      <c r="AV13" s="2339"/>
      <c r="AW13" s="2339"/>
      <c r="AX13" s="2339"/>
      <c r="AY13" s="2339"/>
      <c r="AZ13" s="2339"/>
      <c r="BA13" s="2339"/>
      <c r="BB13" s="2339"/>
      <c r="BC13" s="2339"/>
      <c r="BD13" s="2339"/>
      <c r="BE13" s="2339"/>
      <c r="BF13" s="2339"/>
      <c r="BG13" s="2339"/>
      <c r="BH13" s="2339"/>
      <c r="BI13" s="2339"/>
      <c r="BJ13" s="2343"/>
      <c r="BK13" s="2355"/>
      <c r="BL13" s="2355"/>
      <c r="BM13" s="2355"/>
      <c r="BN13" s="2355"/>
      <c r="BO13" s="2355"/>
      <c r="BP13" s="2355"/>
      <c r="BQ13" s="2355"/>
      <c r="BR13" s="2355"/>
      <c r="BS13" s="2355"/>
      <c r="BT13" s="2355"/>
      <c r="BU13" s="2355"/>
      <c r="BV13" s="2355"/>
      <c r="BW13" s="2343"/>
      <c r="BX13" s="2343"/>
      <c r="BY13" s="2343"/>
      <c r="BZ13" s="2343"/>
      <c r="CA13" s="2343"/>
      <c r="CB13" s="2343"/>
      <c r="CC13" s="2343"/>
      <c r="CD13" s="2343"/>
      <c r="CE13" s="2343"/>
      <c r="CF13" s="2343"/>
      <c r="CG13" s="2343"/>
      <c r="CH13" s="2343"/>
      <c r="CI13" s="2343"/>
      <c r="CJ13" s="2343"/>
      <c r="CK13" s="2343"/>
      <c r="CL13" s="2343"/>
      <c r="CM13" s="2343"/>
      <c r="CN13" s="2343"/>
      <c r="CO13" s="2343"/>
      <c r="CP13" s="2343"/>
      <c r="CQ13" s="2343"/>
      <c r="CR13" s="2343"/>
      <c r="CS13" s="2343"/>
      <c r="CT13" s="2343"/>
      <c r="CU13" s="2343"/>
      <c r="CV13" s="2343"/>
      <c r="CW13" s="2343"/>
      <c r="CX13" s="2343"/>
      <c r="CY13" s="2343"/>
      <c r="CZ13" s="2343"/>
      <c r="DA13" s="2343"/>
      <c r="DB13" s="2343"/>
      <c r="DC13" s="2343"/>
      <c r="DD13" s="2343"/>
      <c r="DE13" s="2343"/>
      <c r="DF13" s="2343"/>
      <c r="DG13" s="2343"/>
      <c r="DH13" s="2343"/>
      <c r="DI13" s="2343"/>
      <c r="DJ13" s="2343"/>
      <c r="DK13" s="2343"/>
      <c r="DL13" s="2343"/>
      <c r="DM13" s="2343"/>
      <c r="DN13" s="2343"/>
      <c r="DO13" s="2343"/>
      <c r="DP13" s="2346"/>
      <c r="DQ13" s="84"/>
      <c r="DR13" s="82"/>
      <c r="DS13" s="82"/>
      <c r="DT13" s="82"/>
      <c r="DU13" s="82"/>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s="82"/>
    </row>
    <row r="14" spans="3:244" ht="5.25" customHeight="1">
      <c r="C14" s="82"/>
      <c r="D14" s="82"/>
      <c r="E14" s="82"/>
      <c r="F14" s="82"/>
      <c r="G14" s="83"/>
      <c r="H14" s="2340"/>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1"/>
      <c r="AK14" s="2341"/>
      <c r="AL14" s="2341"/>
      <c r="AM14" s="2341"/>
      <c r="AN14" s="2341"/>
      <c r="AO14" s="2341"/>
      <c r="AP14" s="2341"/>
      <c r="AQ14" s="2341"/>
      <c r="AR14" s="2341"/>
      <c r="AS14" s="2341"/>
      <c r="AT14" s="2341"/>
      <c r="AU14" s="2341"/>
      <c r="AV14" s="2341"/>
      <c r="AW14" s="2341"/>
      <c r="AX14" s="2341"/>
      <c r="AY14" s="2341"/>
      <c r="AZ14" s="2341"/>
      <c r="BA14" s="2341"/>
      <c r="BB14" s="2341"/>
      <c r="BC14" s="2341"/>
      <c r="BD14" s="2341"/>
      <c r="BE14" s="2341"/>
      <c r="BF14" s="2341"/>
      <c r="BG14" s="2341"/>
      <c r="BH14" s="2341"/>
      <c r="BI14" s="2341"/>
      <c r="BJ14" s="2356"/>
      <c r="BK14" s="2356"/>
      <c r="BL14" s="2356"/>
      <c r="BM14" s="2356"/>
      <c r="BN14" s="2356"/>
      <c r="BO14" s="2356"/>
      <c r="BP14" s="2356"/>
      <c r="BQ14" s="2356"/>
      <c r="BR14" s="2356"/>
      <c r="BS14" s="2356"/>
      <c r="BT14" s="2356"/>
      <c r="BU14" s="2356"/>
      <c r="BV14" s="2356"/>
      <c r="BW14" s="2344"/>
      <c r="BX14" s="2344"/>
      <c r="BY14" s="2344"/>
      <c r="BZ14" s="2344"/>
      <c r="CA14" s="2344"/>
      <c r="CB14" s="2344"/>
      <c r="CC14" s="2344"/>
      <c r="CD14" s="2344"/>
      <c r="CE14" s="2344"/>
      <c r="CF14" s="2344"/>
      <c r="CG14" s="2344"/>
      <c r="CH14" s="2344"/>
      <c r="CI14" s="2344"/>
      <c r="CJ14" s="2344"/>
      <c r="CK14" s="2344"/>
      <c r="CL14" s="2344"/>
      <c r="CM14" s="2344"/>
      <c r="CN14" s="2344"/>
      <c r="CO14" s="2344"/>
      <c r="CP14" s="2344"/>
      <c r="CQ14" s="2344"/>
      <c r="CR14" s="2344"/>
      <c r="CS14" s="2344"/>
      <c r="CT14" s="2344"/>
      <c r="CU14" s="2344"/>
      <c r="CV14" s="2344"/>
      <c r="CW14" s="2344"/>
      <c r="CX14" s="2344"/>
      <c r="CY14" s="2344"/>
      <c r="CZ14" s="2344"/>
      <c r="DA14" s="2344"/>
      <c r="DB14" s="2344"/>
      <c r="DC14" s="2344"/>
      <c r="DD14" s="2344"/>
      <c r="DE14" s="2344"/>
      <c r="DF14" s="2344"/>
      <c r="DG14" s="2344"/>
      <c r="DH14" s="2344"/>
      <c r="DI14" s="2344"/>
      <c r="DJ14" s="2344"/>
      <c r="DK14" s="2344"/>
      <c r="DL14" s="2344"/>
      <c r="DM14" s="2344"/>
      <c r="DN14" s="2344"/>
      <c r="DO14" s="2344"/>
      <c r="DP14" s="2347"/>
      <c r="DQ14" s="84"/>
      <c r="DR14" s="82"/>
      <c r="DS14" s="82"/>
      <c r="DT14" s="82"/>
      <c r="DU14" s="82"/>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s="82"/>
    </row>
    <row r="15" spans="3:244" ht="5.25" customHeight="1">
      <c r="C15" s="82"/>
      <c r="D15" s="82"/>
      <c r="E15" s="82"/>
      <c r="F15" s="82"/>
      <c r="G15" s="83"/>
      <c r="H15" s="2357"/>
      <c r="I15" s="2358"/>
      <c r="J15" s="2358"/>
      <c r="K15" s="2296"/>
      <c r="L15" s="2297"/>
      <c r="M15" s="2297"/>
      <c r="N15" s="2296"/>
      <c r="O15" s="2297"/>
      <c r="P15" s="2297"/>
      <c r="Q15" s="2296"/>
      <c r="R15" s="2297"/>
      <c r="S15" s="2297"/>
      <c r="T15" s="2296"/>
      <c r="U15" s="2297"/>
      <c r="V15" s="2297"/>
      <c r="W15" s="2296"/>
      <c r="X15" s="2297"/>
      <c r="Y15" s="2297"/>
      <c r="Z15" s="2296"/>
      <c r="AA15" s="2297"/>
      <c r="AB15" s="2297"/>
      <c r="AC15" s="2296"/>
      <c r="AD15" s="2297"/>
      <c r="AE15" s="2297"/>
      <c r="AF15" s="2296"/>
      <c r="AG15" s="2297"/>
      <c r="AH15" s="2297"/>
      <c r="AI15" s="2296"/>
      <c r="AJ15" s="2297"/>
      <c r="AK15" s="2297"/>
      <c r="AL15" s="2296"/>
      <c r="AM15" s="2297"/>
      <c r="AN15" s="2297"/>
      <c r="AO15" s="2296"/>
      <c r="AP15" s="2297"/>
      <c r="AQ15" s="2297"/>
      <c r="AR15" s="2296"/>
      <c r="AS15" s="2297"/>
      <c r="AT15" s="2297"/>
      <c r="AU15" s="2296"/>
      <c r="AV15" s="2297"/>
      <c r="AW15" s="2297"/>
      <c r="AX15" s="2296"/>
      <c r="AY15" s="2297"/>
      <c r="AZ15" s="2297"/>
      <c r="BA15" s="2296"/>
      <c r="BB15" s="2297"/>
      <c r="BC15" s="2297"/>
      <c r="BD15" s="2296"/>
      <c r="BE15" s="2297"/>
      <c r="BF15" s="2297"/>
      <c r="BG15" s="2296"/>
      <c r="BH15" s="2297"/>
      <c r="BI15" s="2297"/>
      <c r="BJ15" s="2296"/>
      <c r="BK15" s="2297"/>
      <c r="BL15" s="2297"/>
      <c r="BM15" s="2297"/>
      <c r="BN15" s="2297"/>
      <c r="BO15" s="2297"/>
      <c r="BP15" s="2297"/>
      <c r="BQ15" s="2297"/>
      <c r="BR15" s="2297"/>
      <c r="BS15" s="2297"/>
      <c r="BT15" s="2297"/>
      <c r="BU15" s="2297"/>
      <c r="BV15" s="2297"/>
      <c r="BW15" s="2296"/>
      <c r="BX15" s="2296"/>
      <c r="BY15" s="2296"/>
      <c r="BZ15" s="2296"/>
      <c r="CA15" s="2296"/>
      <c r="CB15" s="2296"/>
      <c r="CC15" s="2296"/>
      <c r="CD15" s="2296"/>
      <c r="CE15" s="2296"/>
      <c r="CF15" s="2296"/>
      <c r="CG15" s="2296"/>
      <c r="CH15" s="2296"/>
      <c r="CI15" s="2296"/>
      <c r="CJ15" s="2296"/>
      <c r="CK15" s="2296"/>
      <c r="CL15" s="2296"/>
      <c r="CM15" s="2296"/>
      <c r="CN15" s="2296"/>
      <c r="CO15" s="2296"/>
      <c r="CP15" s="2296"/>
      <c r="CQ15" s="2296"/>
      <c r="CR15" s="2296"/>
      <c r="CS15" s="2296"/>
      <c r="CT15" s="2296"/>
      <c r="CU15" s="2296"/>
      <c r="CV15" s="2296"/>
      <c r="CW15" s="2296"/>
      <c r="CX15" s="2296"/>
      <c r="CY15" s="2296"/>
      <c r="CZ15" s="2296"/>
      <c r="DA15" s="2296"/>
      <c r="DB15" s="2296"/>
      <c r="DC15" s="2296"/>
      <c r="DD15" s="2296"/>
      <c r="DE15" s="2296"/>
      <c r="DF15" s="2296"/>
      <c r="DG15" s="2296"/>
      <c r="DH15" s="2296"/>
      <c r="DI15" s="2296"/>
      <c r="DJ15" s="2296"/>
      <c r="DK15" s="2296"/>
      <c r="DL15" s="2296"/>
      <c r="DM15" s="2296"/>
      <c r="DN15" s="2296"/>
      <c r="DO15" s="2296"/>
      <c r="DP15" s="2310"/>
      <c r="DQ15" s="84"/>
      <c r="DR15" s="82"/>
      <c r="DS15" s="82"/>
      <c r="DT15" s="82"/>
      <c r="DU15" s="82"/>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s="82"/>
    </row>
    <row r="16" spans="3:244" ht="5.25" customHeight="1">
      <c r="C16" s="82"/>
      <c r="D16" s="82"/>
      <c r="E16" s="82"/>
      <c r="F16" s="82"/>
      <c r="G16" s="83"/>
      <c r="H16" s="2359"/>
      <c r="I16" s="2358"/>
      <c r="J16" s="2358"/>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2297"/>
      <c r="AL16" s="2297"/>
      <c r="AM16" s="2297"/>
      <c r="AN16" s="2297"/>
      <c r="AO16" s="2297"/>
      <c r="AP16" s="2297"/>
      <c r="AQ16" s="2297"/>
      <c r="AR16" s="2297"/>
      <c r="AS16" s="2297"/>
      <c r="AT16" s="2297"/>
      <c r="AU16" s="2297"/>
      <c r="AV16" s="2297"/>
      <c r="AW16" s="2297"/>
      <c r="AX16" s="2297"/>
      <c r="AY16" s="2297"/>
      <c r="AZ16" s="2297"/>
      <c r="BA16" s="2297"/>
      <c r="BB16" s="2297"/>
      <c r="BC16" s="2297"/>
      <c r="BD16" s="2297"/>
      <c r="BE16" s="2297"/>
      <c r="BF16" s="2297"/>
      <c r="BG16" s="2297"/>
      <c r="BH16" s="2297"/>
      <c r="BI16" s="2297"/>
      <c r="BJ16" s="2297"/>
      <c r="BK16" s="2297"/>
      <c r="BL16" s="2297"/>
      <c r="BM16" s="2297"/>
      <c r="BN16" s="2297"/>
      <c r="BO16" s="2297"/>
      <c r="BP16" s="2297"/>
      <c r="BQ16" s="2297"/>
      <c r="BR16" s="2297"/>
      <c r="BS16" s="2297"/>
      <c r="BT16" s="2297"/>
      <c r="BU16" s="2297"/>
      <c r="BV16" s="2297"/>
      <c r="BW16" s="2296"/>
      <c r="BX16" s="2296"/>
      <c r="BY16" s="2296"/>
      <c r="BZ16" s="2296"/>
      <c r="CA16" s="2296"/>
      <c r="CB16" s="2296"/>
      <c r="CC16" s="2296"/>
      <c r="CD16" s="2296"/>
      <c r="CE16" s="2296"/>
      <c r="CF16" s="2296"/>
      <c r="CG16" s="2296"/>
      <c r="CH16" s="2296"/>
      <c r="CI16" s="2296"/>
      <c r="CJ16" s="2296"/>
      <c r="CK16" s="2296"/>
      <c r="CL16" s="2296"/>
      <c r="CM16" s="2296"/>
      <c r="CN16" s="2296"/>
      <c r="CO16" s="2296"/>
      <c r="CP16" s="2296"/>
      <c r="CQ16" s="2296"/>
      <c r="CR16" s="2296"/>
      <c r="CS16" s="2296"/>
      <c r="CT16" s="2296"/>
      <c r="CU16" s="2296"/>
      <c r="CV16" s="2296"/>
      <c r="CW16" s="2296"/>
      <c r="CX16" s="2296"/>
      <c r="CY16" s="2296"/>
      <c r="CZ16" s="2296"/>
      <c r="DA16" s="2296"/>
      <c r="DB16" s="2296"/>
      <c r="DC16" s="2296"/>
      <c r="DD16" s="2296"/>
      <c r="DE16" s="2296"/>
      <c r="DF16" s="2296"/>
      <c r="DG16" s="2296"/>
      <c r="DH16" s="2296"/>
      <c r="DI16" s="2296"/>
      <c r="DJ16" s="2296"/>
      <c r="DK16" s="2296"/>
      <c r="DL16" s="2296"/>
      <c r="DM16" s="2296"/>
      <c r="DN16" s="2296"/>
      <c r="DO16" s="2296"/>
      <c r="DP16" s="2310"/>
      <c r="DQ16" s="84"/>
      <c r="DR16" s="82"/>
      <c r="DS16" s="82"/>
      <c r="DT16" s="82"/>
      <c r="DU16" s="82"/>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s="82"/>
    </row>
    <row r="17" spans="3:244" ht="5.25" customHeight="1">
      <c r="C17" s="82"/>
      <c r="D17" s="82"/>
      <c r="E17" s="82"/>
      <c r="F17" s="82"/>
      <c r="G17" s="83"/>
      <c r="H17" s="2359"/>
      <c r="I17" s="2358"/>
      <c r="J17" s="2358"/>
      <c r="K17" s="2297"/>
      <c r="L17" s="2297"/>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97"/>
      <c r="AS17" s="2297"/>
      <c r="AT17" s="2297"/>
      <c r="AU17" s="2297"/>
      <c r="AV17" s="2297"/>
      <c r="AW17" s="2297"/>
      <c r="AX17" s="2297"/>
      <c r="AY17" s="2297"/>
      <c r="AZ17" s="2297"/>
      <c r="BA17" s="2297"/>
      <c r="BB17" s="2297"/>
      <c r="BC17" s="2297"/>
      <c r="BD17" s="2297"/>
      <c r="BE17" s="2297"/>
      <c r="BF17" s="2297"/>
      <c r="BG17" s="2297"/>
      <c r="BH17" s="2297"/>
      <c r="BI17" s="2297"/>
      <c r="BJ17" s="2297"/>
      <c r="BK17" s="2297"/>
      <c r="BL17" s="2297"/>
      <c r="BM17" s="2297"/>
      <c r="BN17" s="2297"/>
      <c r="BO17" s="2297"/>
      <c r="BP17" s="2297"/>
      <c r="BQ17" s="2297"/>
      <c r="BR17" s="2297"/>
      <c r="BS17" s="2297"/>
      <c r="BT17" s="2297"/>
      <c r="BU17" s="2297"/>
      <c r="BV17" s="2297"/>
      <c r="BW17" s="2296"/>
      <c r="BX17" s="2296"/>
      <c r="BY17" s="2296"/>
      <c r="BZ17" s="2296"/>
      <c r="CA17" s="2296"/>
      <c r="CB17" s="2296"/>
      <c r="CC17" s="2296"/>
      <c r="CD17" s="2296"/>
      <c r="CE17" s="2296"/>
      <c r="CF17" s="2296"/>
      <c r="CG17" s="2296"/>
      <c r="CH17" s="2296"/>
      <c r="CI17" s="2296"/>
      <c r="CJ17" s="2296"/>
      <c r="CK17" s="2296"/>
      <c r="CL17" s="2296"/>
      <c r="CM17" s="2296"/>
      <c r="CN17" s="2296"/>
      <c r="CO17" s="2296"/>
      <c r="CP17" s="2296"/>
      <c r="CQ17" s="2296"/>
      <c r="CR17" s="2296"/>
      <c r="CS17" s="2296"/>
      <c r="CT17" s="2296"/>
      <c r="CU17" s="2296"/>
      <c r="CV17" s="2296"/>
      <c r="CW17" s="2296"/>
      <c r="CX17" s="2296"/>
      <c r="CY17" s="2296"/>
      <c r="CZ17" s="2296"/>
      <c r="DA17" s="2296"/>
      <c r="DB17" s="2296"/>
      <c r="DC17" s="2296"/>
      <c r="DD17" s="2296"/>
      <c r="DE17" s="2296"/>
      <c r="DF17" s="2296"/>
      <c r="DG17" s="2296"/>
      <c r="DH17" s="2296"/>
      <c r="DI17" s="2296"/>
      <c r="DJ17" s="2296"/>
      <c r="DK17" s="2296"/>
      <c r="DL17" s="2296"/>
      <c r="DM17" s="2296"/>
      <c r="DN17" s="2296"/>
      <c r="DO17" s="2296"/>
      <c r="DP17" s="2310"/>
      <c r="DQ17" s="84"/>
      <c r="DR17" s="82"/>
      <c r="DS17" s="82"/>
      <c r="DT17" s="82"/>
      <c r="DU17" s="82"/>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s="82"/>
    </row>
    <row r="18" spans="3:244" ht="5.25" customHeight="1">
      <c r="C18" s="82"/>
      <c r="D18" s="82"/>
      <c r="E18" s="82"/>
      <c r="F18" s="82"/>
      <c r="G18" s="83"/>
      <c r="H18" s="2359"/>
      <c r="I18" s="2358"/>
      <c r="J18" s="2358"/>
      <c r="K18" s="2297"/>
      <c r="L18" s="2297"/>
      <c r="M18" s="2297"/>
      <c r="N18" s="2297"/>
      <c r="O18" s="2297"/>
      <c r="P18" s="2297"/>
      <c r="Q18" s="2297"/>
      <c r="R18" s="2297"/>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97"/>
      <c r="AS18" s="2297"/>
      <c r="AT18" s="2297"/>
      <c r="AU18" s="2297"/>
      <c r="AV18" s="2297"/>
      <c r="AW18" s="2297"/>
      <c r="AX18" s="2297"/>
      <c r="AY18" s="2297"/>
      <c r="AZ18" s="2297"/>
      <c r="BA18" s="2297"/>
      <c r="BB18" s="2297"/>
      <c r="BC18" s="2297"/>
      <c r="BD18" s="2297"/>
      <c r="BE18" s="2297"/>
      <c r="BF18" s="2297"/>
      <c r="BG18" s="2297"/>
      <c r="BH18" s="2297"/>
      <c r="BI18" s="2297"/>
      <c r="BJ18" s="2297"/>
      <c r="BK18" s="2297"/>
      <c r="BL18" s="2297"/>
      <c r="BM18" s="2297"/>
      <c r="BN18" s="2297"/>
      <c r="BO18" s="2297"/>
      <c r="BP18" s="2297"/>
      <c r="BQ18" s="2297"/>
      <c r="BR18" s="2297"/>
      <c r="BS18" s="2297"/>
      <c r="BT18" s="2297"/>
      <c r="BU18" s="2297"/>
      <c r="BV18" s="2297"/>
      <c r="BW18" s="2296"/>
      <c r="BX18" s="2296"/>
      <c r="BY18" s="2296"/>
      <c r="BZ18" s="2296"/>
      <c r="CA18" s="2296"/>
      <c r="CB18" s="2296"/>
      <c r="CC18" s="2296"/>
      <c r="CD18" s="2296"/>
      <c r="CE18" s="2296"/>
      <c r="CF18" s="2296"/>
      <c r="CG18" s="2296"/>
      <c r="CH18" s="2296"/>
      <c r="CI18" s="2296"/>
      <c r="CJ18" s="2296"/>
      <c r="CK18" s="2296"/>
      <c r="CL18" s="2296"/>
      <c r="CM18" s="2296"/>
      <c r="CN18" s="2296"/>
      <c r="CO18" s="2296"/>
      <c r="CP18" s="2296"/>
      <c r="CQ18" s="2296"/>
      <c r="CR18" s="2296"/>
      <c r="CS18" s="2296"/>
      <c r="CT18" s="2296"/>
      <c r="CU18" s="2296"/>
      <c r="CV18" s="2296"/>
      <c r="CW18" s="2296"/>
      <c r="CX18" s="2296"/>
      <c r="CY18" s="2296"/>
      <c r="CZ18" s="2296"/>
      <c r="DA18" s="2296"/>
      <c r="DB18" s="2296"/>
      <c r="DC18" s="2296"/>
      <c r="DD18" s="2296"/>
      <c r="DE18" s="2296"/>
      <c r="DF18" s="2296"/>
      <c r="DG18" s="2296"/>
      <c r="DH18" s="2296"/>
      <c r="DI18" s="2296"/>
      <c r="DJ18" s="2296"/>
      <c r="DK18" s="2296"/>
      <c r="DL18" s="2296"/>
      <c r="DM18" s="2296"/>
      <c r="DN18" s="2296"/>
      <c r="DO18" s="2296"/>
      <c r="DP18" s="2310"/>
      <c r="DQ18" s="84"/>
      <c r="DR18" s="82"/>
      <c r="DS18" s="82"/>
      <c r="DT18" s="82"/>
      <c r="DU18" s="82"/>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s="82"/>
    </row>
    <row r="19" spans="3:244" ht="5.25" customHeight="1">
      <c r="C19" s="82"/>
      <c r="D19" s="82"/>
      <c r="E19" s="82"/>
      <c r="F19" s="82"/>
      <c r="G19" s="83"/>
      <c r="H19" s="2359"/>
      <c r="I19" s="2358"/>
      <c r="J19" s="2358"/>
      <c r="K19" s="2297"/>
      <c r="L19" s="2297"/>
      <c r="M19" s="2297"/>
      <c r="N19" s="2297"/>
      <c r="O19" s="2297"/>
      <c r="P19" s="2297"/>
      <c r="Q19" s="2297"/>
      <c r="R19" s="2297"/>
      <c r="S19" s="2297"/>
      <c r="T19" s="2297"/>
      <c r="U19" s="2297"/>
      <c r="V19" s="2297"/>
      <c r="W19" s="2297"/>
      <c r="X19" s="2297"/>
      <c r="Y19" s="2297"/>
      <c r="Z19" s="2297"/>
      <c r="AA19" s="2297"/>
      <c r="AB19" s="2297"/>
      <c r="AC19" s="2297"/>
      <c r="AD19" s="2297"/>
      <c r="AE19" s="2297"/>
      <c r="AF19" s="2297"/>
      <c r="AG19" s="2297"/>
      <c r="AH19" s="2297"/>
      <c r="AI19" s="2297"/>
      <c r="AJ19" s="2297"/>
      <c r="AK19" s="2297"/>
      <c r="AL19" s="2297"/>
      <c r="AM19" s="2297"/>
      <c r="AN19" s="2297"/>
      <c r="AO19" s="2297"/>
      <c r="AP19" s="2297"/>
      <c r="AQ19" s="2297"/>
      <c r="AR19" s="2297"/>
      <c r="AS19" s="2297"/>
      <c r="AT19" s="2297"/>
      <c r="AU19" s="2297"/>
      <c r="AV19" s="2297"/>
      <c r="AW19" s="2297"/>
      <c r="AX19" s="2297"/>
      <c r="AY19" s="2297"/>
      <c r="AZ19" s="2297"/>
      <c r="BA19" s="2297"/>
      <c r="BB19" s="2297"/>
      <c r="BC19" s="2297"/>
      <c r="BD19" s="2297"/>
      <c r="BE19" s="2297"/>
      <c r="BF19" s="2297"/>
      <c r="BG19" s="2297"/>
      <c r="BH19" s="2297"/>
      <c r="BI19" s="2297"/>
      <c r="BJ19" s="2297"/>
      <c r="BK19" s="2297"/>
      <c r="BL19" s="2297"/>
      <c r="BM19" s="2297"/>
      <c r="BN19" s="2297"/>
      <c r="BO19" s="2297"/>
      <c r="BP19" s="2297"/>
      <c r="BQ19" s="2297"/>
      <c r="BR19" s="2297"/>
      <c r="BS19" s="2297"/>
      <c r="BT19" s="2297"/>
      <c r="BU19" s="2297"/>
      <c r="BV19" s="2297"/>
      <c r="BW19" s="2296"/>
      <c r="BX19" s="2296"/>
      <c r="BY19" s="2296"/>
      <c r="BZ19" s="2296"/>
      <c r="CA19" s="2296"/>
      <c r="CB19" s="2296"/>
      <c r="CC19" s="2296"/>
      <c r="CD19" s="2296"/>
      <c r="CE19" s="2296"/>
      <c r="CF19" s="2296"/>
      <c r="CG19" s="2296"/>
      <c r="CH19" s="2296"/>
      <c r="CI19" s="2296"/>
      <c r="CJ19" s="2296"/>
      <c r="CK19" s="2296"/>
      <c r="CL19" s="2296"/>
      <c r="CM19" s="2296"/>
      <c r="CN19" s="2296"/>
      <c r="CO19" s="2296"/>
      <c r="CP19" s="2296"/>
      <c r="CQ19" s="2296"/>
      <c r="CR19" s="2296"/>
      <c r="CS19" s="2296"/>
      <c r="CT19" s="2296"/>
      <c r="CU19" s="2296"/>
      <c r="CV19" s="2296"/>
      <c r="CW19" s="2296"/>
      <c r="CX19" s="2296"/>
      <c r="CY19" s="2296"/>
      <c r="CZ19" s="2296"/>
      <c r="DA19" s="2296"/>
      <c r="DB19" s="2296"/>
      <c r="DC19" s="2296"/>
      <c r="DD19" s="2296"/>
      <c r="DE19" s="2296"/>
      <c r="DF19" s="2296"/>
      <c r="DG19" s="2296"/>
      <c r="DH19" s="2296"/>
      <c r="DI19" s="2296"/>
      <c r="DJ19" s="2296"/>
      <c r="DK19" s="2296"/>
      <c r="DL19" s="2296"/>
      <c r="DM19" s="2296"/>
      <c r="DN19" s="2296"/>
      <c r="DO19" s="2296"/>
      <c r="DP19" s="2310"/>
      <c r="DQ19" s="84"/>
      <c r="DR19" s="82"/>
      <c r="DS19" s="82"/>
      <c r="DT19" s="82"/>
      <c r="DU19" s="82"/>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s="82"/>
    </row>
    <row r="20" spans="3:244" ht="5.25" customHeight="1">
      <c r="C20" s="82"/>
      <c r="D20" s="82"/>
      <c r="E20" s="82"/>
      <c r="F20" s="82"/>
      <c r="G20" s="83"/>
      <c r="H20" s="2359"/>
      <c r="I20" s="2358"/>
      <c r="J20" s="2358"/>
      <c r="K20" s="2297"/>
      <c r="L20" s="2297"/>
      <c r="M20" s="2297"/>
      <c r="N20" s="2297"/>
      <c r="O20" s="2297"/>
      <c r="P20" s="2297"/>
      <c r="Q20" s="2297"/>
      <c r="R20" s="2297"/>
      <c r="S20" s="2297"/>
      <c r="T20" s="2297"/>
      <c r="U20" s="2297"/>
      <c r="V20" s="2297"/>
      <c r="W20" s="2297"/>
      <c r="X20" s="2297"/>
      <c r="Y20" s="2297"/>
      <c r="Z20" s="2297"/>
      <c r="AA20" s="2297"/>
      <c r="AB20" s="2297"/>
      <c r="AC20" s="2297"/>
      <c r="AD20" s="2297"/>
      <c r="AE20" s="2297"/>
      <c r="AF20" s="2297"/>
      <c r="AG20" s="2297"/>
      <c r="AH20" s="2297"/>
      <c r="AI20" s="2297"/>
      <c r="AJ20" s="2297"/>
      <c r="AK20" s="2297"/>
      <c r="AL20" s="2297"/>
      <c r="AM20" s="2297"/>
      <c r="AN20" s="2297"/>
      <c r="AO20" s="2297"/>
      <c r="AP20" s="2297"/>
      <c r="AQ20" s="2297"/>
      <c r="AR20" s="2297"/>
      <c r="AS20" s="2297"/>
      <c r="AT20" s="2297"/>
      <c r="AU20" s="2297"/>
      <c r="AV20" s="2297"/>
      <c r="AW20" s="2297"/>
      <c r="AX20" s="2297"/>
      <c r="AY20" s="2297"/>
      <c r="AZ20" s="2297"/>
      <c r="BA20" s="2297"/>
      <c r="BB20" s="2297"/>
      <c r="BC20" s="2297"/>
      <c r="BD20" s="2297"/>
      <c r="BE20" s="2297"/>
      <c r="BF20" s="2297"/>
      <c r="BG20" s="2297"/>
      <c r="BH20" s="2297"/>
      <c r="BI20" s="2297"/>
      <c r="BJ20" s="2297"/>
      <c r="BK20" s="2297"/>
      <c r="BL20" s="2297"/>
      <c r="BM20" s="2297"/>
      <c r="BN20" s="2297"/>
      <c r="BO20" s="2297"/>
      <c r="BP20" s="2297"/>
      <c r="BQ20" s="2297"/>
      <c r="BR20" s="2297"/>
      <c r="BS20" s="2297"/>
      <c r="BT20" s="2297"/>
      <c r="BU20" s="2297"/>
      <c r="BV20" s="2297"/>
      <c r="BW20" s="2296"/>
      <c r="BX20" s="2296"/>
      <c r="BY20" s="2296"/>
      <c r="BZ20" s="2296"/>
      <c r="CA20" s="2296"/>
      <c r="CB20" s="2296"/>
      <c r="CC20" s="2296"/>
      <c r="CD20" s="2296"/>
      <c r="CE20" s="2296"/>
      <c r="CF20" s="2296"/>
      <c r="CG20" s="2296"/>
      <c r="CH20" s="2296"/>
      <c r="CI20" s="2296"/>
      <c r="CJ20" s="2296"/>
      <c r="CK20" s="2296"/>
      <c r="CL20" s="2296"/>
      <c r="CM20" s="2296"/>
      <c r="CN20" s="2296"/>
      <c r="CO20" s="2296"/>
      <c r="CP20" s="2296"/>
      <c r="CQ20" s="2296"/>
      <c r="CR20" s="2296"/>
      <c r="CS20" s="2296"/>
      <c r="CT20" s="2296"/>
      <c r="CU20" s="2296"/>
      <c r="CV20" s="2296"/>
      <c r="CW20" s="2296"/>
      <c r="CX20" s="2296"/>
      <c r="CY20" s="2296"/>
      <c r="CZ20" s="2296"/>
      <c r="DA20" s="2296"/>
      <c r="DB20" s="2296"/>
      <c r="DC20" s="2296"/>
      <c r="DD20" s="2296"/>
      <c r="DE20" s="2296"/>
      <c r="DF20" s="2296"/>
      <c r="DG20" s="2296"/>
      <c r="DH20" s="2296"/>
      <c r="DI20" s="2296"/>
      <c r="DJ20" s="2296"/>
      <c r="DK20" s="2296"/>
      <c r="DL20" s="2296"/>
      <c r="DM20" s="2296"/>
      <c r="DN20" s="2296"/>
      <c r="DO20" s="2296"/>
      <c r="DP20" s="2310"/>
      <c r="DQ20" s="84"/>
      <c r="DR20" s="82"/>
      <c r="DS20" s="82"/>
      <c r="DT20" s="82"/>
      <c r="DU20" s="82"/>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s="82"/>
    </row>
    <row r="21" spans="3:244" ht="5.25" customHeight="1">
      <c r="C21" s="82"/>
      <c r="D21" s="82"/>
      <c r="E21" s="82"/>
      <c r="F21" s="82"/>
      <c r="G21" s="83"/>
      <c r="H21" s="2324" t="s">
        <v>40</v>
      </c>
      <c r="I21" s="2325"/>
      <c r="J21" s="2325"/>
      <c r="K21" s="2325"/>
      <c r="L21" s="2325"/>
      <c r="M21" s="2326"/>
      <c r="N21" s="1636" t="s">
        <v>41</v>
      </c>
      <c r="O21" s="1517"/>
      <c r="P21" s="1517"/>
      <c r="Q21" s="1517"/>
      <c r="R21" s="1517"/>
      <c r="S21" s="1517"/>
      <c r="T21" s="1517"/>
      <c r="U21" s="1518"/>
      <c r="V21" s="2327"/>
      <c r="W21" s="2328"/>
      <c r="X21" s="2328"/>
      <c r="Y21" s="2328"/>
      <c r="Z21" s="2328"/>
      <c r="AA21" s="2328"/>
      <c r="AB21" s="2328"/>
      <c r="AC21" s="2328"/>
      <c r="AD21" s="2328"/>
      <c r="AE21" s="2328"/>
      <c r="AF21" s="2328"/>
      <c r="AG21" s="2328"/>
      <c r="AH21" s="2328"/>
      <c r="AI21" s="2328"/>
      <c r="AJ21" s="2328"/>
      <c r="AK21" s="2328"/>
      <c r="AL21" s="2328"/>
      <c r="AM21" s="2328"/>
      <c r="AN21" s="2328"/>
      <c r="AO21" s="2328"/>
      <c r="AP21" s="2328"/>
      <c r="AQ21" s="2328"/>
      <c r="AR21" s="2328"/>
      <c r="AS21" s="2328"/>
      <c r="AT21" s="2328"/>
      <c r="AU21" s="2328"/>
      <c r="AV21" s="2328"/>
      <c r="AW21" s="2328"/>
      <c r="AX21" s="2328"/>
      <c r="AY21" s="2328"/>
      <c r="AZ21" s="2328"/>
      <c r="BA21" s="2328"/>
      <c r="BB21" s="2328"/>
      <c r="BC21" s="2328"/>
      <c r="BD21" s="2328"/>
      <c r="BE21" s="2328"/>
      <c r="BF21" s="2328"/>
      <c r="BG21" s="2328"/>
      <c r="BH21" s="2328"/>
      <c r="BI21" s="2328"/>
      <c r="BJ21" s="2328"/>
      <c r="BK21" s="2328"/>
      <c r="BL21" s="2328"/>
      <c r="BM21" s="2328"/>
      <c r="BN21" s="2328"/>
      <c r="BO21" s="2328"/>
      <c r="BP21" s="2328"/>
      <c r="BQ21" s="2329"/>
      <c r="BR21" s="2298" t="s">
        <v>38</v>
      </c>
      <c r="BS21" s="2299"/>
      <c r="BT21" s="2299"/>
      <c r="BU21" s="2299"/>
      <c r="BV21" s="2299"/>
      <c r="BW21" s="2299"/>
      <c r="BX21" s="2299"/>
      <c r="BY21" s="2299"/>
      <c r="BZ21" s="2299"/>
      <c r="CA21" s="2300"/>
      <c r="CB21" s="2271" t="str">
        <f>IF($AA$10&lt;&gt;"",IF(HLOOKUP($AA$10,'個人別明細　一覧入力用'!$F$7:$HG$193,7,FALSE)&lt;&gt;"",HLOOKUP($AA$10,'個人別明細　一覧入力用'!$F$7:$HG$193,7,FALSE),""),"")</f>
        <v/>
      </c>
      <c r="CC21" s="2253"/>
      <c r="CD21" s="2253"/>
      <c r="CE21" s="2253"/>
      <c r="CF21" s="2253"/>
      <c r="CG21" s="2253"/>
      <c r="CH21" s="2253"/>
      <c r="CI21" s="2253"/>
      <c r="CJ21" s="2253"/>
      <c r="CK21" s="2253"/>
      <c r="CL21" s="2253"/>
      <c r="CM21" s="2253"/>
      <c r="CN21" s="2253"/>
      <c r="CO21" s="2253"/>
      <c r="CP21" s="2253"/>
      <c r="CQ21" s="2253"/>
      <c r="CR21" s="2253"/>
      <c r="CS21" s="2253"/>
      <c r="CT21" s="2253"/>
      <c r="CU21" s="2253"/>
      <c r="CV21" s="2253"/>
      <c r="CW21" s="2253"/>
      <c r="CX21" s="2253"/>
      <c r="CY21" s="2253"/>
      <c r="CZ21" s="2253"/>
      <c r="DA21" s="2253"/>
      <c r="DB21" s="2253"/>
      <c r="DC21" s="2253"/>
      <c r="DD21" s="2253"/>
      <c r="DE21" s="2253"/>
      <c r="DF21" s="2253"/>
      <c r="DG21" s="2253"/>
      <c r="DH21" s="2253"/>
      <c r="DI21" s="2253"/>
      <c r="DJ21" s="2253"/>
      <c r="DK21" s="2253"/>
      <c r="DL21" s="2253"/>
      <c r="DM21" s="2253"/>
      <c r="DN21" s="2253"/>
      <c r="DO21" s="2253"/>
      <c r="DP21" s="2307"/>
      <c r="DQ21" s="84"/>
      <c r="DR21" s="82"/>
      <c r="DS21" s="82"/>
      <c r="DT21" s="82"/>
      <c r="DU21" s="82"/>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s="82"/>
    </row>
    <row r="22" spans="3:244" ht="5.25" customHeight="1">
      <c r="C22" s="82"/>
      <c r="D22" s="82"/>
      <c r="E22" s="82"/>
      <c r="F22" s="82"/>
      <c r="G22" s="83"/>
      <c r="H22" s="2042"/>
      <c r="I22" s="2043"/>
      <c r="J22" s="2043"/>
      <c r="K22" s="2043"/>
      <c r="L22" s="2043"/>
      <c r="M22" s="2044"/>
      <c r="N22" s="1638"/>
      <c r="O22" s="1519"/>
      <c r="P22" s="1519"/>
      <c r="Q22" s="1519"/>
      <c r="R22" s="1519"/>
      <c r="S22" s="1519"/>
      <c r="T22" s="1519"/>
      <c r="U22" s="1520"/>
      <c r="V22" s="2330"/>
      <c r="W22" s="2331"/>
      <c r="X22" s="2331"/>
      <c r="Y22" s="2331"/>
      <c r="Z22" s="2331"/>
      <c r="AA22" s="2331"/>
      <c r="AB22" s="2331"/>
      <c r="AC22" s="2331"/>
      <c r="AD22" s="2331"/>
      <c r="AE22" s="2331"/>
      <c r="AF22" s="2331"/>
      <c r="AG22" s="2331"/>
      <c r="AH22" s="2331"/>
      <c r="AI22" s="2331"/>
      <c r="AJ22" s="2331"/>
      <c r="AK22" s="2331"/>
      <c r="AL22" s="2331"/>
      <c r="AM22" s="2331"/>
      <c r="AN22" s="2331"/>
      <c r="AO22" s="2331"/>
      <c r="AP22" s="2331"/>
      <c r="AQ22" s="2331"/>
      <c r="AR22" s="2331"/>
      <c r="AS22" s="2331"/>
      <c r="AT22" s="2331"/>
      <c r="AU22" s="2331"/>
      <c r="AV22" s="2331"/>
      <c r="AW22" s="2331"/>
      <c r="AX22" s="2331"/>
      <c r="AY22" s="2331"/>
      <c r="AZ22" s="2331"/>
      <c r="BA22" s="2331"/>
      <c r="BB22" s="2331"/>
      <c r="BC22" s="2331"/>
      <c r="BD22" s="2331"/>
      <c r="BE22" s="2331"/>
      <c r="BF22" s="2331"/>
      <c r="BG22" s="2331"/>
      <c r="BH22" s="2331"/>
      <c r="BI22" s="2331"/>
      <c r="BJ22" s="2331"/>
      <c r="BK22" s="2331"/>
      <c r="BL22" s="2331"/>
      <c r="BM22" s="2331"/>
      <c r="BN22" s="2331"/>
      <c r="BO22" s="2331"/>
      <c r="BP22" s="2331"/>
      <c r="BQ22" s="2332"/>
      <c r="BR22" s="2233"/>
      <c r="BS22" s="2063"/>
      <c r="BT22" s="2063"/>
      <c r="BU22" s="2063"/>
      <c r="BV22" s="2063"/>
      <c r="BW22" s="2063"/>
      <c r="BX22" s="2063"/>
      <c r="BY22" s="2063"/>
      <c r="BZ22" s="2063"/>
      <c r="CA22" s="2152"/>
      <c r="CB22" s="2308"/>
      <c r="CC22" s="2308"/>
      <c r="CD22" s="2308"/>
      <c r="CE22" s="2308"/>
      <c r="CF22" s="2308"/>
      <c r="CG22" s="2308"/>
      <c r="CH22" s="2308"/>
      <c r="CI22" s="2308"/>
      <c r="CJ22" s="2308"/>
      <c r="CK22" s="2308"/>
      <c r="CL22" s="2308"/>
      <c r="CM22" s="2308"/>
      <c r="CN22" s="2308"/>
      <c r="CO22" s="2308"/>
      <c r="CP22" s="2308"/>
      <c r="CQ22" s="2308"/>
      <c r="CR22" s="2308"/>
      <c r="CS22" s="2308"/>
      <c r="CT22" s="2308"/>
      <c r="CU22" s="2308"/>
      <c r="CV22" s="2308"/>
      <c r="CW22" s="2308"/>
      <c r="CX22" s="2308"/>
      <c r="CY22" s="2308"/>
      <c r="CZ22" s="2308"/>
      <c r="DA22" s="2308"/>
      <c r="DB22" s="2308"/>
      <c r="DC22" s="2308"/>
      <c r="DD22" s="2308"/>
      <c r="DE22" s="2308"/>
      <c r="DF22" s="2308"/>
      <c r="DG22" s="2308"/>
      <c r="DH22" s="2308"/>
      <c r="DI22" s="2308"/>
      <c r="DJ22" s="2308"/>
      <c r="DK22" s="2308"/>
      <c r="DL22" s="2308"/>
      <c r="DM22" s="2308"/>
      <c r="DN22" s="2308"/>
      <c r="DO22" s="2308"/>
      <c r="DP22" s="2309"/>
      <c r="DQ22" s="84"/>
      <c r="DR22" s="82"/>
      <c r="DS22" s="82"/>
      <c r="DT22" s="82"/>
      <c r="DU22" s="8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s="82"/>
    </row>
    <row r="23" spans="3:244" ht="5.25" customHeight="1">
      <c r="C23" s="2311" t="s">
        <v>36</v>
      </c>
      <c r="D23" s="2312"/>
      <c r="E23" s="2312"/>
      <c r="F23" s="2312"/>
      <c r="G23" s="2312"/>
      <c r="H23" s="2042"/>
      <c r="I23" s="2043"/>
      <c r="J23" s="2043"/>
      <c r="K23" s="2043"/>
      <c r="L23" s="2043"/>
      <c r="M23" s="2044"/>
      <c r="N23" s="1638"/>
      <c r="O23" s="1519"/>
      <c r="P23" s="1519"/>
      <c r="Q23" s="1519"/>
      <c r="R23" s="1519"/>
      <c r="S23" s="1519"/>
      <c r="T23" s="1519"/>
      <c r="U23" s="1520"/>
      <c r="V23" s="2330"/>
      <c r="W23" s="2331"/>
      <c r="X23" s="2331"/>
      <c r="Y23" s="2331"/>
      <c r="Z23" s="2331"/>
      <c r="AA23" s="2331"/>
      <c r="AB23" s="2331"/>
      <c r="AC23" s="2331"/>
      <c r="AD23" s="2331"/>
      <c r="AE23" s="2331"/>
      <c r="AF23" s="2331"/>
      <c r="AG23" s="2331"/>
      <c r="AH23" s="2331"/>
      <c r="AI23" s="2331"/>
      <c r="AJ23" s="2331"/>
      <c r="AK23" s="2331"/>
      <c r="AL23" s="2331"/>
      <c r="AM23" s="2331"/>
      <c r="AN23" s="2331"/>
      <c r="AO23" s="2331"/>
      <c r="AP23" s="2331"/>
      <c r="AQ23" s="2331"/>
      <c r="AR23" s="2331"/>
      <c r="AS23" s="2331"/>
      <c r="AT23" s="2331"/>
      <c r="AU23" s="2331"/>
      <c r="AV23" s="2331"/>
      <c r="AW23" s="2331"/>
      <c r="AX23" s="2331"/>
      <c r="AY23" s="2331"/>
      <c r="AZ23" s="2331"/>
      <c r="BA23" s="2331"/>
      <c r="BB23" s="2331"/>
      <c r="BC23" s="2331"/>
      <c r="BD23" s="2331"/>
      <c r="BE23" s="2331"/>
      <c r="BF23" s="2331"/>
      <c r="BG23" s="2331"/>
      <c r="BH23" s="2331"/>
      <c r="BI23" s="2331"/>
      <c r="BJ23" s="2331"/>
      <c r="BK23" s="2331"/>
      <c r="BL23" s="2331"/>
      <c r="BM23" s="2331"/>
      <c r="BN23" s="2331"/>
      <c r="BO23" s="2331"/>
      <c r="BP23" s="2331"/>
      <c r="BQ23" s="2332"/>
      <c r="BR23" s="2233"/>
      <c r="BS23" s="2063"/>
      <c r="BT23" s="2063"/>
      <c r="BU23" s="2063"/>
      <c r="BV23" s="2063"/>
      <c r="BW23" s="2063"/>
      <c r="BX23" s="2063"/>
      <c r="BY23" s="2063"/>
      <c r="BZ23" s="2063"/>
      <c r="CA23" s="2152"/>
      <c r="CB23" s="2308"/>
      <c r="CC23" s="2308"/>
      <c r="CD23" s="2308"/>
      <c r="CE23" s="2308"/>
      <c r="CF23" s="2308"/>
      <c r="CG23" s="2308"/>
      <c r="CH23" s="2308"/>
      <c r="CI23" s="2308"/>
      <c r="CJ23" s="2308"/>
      <c r="CK23" s="2308"/>
      <c r="CL23" s="2308"/>
      <c r="CM23" s="2308"/>
      <c r="CN23" s="2308"/>
      <c r="CO23" s="2308"/>
      <c r="CP23" s="2308"/>
      <c r="CQ23" s="2308"/>
      <c r="CR23" s="2308"/>
      <c r="CS23" s="2308"/>
      <c r="CT23" s="2308"/>
      <c r="CU23" s="2308"/>
      <c r="CV23" s="2308"/>
      <c r="CW23" s="2308"/>
      <c r="CX23" s="2308"/>
      <c r="CY23" s="2308"/>
      <c r="CZ23" s="2308"/>
      <c r="DA23" s="2308"/>
      <c r="DB23" s="2308"/>
      <c r="DC23" s="2308"/>
      <c r="DD23" s="2308"/>
      <c r="DE23" s="2308"/>
      <c r="DF23" s="2308"/>
      <c r="DG23" s="2308"/>
      <c r="DH23" s="2308"/>
      <c r="DI23" s="2308"/>
      <c r="DJ23" s="2308"/>
      <c r="DK23" s="2308"/>
      <c r="DL23" s="2308"/>
      <c r="DM23" s="2308"/>
      <c r="DN23" s="2308"/>
      <c r="DO23" s="2308"/>
      <c r="DP23" s="2309"/>
      <c r="DQ23" s="81"/>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s="82"/>
    </row>
    <row r="24" spans="3:244" ht="5.25" customHeight="1">
      <c r="C24" s="2312"/>
      <c r="D24" s="2312"/>
      <c r="E24" s="2312"/>
      <c r="F24" s="2312"/>
      <c r="G24" s="2312"/>
      <c r="H24" s="2042"/>
      <c r="I24" s="2043"/>
      <c r="J24" s="2043"/>
      <c r="K24" s="2043"/>
      <c r="L24" s="2043"/>
      <c r="M24" s="2044"/>
      <c r="N24" s="1638"/>
      <c r="O24" s="1519"/>
      <c r="P24" s="1519"/>
      <c r="Q24" s="1519"/>
      <c r="R24" s="1519"/>
      <c r="S24" s="1519"/>
      <c r="T24" s="1519"/>
      <c r="U24" s="1520"/>
      <c r="V24" s="2330"/>
      <c r="W24" s="2331"/>
      <c r="X24" s="2331"/>
      <c r="Y24" s="2331"/>
      <c r="Z24" s="2331"/>
      <c r="AA24" s="2331"/>
      <c r="AB24" s="2331"/>
      <c r="AC24" s="2331"/>
      <c r="AD24" s="2331"/>
      <c r="AE24" s="2331"/>
      <c r="AF24" s="2331"/>
      <c r="AG24" s="2331"/>
      <c r="AH24" s="2331"/>
      <c r="AI24" s="2331"/>
      <c r="AJ24" s="2331"/>
      <c r="AK24" s="2331"/>
      <c r="AL24" s="2331"/>
      <c r="AM24" s="2331"/>
      <c r="AN24" s="2331"/>
      <c r="AO24" s="2331"/>
      <c r="AP24" s="2331"/>
      <c r="AQ24" s="2331"/>
      <c r="AR24" s="2331"/>
      <c r="AS24" s="2331"/>
      <c r="AT24" s="2331"/>
      <c r="AU24" s="2331"/>
      <c r="AV24" s="2331"/>
      <c r="AW24" s="2331"/>
      <c r="AX24" s="2331"/>
      <c r="AY24" s="2331"/>
      <c r="AZ24" s="2331"/>
      <c r="BA24" s="2331"/>
      <c r="BB24" s="2331"/>
      <c r="BC24" s="2331"/>
      <c r="BD24" s="2331"/>
      <c r="BE24" s="2331"/>
      <c r="BF24" s="2331"/>
      <c r="BG24" s="2331"/>
      <c r="BH24" s="2331"/>
      <c r="BI24" s="2331"/>
      <c r="BJ24" s="2331"/>
      <c r="BK24" s="2331"/>
      <c r="BL24" s="2331"/>
      <c r="BM24" s="2331"/>
      <c r="BN24" s="2331"/>
      <c r="BO24" s="2331"/>
      <c r="BP24" s="2331"/>
      <c r="BQ24" s="2332"/>
      <c r="BR24" s="2235"/>
      <c r="BS24" s="2236"/>
      <c r="BT24" s="2236"/>
      <c r="BU24" s="2236"/>
      <c r="BV24" s="2236"/>
      <c r="BW24" s="2236"/>
      <c r="BX24" s="2236"/>
      <c r="BY24" s="2236"/>
      <c r="BZ24" s="2236"/>
      <c r="CA24" s="2152"/>
      <c r="CB24" s="2308"/>
      <c r="CC24" s="2308"/>
      <c r="CD24" s="2308"/>
      <c r="CE24" s="2308"/>
      <c r="CF24" s="2308"/>
      <c r="CG24" s="2308"/>
      <c r="CH24" s="2308"/>
      <c r="CI24" s="2308"/>
      <c r="CJ24" s="2308"/>
      <c r="CK24" s="2308"/>
      <c r="CL24" s="2308"/>
      <c r="CM24" s="2308"/>
      <c r="CN24" s="2308"/>
      <c r="CO24" s="2308"/>
      <c r="CP24" s="2308"/>
      <c r="CQ24" s="2308"/>
      <c r="CR24" s="2308"/>
      <c r="CS24" s="2308"/>
      <c r="CT24" s="2308"/>
      <c r="CU24" s="2308"/>
      <c r="CV24" s="2308"/>
      <c r="CW24" s="2308"/>
      <c r="CX24" s="2308"/>
      <c r="CY24" s="2308"/>
      <c r="CZ24" s="2308"/>
      <c r="DA24" s="2308"/>
      <c r="DB24" s="2308"/>
      <c r="DC24" s="2308"/>
      <c r="DD24" s="2308"/>
      <c r="DE24" s="2308"/>
      <c r="DF24" s="2308"/>
      <c r="DG24" s="2308"/>
      <c r="DH24" s="2308"/>
      <c r="DI24" s="2308"/>
      <c r="DJ24" s="2308"/>
      <c r="DK24" s="2308"/>
      <c r="DL24" s="2308"/>
      <c r="DM24" s="2308"/>
      <c r="DN24" s="2308"/>
      <c r="DO24" s="2308"/>
      <c r="DP24" s="2309"/>
      <c r="DQ24" s="81"/>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s="82"/>
    </row>
    <row r="25" spans="3:244" ht="5.25" customHeight="1">
      <c r="C25" s="2312"/>
      <c r="D25" s="2312"/>
      <c r="E25" s="2312"/>
      <c r="F25" s="2312"/>
      <c r="G25" s="2312"/>
      <c r="H25" s="2042"/>
      <c r="I25" s="2043"/>
      <c r="J25" s="2043"/>
      <c r="K25" s="2043"/>
      <c r="L25" s="2043"/>
      <c r="M25" s="2044"/>
      <c r="N25" s="1638"/>
      <c r="O25" s="1519"/>
      <c r="P25" s="1519"/>
      <c r="Q25" s="1519"/>
      <c r="R25" s="1519"/>
      <c r="S25" s="1519"/>
      <c r="T25" s="1519"/>
      <c r="U25" s="1520"/>
      <c r="V25" s="2330"/>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1"/>
      <c r="AS25" s="2331"/>
      <c r="AT25" s="2331"/>
      <c r="AU25" s="2331"/>
      <c r="AV25" s="2331"/>
      <c r="AW25" s="2331"/>
      <c r="AX25" s="2331"/>
      <c r="AY25" s="2331"/>
      <c r="AZ25" s="2331"/>
      <c r="BA25" s="2331"/>
      <c r="BB25" s="2331"/>
      <c r="BC25" s="2331"/>
      <c r="BD25" s="2331"/>
      <c r="BE25" s="2331"/>
      <c r="BF25" s="2331"/>
      <c r="BG25" s="2331"/>
      <c r="BH25" s="2331"/>
      <c r="BI25" s="2331"/>
      <c r="BJ25" s="2331"/>
      <c r="BK25" s="2331"/>
      <c r="BL25" s="2331"/>
      <c r="BM25" s="2331"/>
      <c r="BN25" s="2331"/>
      <c r="BO25" s="2331"/>
      <c r="BP25" s="2331"/>
      <c r="BQ25" s="2332"/>
      <c r="BR25" s="91"/>
      <c r="BS25" s="77"/>
      <c r="BT25" s="77"/>
      <c r="BU25" s="77"/>
      <c r="BV25" s="77"/>
      <c r="BW25" s="77"/>
      <c r="BX25" s="77"/>
      <c r="BY25" s="77"/>
      <c r="BZ25" s="77"/>
      <c r="CA25" s="85"/>
      <c r="CB25" s="2308"/>
      <c r="CC25" s="2308"/>
      <c r="CD25" s="2308"/>
      <c r="CE25" s="2308"/>
      <c r="CF25" s="2308"/>
      <c r="CG25" s="2308"/>
      <c r="CH25" s="2308"/>
      <c r="CI25" s="2308"/>
      <c r="CJ25" s="2308"/>
      <c r="CK25" s="2308"/>
      <c r="CL25" s="2308"/>
      <c r="CM25" s="2308"/>
      <c r="CN25" s="2308"/>
      <c r="CO25" s="2308"/>
      <c r="CP25" s="2308"/>
      <c r="CQ25" s="2308"/>
      <c r="CR25" s="2308"/>
      <c r="CS25" s="2308"/>
      <c r="CT25" s="2308"/>
      <c r="CU25" s="2308"/>
      <c r="CV25" s="2308"/>
      <c r="CW25" s="2308"/>
      <c r="CX25" s="2308"/>
      <c r="CY25" s="2308"/>
      <c r="CZ25" s="2308"/>
      <c r="DA25" s="2308"/>
      <c r="DB25" s="2308"/>
      <c r="DC25" s="2308"/>
      <c r="DD25" s="2308"/>
      <c r="DE25" s="2308"/>
      <c r="DF25" s="2308"/>
      <c r="DG25" s="2308"/>
      <c r="DH25" s="2308"/>
      <c r="DI25" s="2308"/>
      <c r="DJ25" s="2308"/>
      <c r="DK25" s="2308"/>
      <c r="DL25" s="2308"/>
      <c r="DM25" s="2308"/>
      <c r="DN25" s="2308"/>
      <c r="DO25" s="2308"/>
      <c r="DP25" s="2309"/>
      <c r="DQ25" s="81"/>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s="82"/>
    </row>
    <row r="26" spans="3:244" ht="5.25" customHeight="1" thickBot="1">
      <c r="C26" s="2312"/>
      <c r="D26" s="2312"/>
      <c r="E26" s="2312"/>
      <c r="F26" s="2312"/>
      <c r="G26" s="2312"/>
      <c r="H26" s="2042"/>
      <c r="I26" s="2043"/>
      <c r="J26" s="2043"/>
      <c r="K26" s="2043"/>
      <c r="L26" s="2043"/>
      <c r="M26" s="2044"/>
      <c r="N26" s="1640"/>
      <c r="O26" s="1521"/>
      <c r="P26" s="1521"/>
      <c r="Q26" s="1521"/>
      <c r="R26" s="1521"/>
      <c r="S26" s="1521"/>
      <c r="T26" s="1521"/>
      <c r="U26" s="1522"/>
      <c r="V26" s="2333"/>
      <c r="W26" s="2334"/>
      <c r="X26" s="2334"/>
      <c r="Y26" s="2334"/>
      <c r="Z26" s="2334"/>
      <c r="AA26" s="2334"/>
      <c r="AB26" s="2334"/>
      <c r="AC26" s="2334"/>
      <c r="AD26" s="2334"/>
      <c r="AE26" s="2334"/>
      <c r="AF26" s="2334"/>
      <c r="AG26" s="2334"/>
      <c r="AH26" s="2334"/>
      <c r="AI26" s="2334"/>
      <c r="AJ26" s="2334"/>
      <c r="AK26" s="2334"/>
      <c r="AL26" s="2334"/>
      <c r="AM26" s="2334"/>
      <c r="AN26" s="2334"/>
      <c r="AO26" s="2334"/>
      <c r="AP26" s="2334"/>
      <c r="AQ26" s="2334"/>
      <c r="AR26" s="2334"/>
      <c r="AS26" s="2334"/>
      <c r="AT26" s="2334"/>
      <c r="AU26" s="2334"/>
      <c r="AV26" s="2334"/>
      <c r="AW26" s="2334"/>
      <c r="AX26" s="2334"/>
      <c r="AY26" s="2334"/>
      <c r="AZ26" s="2334"/>
      <c r="BA26" s="2334"/>
      <c r="BB26" s="2334"/>
      <c r="BC26" s="2334"/>
      <c r="BD26" s="2334"/>
      <c r="BE26" s="2334"/>
      <c r="BF26" s="2334"/>
      <c r="BG26" s="2334"/>
      <c r="BH26" s="2334"/>
      <c r="BI26" s="2334"/>
      <c r="BJ26" s="2334"/>
      <c r="BK26" s="2334"/>
      <c r="BL26" s="2334"/>
      <c r="BM26" s="2334"/>
      <c r="BN26" s="2334"/>
      <c r="BO26" s="2334"/>
      <c r="BP26" s="2334"/>
      <c r="BQ26" s="2335"/>
      <c r="BR26" s="91"/>
      <c r="BS26" s="77"/>
      <c r="BT26" s="77"/>
      <c r="BU26" s="77"/>
      <c r="BV26" s="77"/>
      <c r="BW26" s="77"/>
      <c r="BX26" s="77"/>
      <c r="BY26" s="77"/>
      <c r="BZ26" s="77"/>
      <c r="CA26" s="85"/>
      <c r="CB26" s="2308"/>
      <c r="CC26" s="2308"/>
      <c r="CD26" s="2308"/>
      <c r="CE26" s="2308"/>
      <c r="CF26" s="2308"/>
      <c r="CG26" s="2308"/>
      <c r="CH26" s="2308"/>
      <c r="CI26" s="2308"/>
      <c r="CJ26" s="2308"/>
      <c r="CK26" s="2308"/>
      <c r="CL26" s="2308"/>
      <c r="CM26" s="2308"/>
      <c r="CN26" s="2308"/>
      <c r="CO26" s="2308"/>
      <c r="CP26" s="2308"/>
      <c r="CQ26" s="2308"/>
      <c r="CR26" s="2308"/>
      <c r="CS26" s="2308"/>
      <c r="CT26" s="2308"/>
      <c r="CU26" s="2308"/>
      <c r="CV26" s="2308"/>
      <c r="CW26" s="2308"/>
      <c r="CX26" s="2308"/>
      <c r="CY26" s="2308"/>
      <c r="CZ26" s="2308"/>
      <c r="DA26" s="2308"/>
      <c r="DB26" s="2308"/>
      <c r="DC26" s="2308"/>
      <c r="DD26" s="2308"/>
      <c r="DE26" s="2308"/>
      <c r="DF26" s="2308"/>
      <c r="DG26" s="2308"/>
      <c r="DH26" s="2308"/>
      <c r="DI26" s="2308"/>
      <c r="DJ26" s="2308"/>
      <c r="DK26" s="2308"/>
      <c r="DL26" s="2308"/>
      <c r="DM26" s="2308"/>
      <c r="DN26" s="2308"/>
      <c r="DO26" s="2308"/>
      <c r="DP26" s="2309"/>
      <c r="DQ26" s="81"/>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s="82"/>
    </row>
    <row r="27" spans="3:244" ht="5.25" customHeight="1">
      <c r="C27" s="2312"/>
      <c r="D27" s="2312"/>
      <c r="E27" s="2312"/>
      <c r="F27" s="2312"/>
      <c r="G27" s="2312"/>
      <c r="H27" s="2042"/>
      <c r="I27" s="2043"/>
      <c r="J27" s="2043"/>
      <c r="K27" s="2043"/>
      <c r="L27" s="2043"/>
      <c r="M27" s="2044"/>
      <c r="N27" s="2313" t="s">
        <v>45</v>
      </c>
      <c r="O27" s="1533"/>
      <c r="P27" s="1533"/>
      <c r="Q27" s="1534"/>
      <c r="R27" s="2316" t="str">
        <f>IF($AA$10&lt;&gt;"",HLOOKUP($AA$10,'個人別明細　一覧入力用'!$F$7:$HG$193,3,FALSE)&amp;" "&amp;HLOOKUP($AA$10,'個人別明細　一覧入力用'!$F$7:$HG$84,4,FALSE)&amp;" "&amp;HLOOKUP($AA$10,'個人別明細　一覧入力用'!$F$7:$HG$193,5,FALSE),"")</f>
        <v xml:space="preserve">  </v>
      </c>
      <c r="S27" s="2317"/>
      <c r="T27" s="2317"/>
      <c r="U27" s="2317"/>
      <c r="V27" s="2317"/>
      <c r="W27" s="2317"/>
      <c r="X27" s="2317"/>
      <c r="Y27" s="2317"/>
      <c r="Z27" s="2317"/>
      <c r="AA27" s="2317"/>
      <c r="AB27" s="2317"/>
      <c r="AC27" s="2317"/>
      <c r="AD27" s="2317"/>
      <c r="AE27" s="2317"/>
      <c r="AF27" s="2317"/>
      <c r="AG27" s="2317"/>
      <c r="AH27" s="2317"/>
      <c r="AI27" s="2317"/>
      <c r="AJ27" s="2317"/>
      <c r="AK27" s="2317"/>
      <c r="AL27" s="2317"/>
      <c r="AM27" s="2317"/>
      <c r="AN27" s="2317"/>
      <c r="AO27" s="2317"/>
      <c r="AP27" s="2317"/>
      <c r="AQ27" s="2317"/>
      <c r="AR27" s="2317"/>
      <c r="AS27" s="2317"/>
      <c r="AT27" s="2317"/>
      <c r="AU27" s="2317"/>
      <c r="AV27" s="2317"/>
      <c r="AW27" s="2317"/>
      <c r="AX27" s="2317"/>
      <c r="AY27" s="2317"/>
      <c r="AZ27" s="2317"/>
      <c r="BA27" s="2317"/>
      <c r="BB27" s="2317"/>
      <c r="BC27" s="2317"/>
      <c r="BD27" s="2317"/>
      <c r="BE27" s="2317"/>
      <c r="BF27" s="2317"/>
      <c r="BG27" s="2317"/>
      <c r="BH27" s="2317"/>
      <c r="BI27" s="2317"/>
      <c r="BJ27" s="2317"/>
      <c r="BK27" s="2317"/>
      <c r="BL27" s="2317"/>
      <c r="BM27" s="2317"/>
      <c r="BN27" s="2317"/>
      <c r="BO27" s="2317"/>
      <c r="BP27" s="2317"/>
      <c r="BQ27" s="2317"/>
      <c r="BR27" s="2022" t="s">
        <v>117</v>
      </c>
      <c r="BS27" s="2023"/>
      <c r="BT27" s="2023"/>
      <c r="BU27" s="2024"/>
      <c r="BV27" s="2024"/>
      <c r="BW27" s="2024"/>
      <c r="BX27" s="2024"/>
      <c r="BY27" s="2024"/>
      <c r="BZ27" s="2024"/>
      <c r="CA27" s="2024"/>
      <c r="CB27" s="2024"/>
      <c r="CC27" s="2024"/>
      <c r="CD27" s="2024"/>
      <c r="CE27" s="2024"/>
      <c r="CF27" s="2024"/>
      <c r="CG27" s="2031" t="str">
        <f>IF($AA$10&lt;&gt;"",IF(HLOOKUP($AA$10,'個人別明細　一覧入力用'!$F$7:$HG$193,10,FALSE)&lt;&gt;"",MID(HLOOKUP($AA$10,'個人別明細　一覧入力用'!$F$7:$HG$193,10,FALSE),1,1),""),"")</f>
        <v/>
      </c>
      <c r="CH27" s="2032"/>
      <c r="CI27" s="2032"/>
      <c r="CJ27" s="2241" t="str">
        <f>IF($AA$10&lt;&gt;"",IF(HLOOKUP($AA$10,'個人別明細　一覧入力用'!$F$7:$HG$193,10,FALSE)&lt;&gt;"",MID(HLOOKUP($AA$10,'個人別明細　一覧入力用'!$F$7:$HG$193,10,FALSE),2,1),""),"")</f>
        <v/>
      </c>
      <c r="CK27" s="2032"/>
      <c r="CL27" s="2032"/>
      <c r="CM27" s="2241" t="str">
        <f>IF($AA$10&lt;&gt;"",IF(HLOOKUP($AA$10,'個人別明細　一覧入力用'!$F$7:$HG$193,10,FALSE)&lt;&gt;"",MID(HLOOKUP($AA$10,'個人別明細　一覧入力用'!$F$7:$HG$193,10,FALSE),3,1),""),"")</f>
        <v/>
      </c>
      <c r="CN27" s="2032"/>
      <c r="CO27" s="2032"/>
      <c r="CP27" s="2016" t="str">
        <f>IF($AA$10&lt;&gt;"",IF(HLOOKUP($AA$10,'個人別明細　一覧入力用'!$F$7:$HG$193,10,FALSE)&lt;&gt;"",MID(HLOOKUP($AA$10,'個人別明細　一覧入力用'!$F$7:$HG$193,10,FALSE),4,1),""),"")</f>
        <v/>
      </c>
      <c r="CQ27" s="2017"/>
      <c r="CR27" s="2017"/>
      <c r="CS27" s="2017" t="str">
        <f>IF($AA$10&lt;&gt;"",IF(HLOOKUP($AA$10,'個人別明細　一覧入力用'!$F$7:$HG$193,10,FALSE)&lt;&gt;"",MID(HLOOKUP($AA$10,'個人別明細　一覧入力用'!$F$7:$HG$193,10,FALSE),5,1),""),"")</f>
        <v/>
      </c>
      <c r="CT27" s="2017"/>
      <c r="CU27" s="2249"/>
      <c r="CV27" s="2241" t="str">
        <f>IF($AA$10&lt;&gt;"",IF(HLOOKUP($AA$10,'個人別明細　一覧入力用'!$F$7:$HG$193,10,FALSE)&lt;&gt;"",MID(HLOOKUP($AA$10,'個人別明細　一覧入力用'!$F$7:$HG$193,10,FALSE),6,1),""),"")</f>
        <v/>
      </c>
      <c r="CW27" s="2032"/>
      <c r="CX27" s="2032"/>
      <c r="CY27" s="2241" t="str">
        <f>IF($AA$10&lt;&gt;"",IF(HLOOKUP($AA$10,'個人別明細　一覧入力用'!$F$7:$HG$193,10,FALSE)&lt;&gt;"",MID(HLOOKUP($AA$10,'個人別明細　一覧入力用'!$F$7:$HG$193,10,FALSE),7,1),""),"")</f>
        <v/>
      </c>
      <c r="CZ27" s="2032"/>
      <c r="DA27" s="2032"/>
      <c r="DB27" s="2016" t="str">
        <f>IF($AA$10&lt;&gt;"",IF(HLOOKUP($AA$10,'個人別明細　一覧入力用'!$F$7:$HG$193,10,FALSE)&lt;&gt;"",MID(HLOOKUP($AA$10,'個人別明細　一覧入力用'!$F$7:$HG$193,10,FALSE),8,1),""),"")</f>
        <v/>
      </c>
      <c r="DC27" s="2017"/>
      <c r="DD27" s="2017"/>
      <c r="DE27" s="2017" t="str">
        <f>IF($AA$10&lt;&gt;"",IF(HLOOKUP($AA$10,'個人別明細　一覧入力用'!$F$7:$HG$193,10,FALSE)&lt;&gt;"",MID(HLOOKUP($AA$10,'個人別明細　一覧入力用'!$F$7:$HG$193,10,FALSE),9,1),""),"")</f>
        <v/>
      </c>
      <c r="DF27" s="2017"/>
      <c r="DG27" s="2249"/>
      <c r="DH27" s="2241" t="str">
        <f>IF($AA$10&lt;&gt;"",IF(HLOOKUP($AA$10,'個人別明細　一覧入力用'!$F$7:$HG$193,10,FALSE)&lt;&gt;"",MID(HLOOKUP($AA$10,'個人別明細　一覧入力用'!$F$7:$HG$193,10,FALSE),10,1),""),"")</f>
        <v/>
      </c>
      <c r="DI27" s="2032"/>
      <c r="DJ27" s="2032"/>
      <c r="DK27" s="2241" t="str">
        <f>IF($AA$10&lt;&gt;"",IF(HLOOKUP($AA$10,'個人別明細　一覧入力用'!$F$7:$HG$193,10,FALSE)&lt;&gt;"",MID(HLOOKUP($AA$10,'個人別明細　一覧入力用'!$F$7:$HG$193,10,FALSE),11,1),""),"")</f>
        <v/>
      </c>
      <c r="DL27" s="2032"/>
      <c r="DM27" s="2032"/>
      <c r="DN27" s="2241" t="str">
        <f>IF($AA$10&lt;&gt;"",IF(HLOOKUP($AA$10,'個人別明細　一覧入力用'!$F$7:$HG$193,10,FALSE)&lt;&gt;"",MID(HLOOKUP($AA$10,'個人別明細　一覧入力用'!$F$7:$HG$193,10,FALSE),12,1),""),"")</f>
        <v/>
      </c>
      <c r="DO27" s="2032"/>
      <c r="DP27" s="2243"/>
      <c r="DQ27" s="81"/>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s="82"/>
    </row>
    <row r="28" spans="3:244" ht="5.25" customHeight="1">
      <c r="C28" s="2312"/>
      <c r="D28" s="2312"/>
      <c r="E28" s="2312"/>
      <c r="F28" s="2312"/>
      <c r="G28" s="2312"/>
      <c r="H28" s="2042"/>
      <c r="I28" s="2043"/>
      <c r="J28" s="2043"/>
      <c r="K28" s="2043"/>
      <c r="L28" s="2043"/>
      <c r="M28" s="2044"/>
      <c r="N28" s="2314"/>
      <c r="O28" s="1536"/>
      <c r="P28" s="1536"/>
      <c r="Q28" s="1537"/>
      <c r="R28" s="2318"/>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19"/>
      <c r="AP28" s="2319"/>
      <c r="AQ28" s="2319"/>
      <c r="AR28" s="2319"/>
      <c r="AS28" s="2319"/>
      <c r="AT28" s="2319"/>
      <c r="AU28" s="2319"/>
      <c r="AV28" s="2319"/>
      <c r="AW28" s="2319"/>
      <c r="AX28" s="2319"/>
      <c r="AY28" s="2319"/>
      <c r="AZ28" s="2319"/>
      <c r="BA28" s="2319"/>
      <c r="BB28" s="2319"/>
      <c r="BC28" s="2319"/>
      <c r="BD28" s="2319"/>
      <c r="BE28" s="2319"/>
      <c r="BF28" s="2319"/>
      <c r="BG28" s="2319"/>
      <c r="BH28" s="2319"/>
      <c r="BI28" s="2319"/>
      <c r="BJ28" s="2319"/>
      <c r="BK28" s="2319"/>
      <c r="BL28" s="2319"/>
      <c r="BM28" s="2319"/>
      <c r="BN28" s="2319"/>
      <c r="BO28" s="2319"/>
      <c r="BP28" s="2319"/>
      <c r="BQ28" s="2319"/>
      <c r="BR28" s="2025"/>
      <c r="BS28" s="2026"/>
      <c r="BT28" s="2026"/>
      <c r="BU28" s="2027"/>
      <c r="BV28" s="2027"/>
      <c r="BW28" s="2027"/>
      <c r="BX28" s="2027"/>
      <c r="BY28" s="2027"/>
      <c r="BZ28" s="2027"/>
      <c r="CA28" s="2027"/>
      <c r="CB28" s="2027"/>
      <c r="CC28" s="2027"/>
      <c r="CD28" s="2027"/>
      <c r="CE28" s="2027"/>
      <c r="CF28" s="2027"/>
      <c r="CG28" s="2033"/>
      <c r="CH28" s="1463"/>
      <c r="CI28" s="1463"/>
      <c r="CJ28" s="1462"/>
      <c r="CK28" s="1463"/>
      <c r="CL28" s="1463"/>
      <c r="CM28" s="1462"/>
      <c r="CN28" s="1463"/>
      <c r="CO28" s="1463"/>
      <c r="CP28" s="2018"/>
      <c r="CQ28" s="2019"/>
      <c r="CR28" s="2019"/>
      <c r="CS28" s="2019"/>
      <c r="CT28" s="2019"/>
      <c r="CU28" s="2250"/>
      <c r="CV28" s="1462"/>
      <c r="CW28" s="1463"/>
      <c r="CX28" s="1463"/>
      <c r="CY28" s="1462"/>
      <c r="CZ28" s="1463"/>
      <c r="DA28" s="1463"/>
      <c r="DB28" s="2018"/>
      <c r="DC28" s="2019"/>
      <c r="DD28" s="2019"/>
      <c r="DE28" s="2019"/>
      <c r="DF28" s="2019"/>
      <c r="DG28" s="2250"/>
      <c r="DH28" s="1462"/>
      <c r="DI28" s="1463"/>
      <c r="DJ28" s="1463"/>
      <c r="DK28" s="1462"/>
      <c r="DL28" s="1463"/>
      <c r="DM28" s="1463"/>
      <c r="DN28" s="1462"/>
      <c r="DO28" s="1463"/>
      <c r="DP28" s="2244"/>
      <c r="DQ28" s="81"/>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s="82"/>
    </row>
    <row r="29" spans="3:244" ht="5.25" customHeight="1">
      <c r="C29" s="2312"/>
      <c r="D29" s="2312"/>
      <c r="E29" s="2312"/>
      <c r="F29" s="2312"/>
      <c r="G29" s="2312"/>
      <c r="H29" s="2042"/>
      <c r="I29" s="2043"/>
      <c r="J29" s="2043"/>
      <c r="K29" s="2043"/>
      <c r="L29" s="2043"/>
      <c r="M29" s="2044"/>
      <c r="N29" s="2314"/>
      <c r="O29" s="1536"/>
      <c r="P29" s="1536"/>
      <c r="Q29" s="1537"/>
      <c r="R29" s="2318"/>
      <c r="S29" s="2319"/>
      <c r="T29" s="2319"/>
      <c r="U29" s="2319"/>
      <c r="V29" s="2319"/>
      <c r="W29" s="2319"/>
      <c r="X29" s="2319"/>
      <c r="Y29" s="2319"/>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19"/>
      <c r="AW29" s="2319"/>
      <c r="AX29" s="2319"/>
      <c r="AY29" s="2319"/>
      <c r="AZ29" s="2319"/>
      <c r="BA29" s="2319"/>
      <c r="BB29" s="2319"/>
      <c r="BC29" s="2319"/>
      <c r="BD29" s="2319"/>
      <c r="BE29" s="2319"/>
      <c r="BF29" s="2319"/>
      <c r="BG29" s="2319"/>
      <c r="BH29" s="2319"/>
      <c r="BI29" s="2319"/>
      <c r="BJ29" s="2319"/>
      <c r="BK29" s="2319"/>
      <c r="BL29" s="2319"/>
      <c r="BM29" s="2319"/>
      <c r="BN29" s="2319"/>
      <c r="BO29" s="2319"/>
      <c r="BP29" s="2319"/>
      <c r="BQ29" s="2319"/>
      <c r="BR29" s="2025"/>
      <c r="BS29" s="2026"/>
      <c r="BT29" s="2026"/>
      <c r="BU29" s="2027"/>
      <c r="BV29" s="2027"/>
      <c r="BW29" s="2027"/>
      <c r="BX29" s="2027"/>
      <c r="BY29" s="2027"/>
      <c r="BZ29" s="2027"/>
      <c r="CA29" s="2027"/>
      <c r="CB29" s="2027"/>
      <c r="CC29" s="2027"/>
      <c r="CD29" s="2027"/>
      <c r="CE29" s="2027"/>
      <c r="CF29" s="2027"/>
      <c r="CG29" s="2033"/>
      <c r="CH29" s="1463"/>
      <c r="CI29" s="1463"/>
      <c r="CJ29" s="1462"/>
      <c r="CK29" s="1463"/>
      <c r="CL29" s="1463"/>
      <c r="CM29" s="1462"/>
      <c r="CN29" s="1463"/>
      <c r="CO29" s="1463"/>
      <c r="CP29" s="2018"/>
      <c r="CQ29" s="2019"/>
      <c r="CR29" s="2019"/>
      <c r="CS29" s="2019"/>
      <c r="CT29" s="2019"/>
      <c r="CU29" s="2250"/>
      <c r="CV29" s="1462"/>
      <c r="CW29" s="1463"/>
      <c r="CX29" s="1463"/>
      <c r="CY29" s="1462"/>
      <c r="CZ29" s="1463"/>
      <c r="DA29" s="1463"/>
      <c r="DB29" s="2018"/>
      <c r="DC29" s="2019"/>
      <c r="DD29" s="2019"/>
      <c r="DE29" s="2019"/>
      <c r="DF29" s="2019"/>
      <c r="DG29" s="2250"/>
      <c r="DH29" s="1462"/>
      <c r="DI29" s="1463"/>
      <c r="DJ29" s="1463"/>
      <c r="DK29" s="1462"/>
      <c r="DL29" s="1463"/>
      <c r="DM29" s="1463"/>
      <c r="DN29" s="1462"/>
      <c r="DO29" s="1463"/>
      <c r="DP29" s="2244"/>
      <c r="DQ29" s="81"/>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s="82"/>
    </row>
    <row r="30" spans="3:244" ht="5.25" customHeight="1">
      <c r="C30" s="2312"/>
      <c r="D30" s="2312"/>
      <c r="E30" s="2312"/>
      <c r="F30" s="2312"/>
      <c r="G30" s="2312"/>
      <c r="H30" s="2042"/>
      <c r="I30" s="2043"/>
      <c r="J30" s="2043"/>
      <c r="K30" s="2043"/>
      <c r="L30" s="2043"/>
      <c r="M30" s="2044"/>
      <c r="N30" s="2314"/>
      <c r="O30" s="1536"/>
      <c r="P30" s="1536"/>
      <c r="Q30" s="1537"/>
      <c r="R30" s="2318"/>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c r="AN30" s="2319"/>
      <c r="AO30" s="2319"/>
      <c r="AP30" s="2319"/>
      <c r="AQ30" s="2319"/>
      <c r="AR30" s="2319"/>
      <c r="AS30" s="2319"/>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c r="BP30" s="2319"/>
      <c r="BQ30" s="2319"/>
      <c r="BR30" s="2025"/>
      <c r="BS30" s="2026"/>
      <c r="BT30" s="2026"/>
      <c r="BU30" s="2027"/>
      <c r="BV30" s="2027"/>
      <c r="BW30" s="2027"/>
      <c r="BX30" s="2027"/>
      <c r="BY30" s="2027"/>
      <c r="BZ30" s="2027"/>
      <c r="CA30" s="2027"/>
      <c r="CB30" s="2027"/>
      <c r="CC30" s="2027"/>
      <c r="CD30" s="2027"/>
      <c r="CE30" s="2027"/>
      <c r="CF30" s="2027"/>
      <c r="CG30" s="2033"/>
      <c r="CH30" s="1463"/>
      <c r="CI30" s="1463"/>
      <c r="CJ30" s="1462"/>
      <c r="CK30" s="1463"/>
      <c r="CL30" s="1463"/>
      <c r="CM30" s="1462"/>
      <c r="CN30" s="1463"/>
      <c r="CO30" s="1463"/>
      <c r="CP30" s="2018"/>
      <c r="CQ30" s="2019"/>
      <c r="CR30" s="2019"/>
      <c r="CS30" s="2019"/>
      <c r="CT30" s="2019"/>
      <c r="CU30" s="2250"/>
      <c r="CV30" s="1462"/>
      <c r="CW30" s="1463"/>
      <c r="CX30" s="1463"/>
      <c r="CY30" s="1462"/>
      <c r="CZ30" s="1463"/>
      <c r="DA30" s="1463"/>
      <c r="DB30" s="2018"/>
      <c r="DC30" s="2019"/>
      <c r="DD30" s="2019"/>
      <c r="DE30" s="2019"/>
      <c r="DF30" s="2019"/>
      <c r="DG30" s="2250"/>
      <c r="DH30" s="1462"/>
      <c r="DI30" s="1463"/>
      <c r="DJ30" s="1463"/>
      <c r="DK30" s="1462"/>
      <c r="DL30" s="1463"/>
      <c r="DM30" s="1463"/>
      <c r="DN30" s="1462"/>
      <c r="DO30" s="1463"/>
      <c r="DP30" s="2244"/>
      <c r="DQ30" s="81"/>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s="82"/>
    </row>
    <row r="31" spans="3:244" ht="5.25" customHeight="1">
      <c r="C31" s="2312"/>
      <c r="D31" s="2312"/>
      <c r="E31" s="2312"/>
      <c r="F31" s="2312"/>
      <c r="G31" s="2312"/>
      <c r="H31" s="2042"/>
      <c r="I31" s="2043"/>
      <c r="J31" s="2043"/>
      <c r="K31" s="2043"/>
      <c r="L31" s="2043"/>
      <c r="M31" s="2044"/>
      <c r="N31" s="2314"/>
      <c r="O31" s="1536"/>
      <c r="P31" s="1536"/>
      <c r="Q31" s="1537"/>
      <c r="R31" s="2318"/>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c r="BP31" s="2319"/>
      <c r="BQ31" s="2319"/>
      <c r="BR31" s="2025"/>
      <c r="BS31" s="2026"/>
      <c r="BT31" s="2026"/>
      <c r="BU31" s="2027"/>
      <c r="BV31" s="2027"/>
      <c r="BW31" s="2027"/>
      <c r="BX31" s="2027"/>
      <c r="BY31" s="2027"/>
      <c r="BZ31" s="2027"/>
      <c r="CA31" s="2027"/>
      <c r="CB31" s="2027"/>
      <c r="CC31" s="2027"/>
      <c r="CD31" s="2027"/>
      <c r="CE31" s="2027"/>
      <c r="CF31" s="2027"/>
      <c r="CG31" s="2033"/>
      <c r="CH31" s="1463"/>
      <c r="CI31" s="1463"/>
      <c r="CJ31" s="1462"/>
      <c r="CK31" s="1463"/>
      <c r="CL31" s="1463"/>
      <c r="CM31" s="1462"/>
      <c r="CN31" s="1463"/>
      <c r="CO31" s="1463"/>
      <c r="CP31" s="2018"/>
      <c r="CQ31" s="2019"/>
      <c r="CR31" s="2019"/>
      <c r="CS31" s="2019"/>
      <c r="CT31" s="2019"/>
      <c r="CU31" s="2250"/>
      <c r="CV31" s="1462"/>
      <c r="CW31" s="1463"/>
      <c r="CX31" s="1463"/>
      <c r="CY31" s="1462"/>
      <c r="CZ31" s="1463"/>
      <c r="DA31" s="1463"/>
      <c r="DB31" s="2018"/>
      <c r="DC31" s="2019"/>
      <c r="DD31" s="2019"/>
      <c r="DE31" s="2019"/>
      <c r="DF31" s="2019"/>
      <c r="DG31" s="2250"/>
      <c r="DH31" s="1462"/>
      <c r="DI31" s="1463"/>
      <c r="DJ31" s="1463"/>
      <c r="DK31" s="1462"/>
      <c r="DL31" s="1463"/>
      <c r="DM31" s="1463"/>
      <c r="DN31" s="1462"/>
      <c r="DO31" s="1463"/>
      <c r="DP31" s="2244"/>
      <c r="DQ31" s="8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s="82"/>
    </row>
    <row r="32" spans="3:244" ht="5.25" customHeight="1" thickBot="1">
      <c r="C32" s="2312"/>
      <c r="D32" s="2312"/>
      <c r="E32" s="2312"/>
      <c r="F32" s="2312"/>
      <c r="G32" s="2312"/>
      <c r="H32" s="2042"/>
      <c r="I32" s="2043"/>
      <c r="J32" s="2043"/>
      <c r="K32" s="2043"/>
      <c r="L32" s="2043"/>
      <c r="M32" s="2044"/>
      <c r="N32" s="2314"/>
      <c r="O32" s="1536"/>
      <c r="P32" s="1536"/>
      <c r="Q32" s="1537"/>
      <c r="R32" s="2318"/>
      <c r="S32" s="2319"/>
      <c r="T32" s="2319"/>
      <c r="U32" s="2319"/>
      <c r="V32" s="2319"/>
      <c r="W32" s="2319"/>
      <c r="X32" s="2319"/>
      <c r="Y32" s="2319"/>
      <c r="Z32" s="2319"/>
      <c r="AA32" s="2319"/>
      <c r="AB32" s="2319"/>
      <c r="AC32" s="2319"/>
      <c r="AD32" s="2319"/>
      <c r="AE32" s="2319"/>
      <c r="AF32" s="2319"/>
      <c r="AG32" s="2319"/>
      <c r="AH32" s="2319"/>
      <c r="AI32" s="2319"/>
      <c r="AJ32" s="2319"/>
      <c r="AK32" s="2319"/>
      <c r="AL32" s="2319"/>
      <c r="AM32" s="2319"/>
      <c r="AN32" s="2319"/>
      <c r="AO32" s="2319"/>
      <c r="AP32" s="2319"/>
      <c r="AQ32" s="2319"/>
      <c r="AR32" s="2319"/>
      <c r="AS32" s="2319"/>
      <c r="AT32" s="2319"/>
      <c r="AU32" s="2319"/>
      <c r="AV32" s="2319"/>
      <c r="AW32" s="2319"/>
      <c r="AX32" s="2319"/>
      <c r="AY32" s="2319"/>
      <c r="AZ32" s="2319"/>
      <c r="BA32" s="2319"/>
      <c r="BB32" s="2319"/>
      <c r="BC32" s="2319"/>
      <c r="BD32" s="2319"/>
      <c r="BE32" s="2319"/>
      <c r="BF32" s="2319"/>
      <c r="BG32" s="2319"/>
      <c r="BH32" s="2319"/>
      <c r="BI32" s="2319"/>
      <c r="BJ32" s="2319"/>
      <c r="BK32" s="2319"/>
      <c r="BL32" s="2319"/>
      <c r="BM32" s="2319"/>
      <c r="BN32" s="2319"/>
      <c r="BO32" s="2319"/>
      <c r="BP32" s="2319"/>
      <c r="BQ32" s="2319"/>
      <c r="BR32" s="2028"/>
      <c r="BS32" s="2029"/>
      <c r="BT32" s="2029"/>
      <c r="BU32" s="2030"/>
      <c r="BV32" s="2030"/>
      <c r="BW32" s="2030"/>
      <c r="BX32" s="2030"/>
      <c r="BY32" s="2030"/>
      <c r="BZ32" s="2030"/>
      <c r="CA32" s="2030"/>
      <c r="CB32" s="2030"/>
      <c r="CC32" s="2030"/>
      <c r="CD32" s="2030"/>
      <c r="CE32" s="2030"/>
      <c r="CF32" s="2030"/>
      <c r="CG32" s="2034"/>
      <c r="CH32" s="2035"/>
      <c r="CI32" s="2035"/>
      <c r="CJ32" s="2242"/>
      <c r="CK32" s="2035"/>
      <c r="CL32" s="2035"/>
      <c r="CM32" s="2242"/>
      <c r="CN32" s="2035"/>
      <c r="CO32" s="2035"/>
      <c r="CP32" s="2020"/>
      <c r="CQ32" s="2021"/>
      <c r="CR32" s="2021"/>
      <c r="CS32" s="2021"/>
      <c r="CT32" s="2021"/>
      <c r="CU32" s="2251"/>
      <c r="CV32" s="2242"/>
      <c r="CW32" s="2035"/>
      <c r="CX32" s="2035"/>
      <c r="CY32" s="2242"/>
      <c r="CZ32" s="2035"/>
      <c r="DA32" s="2035"/>
      <c r="DB32" s="2020"/>
      <c r="DC32" s="2021"/>
      <c r="DD32" s="2021"/>
      <c r="DE32" s="2021"/>
      <c r="DF32" s="2021"/>
      <c r="DG32" s="2251"/>
      <c r="DH32" s="2242"/>
      <c r="DI32" s="2035"/>
      <c r="DJ32" s="2035"/>
      <c r="DK32" s="2242"/>
      <c r="DL32" s="2035"/>
      <c r="DM32" s="2035"/>
      <c r="DN32" s="2242"/>
      <c r="DO32" s="2035"/>
      <c r="DP32" s="2245"/>
      <c r="DQ32" s="81"/>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s="82"/>
    </row>
    <row r="33" spans="3:244" ht="5.25" customHeight="1">
      <c r="C33" s="2312"/>
      <c r="D33" s="2312"/>
      <c r="E33" s="2312"/>
      <c r="F33" s="2312"/>
      <c r="G33" s="2312"/>
      <c r="H33" s="2042"/>
      <c r="I33" s="2043"/>
      <c r="J33" s="2043"/>
      <c r="K33" s="2043"/>
      <c r="L33" s="2043"/>
      <c r="M33" s="2044"/>
      <c r="N33" s="2314"/>
      <c r="O33" s="1536"/>
      <c r="P33" s="1536"/>
      <c r="Q33" s="1537"/>
      <c r="R33" s="2318"/>
      <c r="S33" s="2319"/>
      <c r="T33" s="2319"/>
      <c r="U33" s="2319"/>
      <c r="V33" s="2319"/>
      <c r="W33" s="2319"/>
      <c r="X33" s="2319"/>
      <c r="Y33" s="2319"/>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19"/>
      <c r="AW33" s="2319"/>
      <c r="AX33" s="2319"/>
      <c r="AY33" s="2319"/>
      <c r="AZ33" s="2319"/>
      <c r="BA33" s="2319"/>
      <c r="BB33" s="2319"/>
      <c r="BC33" s="2319"/>
      <c r="BD33" s="2319"/>
      <c r="BE33" s="2319"/>
      <c r="BF33" s="2319"/>
      <c r="BG33" s="2319"/>
      <c r="BH33" s="2319"/>
      <c r="BI33" s="2319"/>
      <c r="BJ33" s="2319"/>
      <c r="BK33" s="2319"/>
      <c r="BL33" s="2319"/>
      <c r="BM33" s="2319"/>
      <c r="BN33" s="2319"/>
      <c r="BO33" s="2319"/>
      <c r="BP33" s="2319"/>
      <c r="BQ33" s="2320"/>
      <c r="BR33" s="2233" t="s">
        <v>37</v>
      </c>
      <c r="BS33" s="2063"/>
      <c r="BT33" s="2063"/>
      <c r="BU33" s="2063"/>
      <c r="BV33" s="2063"/>
      <c r="BW33" s="2063"/>
      <c r="BX33" s="2063"/>
      <c r="BY33" s="2063"/>
      <c r="BZ33" s="2063"/>
      <c r="CA33" s="2077" t="str">
        <f>IF($AA$10&lt;&gt;"",IF(HLOOKUP($AA$10,'個人別明細　一覧入力用'!$F$7:$HG$193,11,FALSE)&lt;&gt;"",HLOOKUP($AA$10,'個人別明細　一覧入力用'!$F$7:$HG$193,11,FALSE),""),"")</f>
        <v/>
      </c>
      <c r="CB33" s="2077"/>
      <c r="CC33" s="2077"/>
      <c r="CD33" s="2077"/>
      <c r="CE33" s="2077"/>
      <c r="CF33" s="2077"/>
      <c r="CG33" s="2077"/>
      <c r="CH33" s="2077"/>
      <c r="CI33" s="2077"/>
      <c r="CJ33" s="2077"/>
      <c r="CK33" s="2077"/>
      <c r="CL33" s="2077"/>
      <c r="CM33" s="2077"/>
      <c r="CN33" s="2077"/>
      <c r="CO33" s="2077"/>
      <c r="CP33" s="2077"/>
      <c r="CQ33" s="2077"/>
      <c r="CR33" s="2077"/>
      <c r="CS33" s="2077"/>
      <c r="CT33" s="2077"/>
      <c r="CU33" s="2077"/>
      <c r="CV33" s="2077"/>
      <c r="CW33" s="2077"/>
      <c r="CX33" s="2077"/>
      <c r="CY33" s="2077"/>
      <c r="CZ33" s="2077"/>
      <c r="DA33" s="2077"/>
      <c r="DB33" s="2077"/>
      <c r="DC33" s="2077"/>
      <c r="DD33" s="2077"/>
      <c r="DE33" s="2077"/>
      <c r="DF33" s="2077"/>
      <c r="DG33" s="2077"/>
      <c r="DH33" s="2077"/>
      <c r="DI33" s="2077"/>
      <c r="DJ33" s="2077"/>
      <c r="DK33" s="2077"/>
      <c r="DL33" s="2077"/>
      <c r="DM33" s="2077"/>
      <c r="DN33" s="2077"/>
      <c r="DO33" s="2077"/>
      <c r="DP33" s="2078"/>
      <c r="DQ33" s="81"/>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s="82"/>
    </row>
    <row r="34" spans="3:244" ht="5.25" customHeight="1">
      <c r="C34" s="2312"/>
      <c r="D34" s="2312"/>
      <c r="E34" s="2312"/>
      <c r="F34" s="2312"/>
      <c r="G34" s="2312"/>
      <c r="H34" s="2042"/>
      <c r="I34" s="2043"/>
      <c r="J34" s="2043"/>
      <c r="K34" s="2043"/>
      <c r="L34" s="2043"/>
      <c r="M34" s="2044"/>
      <c r="N34" s="2314"/>
      <c r="O34" s="1536"/>
      <c r="P34" s="1536"/>
      <c r="Q34" s="1537"/>
      <c r="R34" s="2318"/>
      <c r="S34" s="2319"/>
      <c r="T34" s="2319"/>
      <c r="U34" s="2319"/>
      <c r="V34" s="2319"/>
      <c r="W34" s="2319"/>
      <c r="X34" s="2319"/>
      <c r="Y34" s="2319"/>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19"/>
      <c r="AW34" s="2319"/>
      <c r="AX34" s="2319"/>
      <c r="AY34" s="2319"/>
      <c r="AZ34" s="2319"/>
      <c r="BA34" s="2319"/>
      <c r="BB34" s="2319"/>
      <c r="BC34" s="2319"/>
      <c r="BD34" s="2319"/>
      <c r="BE34" s="2319"/>
      <c r="BF34" s="2319"/>
      <c r="BG34" s="2319"/>
      <c r="BH34" s="2319"/>
      <c r="BI34" s="2319"/>
      <c r="BJ34" s="2319"/>
      <c r="BK34" s="2319"/>
      <c r="BL34" s="2319"/>
      <c r="BM34" s="2319"/>
      <c r="BN34" s="2319"/>
      <c r="BO34" s="2319"/>
      <c r="BP34" s="2319"/>
      <c r="BQ34" s="2320"/>
      <c r="BR34" s="2233"/>
      <c r="BS34" s="2063"/>
      <c r="BT34" s="2063"/>
      <c r="BU34" s="2063"/>
      <c r="BV34" s="2063"/>
      <c r="BW34" s="2063"/>
      <c r="BX34" s="2063"/>
      <c r="BY34" s="2063"/>
      <c r="BZ34" s="2063"/>
      <c r="CA34" s="2077"/>
      <c r="CB34" s="2077"/>
      <c r="CC34" s="2077"/>
      <c r="CD34" s="2077"/>
      <c r="CE34" s="2077"/>
      <c r="CF34" s="2077"/>
      <c r="CG34" s="2077"/>
      <c r="CH34" s="2077"/>
      <c r="CI34" s="2077"/>
      <c r="CJ34" s="2077"/>
      <c r="CK34" s="2077"/>
      <c r="CL34" s="2077"/>
      <c r="CM34" s="2077"/>
      <c r="CN34" s="2077"/>
      <c r="CO34" s="2077"/>
      <c r="CP34" s="2077"/>
      <c r="CQ34" s="2077"/>
      <c r="CR34" s="2077"/>
      <c r="CS34" s="2077"/>
      <c r="CT34" s="2077"/>
      <c r="CU34" s="2077"/>
      <c r="CV34" s="2077"/>
      <c r="CW34" s="2077"/>
      <c r="CX34" s="2077"/>
      <c r="CY34" s="2077"/>
      <c r="CZ34" s="2077"/>
      <c r="DA34" s="2077"/>
      <c r="DB34" s="2077"/>
      <c r="DC34" s="2077"/>
      <c r="DD34" s="2077"/>
      <c r="DE34" s="2077"/>
      <c r="DF34" s="2077"/>
      <c r="DG34" s="2077"/>
      <c r="DH34" s="2077"/>
      <c r="DI34" s="2077"/>
      <c r="DJ34" s="2077"/>
      <c r="DK34" s="2077"/>
      <c r="DL34" s="2077"/>
      <c r="DM34" s="2077"/>
      <c r="DN34" s="2077"/>
      <c r="DO34" s="2077"/>
      <c r="DP34" s="2078"/>
      <c r="DQ34" s="81"/>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s="82"/>
    </row>
    <row r="35" spans="3:244" ht="5.25" customHeight="1">
      <c r="C35" s="2312"/>
      <c r="D35" s="2312"/>
      <c r="E35" s="2312"/>
      <c r="F35" s="2312"/>
      <c r="G35" s="2312"/>
      <c r="H35" s="2042"/>
      <c r="I35" s="2043"/>
      <c r="J35" s="2043"/>
      <c r="K35" s="2043"/>
      <c r="L35" s="2043"/>
      <c r="M35" s="2044"/>
      <c r="N35" s="2314"/>
      <c r="O35" s="1536"/>
      <c r="P35" s="1536"/>
      <c r="Q35" s="1537"/>
      <c r="R35" s="2318"/>
      <c r="S35" s="2319"/>
      <c r="T35" s="2319"/>
      <c r="U35" s="2319"/>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R35" s="2319"/>
      <c r="AS35" s="2319"/>
      <c r="AT35" s="2319"/>
      <c r="AU35" s="2319"/>
      <c r="AV35" s="2319"/>
      <c r="AW35" s="2319"/>
      <c r="AX35" s="2319"/>
      <c r="AY35" s="2319"/>
      <c r="AZ35" s="2319"/>
      <c r="BA35" s="2319"/>
      <c r="BB35" s="2319"/>
      <c r="BC35" s="2319"/>
      <c r="BD35" s="2319"/>
      <c r="BE35" s="2319"/>
      <c r="BF35" s="2319"/>
      <c r="BG35" s="2319"/>
      <c r="BH35" s="2319"/>
      <c r="BI35" s="2319"/>
      <c r="BJ35" s="2319"/>
      <c r="BK35" s="2319"/>
      <c r="BL35" s="2319"/>
      <c r="BM35" s="2319"/>
      <c r="BN35" s="2319"/>
      <c r="BO35" s="2319"/>
      <c r="BP35" s="2319"/>
      <c r="BQ35" s="2320"/>
      <c r="BR35" s="2233"/>
      <c r="BS35" s="2063"/>
      <c r="BT35" s="2063"/>
      <c r="BU35" s="2063"/>
      <c r="BV35" s="2063"/>
      <c r="BW35" s="2063"/>
      <c r="BX35" s="2063"/>
      <c r="BY35" s="2063"/>
      <c r="BZ35" s="2063"/>
      <c r="CA35" s="2077"/>
      <c r="CB35" s="2077"/>
      <c r="CC35" s="2077"/>
      <c r="CD35" s="2077"/>
      <c r="CE35" s="2077"/>
      <c r="CF35" s="2077"/>
      <c r="CG35" s="2077"/>
      <c r="CH35" s="2077"/>
      <c r="CI35" s="2077"/>
      <c r="CJ35" s="2077"/>
      <c r="CK35" s="2077"/>
      <c r="CL35" s="2077"/>
      <c r="CM35" s="2077"/>
      <c r="CN35" s="2077"/>
      <c r="CO35" s="2077"/>
      <c r="CP35" s="2077"/>
      <c r="CQ35" s="2077"/>
      <c r="CR35" s="2077"/>
      <c r="CS35" s="2077"/>
      <c r="CT35" s="2077"/>
      <c r="CU35" s="2077"/>
      <c r="CV35" s="2077"/>
      <c r="CW35" s="2077"/>
      <c r="CX35" s="2077"/>
      <c r="CY35" s="2077"/>
      <c r="CZ35" s="2077"/>
      <c r="DA35" s="2077"/>
      <c r="DB35" s="2077"/>
      <c r="DC35" s="2077"/>
      <c r="DD35" s="2077"/>
      <c r="DE35" s="2077"/>
      <c r="DF35" s="2077"/>
      <c r="DG35" s="2077"/>
      <c r="DH35" s="2077"/>
      <c r="DI35" s="2077"/>
      <c r="DJ35" s="2077"/>
      <c r="DK35" s="2077"/>
      <c r="DL35" s="2077"/>
      <c r="DM35" s="2077"/>
      <c r="DN35" s="2077"/>
      <c r="DO35" s="2077"/>
      <c r="DP35" s="2078"/>
      <c r="DQ35" s="81"/>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s="82"/>
    </row>
    <row r="36" spans="3:244" ht="5.25" customHeight="1">
      <c r="C36" s="2312"/>
      <c r="D36" s="2312"/>
      <c r="E36" s="2312"/>
      <c r="F36" s="2312"/>
      <c r="G36" s="2312"/>
      <c r="H36" s="2042"/>
      <c r="I36" s="2043"/>
      <c r="J36" s="2043"/>
      <c r="K36" s="2043"/>
      <c r="L36" s="2043"/>
      <c r="M36" s="2044"/>
      <c r="N36" s="2314"/>
      <c r="O36" s="1536"/>
      <c r="P36" s="1536"/>
      <c r="Q36" s="1537"/>
      <c r="R36" s="2318"/>
      <c r="S36" s="2319"/>
      <c r="T36" s="2319"/>
      <c r="U36" s="2319"/>
      <c r="V36" s="2319"/>
      <c r="W36" s="2319"/>
      <c r="X36" s="2319"/>
      <c r="Y36" s="2319"/>
      <c r="Z36" s="2319"/>
      <c r="AA36" s="2319"/>
      <c r="AB36" s="2319"/>
      <c r="AC36" s="2319"/>
      <c r="AD36" s="2319"/>
      <c r="AE36" s="2319"/>
      <c r="AF36" s="2319"/>
      <c r="AG36" s="2319"/>
      <c r="AH36" s="2319"/>
      <c r="AI36" s="2319"/>
      <c r="AJ36" s="2319"/>
      <c r="AK36" s="2319"/>
      <c r="AL36" s="2319"/>
      <c r="AM36" s="2319"/>
      <c r="AN36" s="2319"/>
      <c r="AO36" s="2319"/>
      <c r="AP36" s="2319"/>
      <c r="AQ36" s="2319"/>
      <c r="AR36" s="2319"/>
      <c r="AS36" s="2319"/>
      <c r="AT36" s="2319"/>
      <c r="AU36" s="2319"/>
      <c r="AV36" s="2319"/>
      <c r="AW36" s="2319"/>
      <c r="AX36" s="2319"/>
      <c r="AY36" s="2319"/>
      <c r="AZ36" s="2319"/>
      <c r="BA36" s="2319"/>
      <c r="BB36" s="2319"/>
      <c r="BC36" s="2319"/>
      <c r="BD36" s="2319"/>
      <c r="BE36" s="2319"/>
      <c r="BF36" s="2319"/>
      <c r="BG36" s="2319"/>
      <c r="BH36" s="2319"/>
      <c r="BI36" s="2319"/>
      <c r="BJ36" s="2319"/>
      <c r="BK36" s="2319"/>
      <c r="BL36" s="2319"/>
      <c r="BM36" s="2319"/>
      <c r="BN36" s="2319"/>
      <c r="BO36" s="2319"/>
      <c r="BP36" s="2319"/>
      <c r="BQ36" s="2320"/>
      <c r="BR36" s="2048"/>
      <c r="BS36" s="2049"/>
      <c r="BT36" s="2049"/>
      <c r="BU36" s="2049"/>
      <c r="BV36" s="2049"/>
      <c r="BW36" s="2049"/>
      <c r="BX36" s="2049"/>
      <c r="BY36" s="2049"/>
      <c r="BZ36" s="2049"/>
      <c r="CA36" s="2077"/>
      <c r="CB36" s="2077"/>
      <c r="CC36" s="2077"/>
      <c r="CD36" s="2077"/>
      <c r="CE36" s="2077"/>
      <c r="CF36" s="2077"/>
      <c r="CG36" s="2077"/>
      <c r="CH36" s="2077"/>
      <c r="CI36" s="2077"/>
      <c r="CJ36" s="2077"/>
      <c r="CK36" s="2077"/>
      <c r="CL36" s="2077"/>
      <c r="CM36" s="2077"/>
      <c r="CN36" s="2077"/>
      <c r="CO36" s="2077"/>
      <c r="CP36" s="2077"/>
      <c r="CQ36" s="2077"/>
      <c r="CR36" s="2077"/>
      <c r="CS36" s="2077"/>
      <c r="CT36" s="2077"/>
      <c r="CU36" s="2077"/>
      <c r="CV36" s="2077"/>
      <c r="CW36" s="2077"/>
      <c r="CX36" s="2077"/>
      <c r="CY36" s="2077"/>
      <c r="CZ36" s="2077"/>
      <c r="DA36" s="2077"/>
      <c r="DB36" s="2077"/>
      <c r="DC36" s="2077"/>
      <c r="DD36" s="2077"/>
      <c r="DE36" s="2077"/>
      <c r="DF36" s="2077"/>
      <c r="DG36" s="2077"/>
      <c r="DH36" s="2077"/>
      <c r="DI36" s="2077"/>
      <c r="DJ36" s="2077"/>
      <c r="DK36" s="2077"/>
      <c r="DL36" s="2077"/>
      <c r="DM36" s="2077"/>
      <c r="DN36" s="2077"/>
      <c r="DO36" s="2077"/>
      <c r="DP36" s="2078"/>
      <c r="DQ36" s="81"/>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s="82"/>
    </row>
    <row r="37" spans="3:244" ht="5.25" customHeight="1" thickBot="1">
      <c r="C37" s="2312"/>
      <c r="D37" s="2312"/>
      <c r="E37" s="2312"/>
      <c r="F37" s="2312"/>
      <c r="G37" s="2312"/>
      <c r="H37" s="2042"/>
      <c r="I37" s="2043"/>
      <c r="J37" s="2043"/>
      <c r="K37" s="2043"/>
      <c r="L37" s="2043"/>
      <c r="M37" s="2044"/>
      <c r="N37" s="2314"/>
      <c r="O37" s="1536"/>
      <c r="P37" s="1536"/>
      <c r="Q37" s="1537"/>
      <c r="R37" s="2318"/>
      <c r="S37" s="2319"/>
      <c r="T37" s="2319"/>
      <c r="U37" s="2319"/>
      <c r="V37" s="2319"/>
      <c r="W37" s="2319"/>
      <c r="X37" s="2319"/>
      <c r="Y37" s="2319"/>
      <c r="Z37" s="2319"/>
      <c r="AA37" s="2319"/>
      <c r="AB37" s="2319"/>
      <c r="AC37" s="2319"/>
      <c r="AD37" s="2319"/>
      <c r="AE37" s="2319"/>
      <c r="AF37" s="2319"/>
      <c r="AG37" s="2319"/>
      <c r="AH37" s="2319"/>
      <c r="AI37" s="2319"/>
      <c r="AJ37" s="2319"/>
      <c r="AK37" s="2319"/>
      <c r="AL37" s="2319"/>
      <c r="AM37" s="2319"/>
      <c r="AN37" s="2319"/>
      <c r="AO37" s="2319"/>
      <c r="AP37" s="2319"/>
      <c r="AQ37" s="2319"/>
      <c r="AR37" s="2319"/>
      <c r="AS37" s="2319"/>
      <c r="AT37" s="2319"/>
      <c r="AU37" s="2319"/>
      <c r="AV37" s="2319"/>
      <c r="AW37" s="2319"/>
      <c r="AX37" s="2319"/>
      <c r="AY37" s="2319"/>
      <c r="AZ37" s="2319"/>
      <c r="BA37" s="2319"/>
      <c r="BB37" s="2319"/>
      <c r="BC37" s="2319"/>
      <c r="BD37" s="2319"/>
      <c r="BE37" s="2319"/>
      <c r="BF37" s="2319"/>
      <c r="BG37" s="2319"/>
      <c r="BH37" s="2319"/>
      <c r="BI37" s="2319"/>
      <c r="BJ37" s="2319"/>
      <c r="BK37" s="2319"/>
      <c r="BL37" s="2319"/>
      <c r="BM37" s="2319"/>
      <c r="BN37" s="2319"/>
      <c r="BO37" s="2319"/>
      <c r="BP37" s="2319"/>
      <c r="BQ37" s="2320"/>
      <c r="BR37" s="2050"/>
      <c r="BS37" s="2051"/>
      <c r="BT37" s="2051"/>
      <c r="BU37" s="2051"/>
      <c r="BV37" s="2049"/>
      <c r="BW37" s="2049"/>
      <c r="BX37" s="2049"/>
      <c r="BY37" s="2049"/>
      <c r="BZ37" s="2049"/>
      <c r="CA37" s="2077"/>
      <c r="CB37" s="2077"/>
      <c r="CC37" s="2077"/>
      <c r="CD37" s="2077"/>
      <c r="CE37" s="2077"/>
      <c r="CF37" s="2077"/>
      <c r="CG37" s="2077"/>
      <c r="CH37" s="2077"/>
      <c r="CI37" s="2077"/>
      <c r="CJ37" s="2077"/>
      <c r="CK37" s="2077"/>
      <c r="CL37" s="2077"/>
      <c r="CM37" s="2077"/>
      <c r="CN37" s="2077"/>
      <c r="CO37" s="2077"/>
      <c r="CP37" s="2077"/>
      <c r="CQ37" s="2077"/>
      <c r="CR37" s="2077"/>
      <c r="CS37" s="2077"/>
      <c r="CT37" s="2077"/>
      <c r="CU37" s="2077"/>
      <c r="CV37" s="2077"/>
      <c r="CW37" s="2077"/>
      <c r="CX37" s="2077"/>
      <c r="CY37" s="2077"/>
      <c r="CZ37" s="2077"/>
      <c r="DA37" s="2077"/>
      <c r="DB37" s="2077"/>
      <c r="DC37" s="2077"/>
      <c r="DD37" s="2077"/>
      <c r="DE37" s="2077"/>
      <c r="DF37" s="2077"/>
      <c r="DG37" s="2077"/>
      <c r="DH37" s="2077"/>
      <c r="DI37" s="2077"/>
      <c r="DJ37" s="2077"/>
      <c r="DK37" s="2077"/>
      <c r="DL37" s="2077"/>
      <c r="DM37" s="2077"/>
      <c r="DN37" s="2077"/>
      <c r="DO37" s="2077"/>
      <c r="DP37" s="2078"/>
      <c r="DQ37" s="81"/>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s="82"/>
    </row>
    <row r="38" spans="3:244" ht="5.25" customHeight="1">
      <c r="C38" s="2312"/>
      <c r="D38" s="2312"/>
      <c r="E38" s="2312"/>
      <c r="F38" s="2312"/>
      <c r="G38" s="2312"/>
      <c r="H38" s="2042"/>
      <c r="I38" s="2043"/>
      <c r="J38" s="2043"/>
      <c r="K38" s="2043"/>
      <c r="L38" s="2043"/>
      <c r="M38" s="2044"/>
      <c r="N38" s="2314"/>
      <c r="O38" s="1536"/>
      <c r="P38" s="1536"/>
      <c r="Q38" s="1537"/>
      <c r="R38" s="2318"/>
      <c r="S38" s="2319"/>
      <c r="T38" s="2319"/>
      <c r="U38" s="2319"/>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AT38" s="2319"/>
      <c r="AU38" s="2319"/>
      <c r="AV38" s="2319"/>
      <c r="AW38" s="2319"/>
      <c r="AX38" s="2319"/>
      <c r="AY38" s="2319"/>
      <c r="AZ38" s="2319"/>
      <c r="BA38" s="2319"/>
      <c r="BB38" s="2319"/>
      <c r="BC38" s="2319"/>
      <c r="BD38" s="2319"/>
      <c r="BE38" s="2319"/>
      <c r="BF38" s="2319"/>
      <c r="BG38" s="2319"/>
      <c r="BH38" s="2319"/>
      <c r="BI38" s="2319"/>
      <c r="BJ38" s="2319"/>
      <c r="BK38" s="2319"/>
      <c r="BL38" s="2319"/>
      <c r="BM38" s="2319"/>
      <c r="BN38" s="2319"/>
      <c r="BO38" s="2319"/>
      <c r="BP38" s="2319"/>
      <c r="BQ38" s="2320"/>
      <c r="BR38" s="2052" t="s">
        <v>21</v>
      </c>
      <c r="BS38" s="2053"/>
      <c r="BT38" s="2053"/>
      <c r="BU38" s="2053"/>
      <c r="BV38" s="2060" t="s">
        <v>39</v>
      </c>
      <c r="BW38" s="2061"/>
      <c r="BX38" s="2061"/>
      <c r="BY38" s="2061"/>
      <c r="BZ38" s="2061"/>
      <c r="CA38" s="2061"/>
      <c r="CB38" s="2061"/>
      <c r="CC38" s="2064"/>
      <c r="CD38" s="2064"/>
      <c r="CE38" s="2064"/>
      <c r="CF38" s="2064"/>
      <c r="CG38" s="2064"/>
      <c r="CH38" s="2064"/>
      <c r="CI38" s="2064"/>
      <c r="CJ38" s="2064"/>
      <c r="CK38" s="2064"/>
      <c r="CL38" s="2064"/>
      <c r="CM38" s="2064"/>
      <c r="CN38" s="2064"/>
      <c r="CO38" s="2064"/>
      <c r="CP38" s="2064"/>
      <c r="CQ38" s="2064"/>
      <c r="CR38" s="2064"/>
      <c r="CS38" s="2064"/>
      <c r="CT38" s="2064"/>
      <c r="CU38" s="2064"/>
      <c r="CV38" s="2064"/>
      <c r="CW38" s="2064"/>
      <c r="CX38" s="2064"/>
      <c r="CY38" s="2064"/>
      <c r="CZ38" s="2064"/>
      <c r="DA38" s="2064"/>
      <c r="DB38" s="2064"/>
      <c r="DC38" s="2064"/>
      <c r="DD38" s="2064"/>
      <c r="DE38" s="2064"/>
      <c r="DF38" s="2064"/>
      <c r="DG38" s="2064"/>
      <c r="DH38" s="2064"/>
      <c r="DI38" s="2064"/>
      <c r="DJ38" s="2064"/>
      <c r="DK38" s="2064"/>
      <c r="DL38" s="2064"/>
      <c r="DM38" s="2064"/>
      <c r="DN38" s="2064"/>
      <c r="DO38" s="2064"/>
      <c r="DP38" s="2065"/>
      <c r="DQ38" s="81"/>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s="82"/>
    </row>
    <row r="39" spans="3:244" ht="5.25" customHeight="1">
      <c r="C39" s="2312"/>
      <c r="D39" s="2312"/>
      <c r="E39" s="2312"/>
      <c r="F39" s="2312"/>
      <c r="G39" s="2312"/>
      <c r="H39" s="2042"/>
      <c r="I39" s="2043"/>
      <c r="J39" s="2043"/>
      <c r="K39" s="2043"/>
      <c r="L39" s="2043"/>
      <c r="M39" s="2044"/>
      <c r="N39" s="2314"/>
      <c r="O39" s="1536"/>
      <c r="P39" s="1536"/>
      <c r="Q39" s="1537"/>
      <c r="R39" s="2318"/>
      <c r="S39" s="2319"/>
      <c r="T39" s="2319"/>
      <c r="U39" s="2319"/>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B39" s="2319"/>
      <c r="BC39" s="2319"/>
      <c r="BD39" s="2319"/>
      <c r="BE39" s="2319"/>
      <c r="BF39" s="2319"/>
      <c r="BG39" s="2319"/>
      <c r="BH39" s="2319"/>
      <c r="BI39" s="2319"/>
      <c r="BJ39" s="2319"/>
      <c r="BK39" s="2319"/>
      <c r="BL39" s="2319"/>
      <c r="BM39" s="2319"/>
      <c r="BN39" s="2319"/>
      <c r="BO39" s="2319"/>
      <c r="BP39" s="2319"/>
      <c r="BQ39" s="2320"/>
      <c r="BR39" s="2054"/>
      <c r="BS39" s="2055"/>
      <c r="BT39" s="2055"/>
      <c r="BU39" s="2055"/>
      <c r="BV39" s="2062"/>
      <c r="BW39" s="2063"/>
      <c r="BX39" s="2063"/>
      <c r="BY39" s="2063"/>
      <c r="BZ39" s="2063"/>
      <c r="CA39" s="2063"/>
      <c r="CB39" s="2063"/>
      <c r="CC39" s="1377"/>
      <c r="CD39" s="1377"/>
      <c r="CE39" s="1377"/>
      <c r="CF39" s="1377"/>
      <c r="CG39" s="1377"/>
      <c r="CH39" s="1377"/>
      <c r="CI39" s="1377"/>
      <c r="CJ39" s="1377"/>
      <c r="CK39" s="1377"/>
      <c r="CL39" s="1377"/>
      <c r="CM39" s="1377"/>
      <c r="CN39" s="1377"/>
      <c r="CO39" s="1377"/>
      <c r="CP39" s="1377"/>
      <c r="CQ39" s="1377"/>
      <c r="CR39" s="1377"/>
      <c r="CS39" s="1377"/>
      <c r="CT39" s="1377"/>
      <c r="CU39" s="1377"/>
      <c r="CV39" s="1377"/>
      <c r="CW39" s="1377"/>
      <c r="CX39" s="1377"/>
      <c r="CY39" s="1377"/>
      <c r="CZ39" s="1377"/>
      <c r="DA39" s="1377"/>
      <c r="DB39" s="1377"/>
      <c r="DC39" s="1377"/>
      <c r="DD39" s="1377"/>
      <c r="DE39" s="1377"/>
      <c r="DF39" s="1377"/>
      <c r="DG39" s="1377"/>
      <c r="DH39" s="1377"/>
      <c r="DI39" s="1377"/>
      <c r="DJ39" s="1377"/>
      <c r="DK39" s="1377"/>
      <c r="DL39" s="1377"/>
      <c r="DM39" s="1377"/>
      <c r="DN39" s="1377"/>
      <c r="DO39" s="1377"/>
      <c r="DP39" s="2066"/>
      <c r="DQ39" s="81"/>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s="82"/>
    </row>
    <row r="40" spans="3:244" ht="5.25" customHeight="1">
      <c r="C40" s="2312"/>
      <c r="D40" s="2312"/>
      <c r="E40" s="2312"/>
      <c r="F40" s="2312"/>
      <c r="G40" s="2312"/>
      <c r="H40" s="2042"/>
      <c r="I40" s="2043"/>
      <c r="J40" s="2043"/>
      <c r="K40" s="2043"/>
      <c r="L40" s="2043"/>
      <c r="M40" s="2044"/>
      <c r="N40" s="2314"/>
      <c r="O40" s="1536"/>
      <c r="P40" s="1536"/>
      <c r="Q40" s="1537"/>
      <c r="R40" s="2318"/>
      <c r="S40" s="2319"/>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c r="BD40" s="2319"/>
      <c r="BE40" s="2319"/>
      <c r="BF40" s="2319"/>
      <c r="BG40" s="2319"/>
      <c r="BH40" s="2319"/>
      <c r="BI40" s="2319"/>
      <c r="BJ40" s="2319"/>
      <c r="BK40" s="2319"/>
      <c r="BL40" s="2319"/>
      <c r="BM40" s="2319"/>
      <c r="BN40" s="2319"/>
      <c r="BO40" s="2319"/>
      <c r="BP40" s="2319"/>
      <c r="BQ40" s="2320"/>
      <c r="BR40" s="2054"/>
      <c r="BS40" s="2055"/>
      <c r="BT40" s="2055"/>
      <c r="BU40" s="2055"/>
      <c r="BV40" s="2062"/>
      <c r="BW40" s="2063"/>
      <c r="BX40" s="2063"/>
      <c r="BY40" s="2063"/>
      <c r="BZ40" s="2063"/>
      <c r="CA40" s="2063"/>
      <c r="CB40" s="2063"/>
      <c r="CC40" s="1377"/>
      <c r="CD40" s="1377"/>
      <c r="CE40" s="1377"/>
      <c r="CF40" s="1377"/>
      <c r="CG40" s="1377"/>
      <c r="CH40" s="1377"/>
      <c r="CI40" s="1377"/>
      <c r="CJ40" s="1377"/>
      <c r="CK40" s="1377"/>
      <c r="CL40" s="1377"/>
      <c r="CM40" s="1377"/>
      <c r="CN40" s="1377"/>
      <c r="CO40" s="1377"/>
      <c r="CP40" s="1377"/>
      <c r="CQ40" s="1377"/>
      <c r="CR40" s="1377"/>
      <c r="CS40" s="1377"/>
      <c r="CT40" s="1377"/>
      <c r="CU40" s="1377"/>
      <c r="CV40" s="1377"/>
      <c r="CW40" s="1377"/>
      <c r="CX40" s="1377"/>
      <c r="CY40" s="1377"/>
      <c r="CZ40" s="1377"/>
      <c r="DA40" s="1377"/>
      <c r="DB40" s="1377"/>
      <c r="DC40" s="1377"/>
      <c r="DD40" s="1377"/>
      <c r="DE40" s="1377"/>
      <c r="DF40" s="1377"/>
      <c r="DG40" s="1377"/>
      <c r="DH40" s="1377"/>
      <c r="DI40" s="1377"/>
      <c r="DJ40" s="1377"/>
      <c r="DK40" s="1377"/>
      <c r="DL40" s="1377"/>
      <c r="DM40" s="1377"/>
      <c r="DN40" s="1377"/>
      <c r="DO40" s="1377"/>
      <c r="DP40" s="2066"/>
      <c r="DQ40" s="81"/>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s="82"/>
    </row>
    <row r="41" spans="3:244" ht="5.25" customHeight="1">
      <c r="C41" s="2312"/>
      <c r="D41" s="2312"/>
      <c r="E41" s="2312"/>
      <c r="F41" s="2312"/>
      <c r="G41" s="2312"/>
      <c r="H41" s="2042"/>
      <c r="I41" s="2043"/>
      <c r="J41" s="2043"/>
      <c r="K41" s="2043"/>
      <c r="L41" s="2043"/>
      <c r="M41" s="2044"/>
      <c r="N41" s="2314"/>
      <c r="O41" s="1536"/>
      <c r="P41" s="1536"/>
      <c r="Q41" s="1537"/>
      <c r="R41" s="2318"/>
      <c r="S41" s="2319"/>
      <c r="T41" s="2319"/>
      <c r="U41" s="2319"/>
      <c r="V41" s="2319"/>
      <c r="W41" s="2319"/>
      <c r="X41" s="2319"/>
      <c r="Y41" s="2319"/>
      <c r="Z41" s="2319"/>
      <c r="AA41" s="2319"/>
      <c r="AB41" s="2319"/>
      <c r="AC41" s="2319"/>
      <c r="AD41" s="2319"/>
      <c r="AE41" s="2319"/>
      <c r="AF41" s="2319"/>
      <c r="AG41" s="2319"/>
      <c r="AH41" s="2319"/>
      <c r="AI41" s="2319"/>
      <c r="AJ41" s="2319"/>
      <c r="AK41" s="2319"/>
      <c r="AL41" s="2319"/>
      <c r="AM41" s="2319"/>
      <c r="AN41" s="2319"/>
      <c r="AO41" s="2319"/>
      <c r="AP41" s="2319"/>
      <c r="AQ41" s="2319"/>
      <c r="AR41" s="2319"/>
      <c r="AS41" s="2319"/>
      <c r="AT41" s="2319"/>
      <c r="AU41" s="2319"/>
      <c r="AV41" s="2319"/>
      <c r="AW41" s="2319"/>
      <c r="AX41" s="2319"/>
      <c r="AY41" s="2319"/>
      <c r="AZ41" s="2319"/>
      <c r="BA41" s="2319"/>
      <c r="BB41" s="2319"/>
      <c r="BC41" s="2319"/>
      <c r="BD41" s="2319"/>
      <c r="BE41" s="2319"/>
      <c r="BF41" s="2319"/>
      <c r="BG41" s="2319"/>
      <c r="BH41" s="2319"/>
      <c r="BI41" s="2319"/>
      <c r="BJ41" s="2319"/>
      <c r="BK41" s="2319"/>
      <c r="BL41" s="2319"/>
      <c r="BM41" s="2319"/>
      <c r="BN41" s="2319"/>
      <c r="BO41" s="2319"/>
      <c r="BP41" s="2319"/>
      <c r="BQ41" s="2320"/>
      <c r="BR41" s="2054"/>
      <c r="BS41" s="2055"/>
      <c r="BT41" s="2055"/>
      <c r="BU41" s="2055"/>
      <c r="BV41" s="92"/>
      <c r="BW41" s="2067" t="str">
        <f>IF($AA$10&lt;&gt;"",IF(HLOOKUP($AA$10,'個人別明細　一覧入力用'!$F$7:$HG$193,8,FALSE)&lt;&gt;"",HLOOKUP($AA$10,'個人別明細　一覧入力用'!$F$7:$HG$193,8,FALSE),""),"")</f>
        <v/>
      </c>
      <c r="BX41" s="2067"/>
      <c r="BY41" s="2067"/>
      <c r="BZ41" s="2067"/>
      <c r="CA41" s="2067"/>
      <c r="CB41" s="2067"/>
      <c r="CC41" s="2067"/>
      <c r="CD41" s="2067"/>
      <c r="CE41" s="2067"/>
      <c r="CF41" s="2067"/>
      <c r="CG41" s="2067"/>
      <c r="CH41" s="2067"/>
      <c r="CI41" s="2067"/>
      <c r="CJ41" s="2067"/>
      <c r="CK41" s="2067"/>
      <c r="CL41" s="2067"/>
      <c r="CM41" s="2067"/>
      <c r="CN41" s="2067"/>
      <c r="CO41" s="2067"/>
      <c r="CP41" s="2067"/>
      <c r="CQ41" s="2067"/>
      <c r="CR41" s="2067"/>
      <c r="CS41" s="2067"/>
      <c r="CT41" s="2067"/>
      <c r="CU41" s="2067"/>
      <c r="CV41" s="2067"/>
      <c r="CW41" s="2067"/>
      <c r="CX41" s="2067"/>
      <c r="CY41" s="2067"/>
      <c r="CZ41" s="2067"/>
      <c r="DA41" s="2067"/>
      <c r="DB41" s="2067"/>
      <c r="DC41" s="2067"/>
      <c r="DD41" s="2067"/>
      <c r="DE41" s="2067"/>
      <c r="DF41" s="2067"/>
      <c r="DG41" s="2067"/>
      <c r="DH41" s="2067"/>
      <c r="DI41" s="2067"/>
      <c r="DJ41" s="2067"/>
      <c r="DK41" s="2067"/>
      <c r="DL41" s="2067"/>
      <c r="DM41" s="2067"/>
      <c r="DN41" s="2067"/>
      <c r="DO41" s="2067"/>
      <c r="DP41" s="2068"/>
      <c r="DQ41" s="8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s="82"/>
    </row>
    <row r="42" spans="3:244" ht="5.25" customHeight="1">
      <c r="C42" s="2312"/>
      <c r="D42" s="2312"/>
      <c r="E42" s="2312"/>
      <c r="F42" s="2312"/>
      <c r="G42" s="2312"/>
      <c r="H42" s="2042"/>
      <c r="I42" s="2043"/>
      <c r="J42" s="2043"/>
      <c r="K42" s="2043"/>
      <c r="L42" s="2043"/>
      <c r="M42" s="2044"/>
      <c r="N42" s="2314"/>
      <c r="O42" s="1536"/>
      <c r="P42" s="1536"/>
      <c r="Q42" s="1537"/>
      <c r="R42" s="2318"/>
      <c r="S42" s="2319"/>
      <c r="T42" s="2319"/>
      <c r="U42" s="2319"/>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c r="AR42" s="2319"/>
      <c r="AS42" s="2319"/>
      <c r="AT42" s="2319"/>
      <c r="AU42" s="2319"/>
      <c r="AV42" s="2319"/>
      <c r="AW42" s="2319"/>
      <c r="AX42" s="2319"/>
      <c r="AY42" s="2319"/>
      <c r="AZ42" s="2319"/>
      <c r="BA42" s="2319"/>
      <c r="BB42" s="2319"/>
      <c r="BC42" s="2319"/>
      <c r="BD42" s="2319"/>
      <c r="BE42" s="2319"/>
      <c r="BF42" s="2319"/>
      <c r="BG42" s="2319"/>
      <c r="BH42" s="2319"/>
      <c r="BI42" s="2319"/>
      <c r="BJ42" s="2319"/>
      <c r="BK42" s="2319"/>
      <c r="BL42" s="2319"/>
      <c r="BM42" s="2319"/>
      <c r="BN42" s="2319"/>
      <c r="BO42" s="2319"/>
      <c r="BP42" s="2319"/>
      <c r="BQ42" s="2320"/>
      <c r="BR42" s="2054"/>
      <c r="BS42" s="2055"/>
      <c r="BT42" s="2055"/>
      <c r="BU42" s="2055"/>
      <c r="BV42" s="92"/>
      <c r="BW42" s="2067"/>
      <c r="BX42" s="2067"/>
      <c r="BY42" s="2067"/>
      <c r="BZ42" s="2067"/>
      <c r="CA42" s="2067"/>
      <c r="CB42" s="2067"/>
      <c r="CC42" s="2067"/>
      <c r="CD42" s="2067"/>
      <c r="CE42" s="2067"/>
      <c r="CF42" s="2067"/>
      <c r="CG42" s="2067"/>
      <c r="CH42" s="2067"/>
      <c r="CI42" s="2067"/>
      <c r="CJ42" s="2067"/>
      <c r="CK42" s="2067"/>
      <c r="CL42" s="2067"/>
      <c r="CM42" s="2067"/>
      <c r="CN42" s="2067"/>
      <c r="CO42" s="2067"/>
      <c r="CP42" s="2067"/>
      <c r="CQ42" s="2067"/>
      <c r="CR42" s="2067"/>
      <c r="CS42" s="2067"/>
      <c r="CT42" s="2067"/>
      <c r="CU42" s="2067"/>
      <c r="CV42" s="2067"/>
      <c r="CW42" s="2067"/>
      <c r="CX42" s="2067"/>
      <c r="CY42" s="2067"/>
      <c r="CZ42" s="2067"/>
      <c r="DA42" s="2067"/>
      <c r="DB42" s="2067"/>
      <c r="DC42" s="2067"/>
      <c r="DD42" s="2067"/>
      <c r="DE42" s="2067"/>
      <c r="DF42" s="2067"/>
      <c r="DG42" s="2067"/>
      <c r="DH42" s="2067"/>
      <c r="DI42" s="2067"/>
      <c r="DJ42" s="2067"/>
      <c r="DK42" s="2067"/>
      <c r="DL42" s="2067"/>
      <c r="DM42" s="2067"/>
      <c r="DN42" s="2067"/>
      <c r="DO42" s="2067"/>
      <c r="DP42" s="2068"/>
      <c r="DQ42" s="81"/>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s="82"/>
    </row>
    <row r="43" spans="3:244" ht="5.25" customHeight="1">
      <c r="C43" s="2312"/>
      <c r="D43" s="2312"/>
      <c r="E43" s="2312"/>
      <c r="F43" s="2312"/>
      <c r="G43" s="2312"/>
      <c r="H43" s="2042"/>
      <c r="I43" s="2043"/>
      <c r="J43" s="2043"/>
      <c r="K43" s="2043"/>
      <c r="L43" s="2043"/>
      <c r="M43" s="2044"/>
      <c r="N43" s="2314"/>
      <c r="O43" s="1536"/>
      <c r="P43" s="1536"/>
      <c r="Q43" s="1537"/>
      <c r="R43" s="2318"/>
      <c r="S43" s="2319"/>
      <c r="T43" s="2319"/>
      <c r="U43" s="2319"/>
      <c r="V43" s="2319"/>
      <c r="W43" s="2319"/>
      <c r="X43" s="2319"/>
      <c r="Y43" s="2319"/>
      <c r="Z43" s="2319"/>
      <c r="AA43" s="2319"/>
      <c r="AB43" s="2319"/>
      <c r="AC43" s="2319"/>
      <c r="AD43" s="2319"/>
      <c r="AE43" s="2319"/>
      <c r="AF43" s="2319"/>
      <c r="AG43" s="2319"/>
      <c r="AH43" s="2319"/>
      <c r="AI43" s="2319"/>
      <c r="AJ43" s="2319"/>
      <c r="AK43" s="2319"/>
      <c r="AL43" s="2319"/>
      <c r="AM43" s="2319"/>
      <c r="AN43" s="2319"/>
      <c r="AO43" s="2319"/>
      <c r="AP43" s="2319"/>
      <c r="AQ43" s="2319"/>
      <c r="AR43" s="2319"/>
      <c r="AS43" s="2319"/>
      <c r="AT43" s="2319"/>
      <c r="AU43" s="2319"/>
      <c r="AV43" s="2319"/>
      <c r="AW43" s="2319"/>
      <c r="AX43" s="2319"/>
      <c r="AY43" s="2319"/>
      <c r="AZ43" s="2319"/>
      <c r="BA43" s="2319"/>
      <c r="BB43" s="2319"/>
      <c r="BC43" s="2319"/>
      <c r="BD43" s="2319"/>
      <c r="BE43" s="2319"/>
      <c r="BF43" s="2319"/>
      <c r="BG43" s="2319"/>
      <c r="BH43" s="2319"/>
      <c r="BI43" s="2319"/>
      <c r="BJ43" s="2319"/>
      <c r="BK43" s="2319"/>
      <c r="BL43" s="2319"/>
      <c r="BM43" s="2319"/>
      <c r="BN43" s="2319"/>
      <c r="BO43" s="2319"/>
      <c r="BP43" s="2319"/>
      <c r="BQ43" s="2320"/>
      <c r="BR43" s="2054"/>
      <c r="BS43" s="2055"/>
      <c r="BT43" s="2055"/>
      <c r="BU43" s="2055"/>
      <c r="BV43" s="92"/>
      <c r="BW43" s="2067"/>
      <c r="BX43" s="2067"/>
      <c r="BY43" s="2067"/>
      <c r="BZ43" s="2067"/>
      <c r="CA43" s="2067"/>
      <c r="CB43" s="2067"/>
      <c r="CC43" s="2067"/>
      <c r="CD43" s="2067"/>
      <c r="CE43" s="2067"/>
      <c r="CF43" s="2067"/>
      <c r="CG43" s="2067"/>
      <c r="CH43" s="2067"/>
      <c r="CI43" s="2067"/>
      <c r="CJ43" s="2067"/>
      <c r="CK43" s="2067"/>
      <c r="CL43" s="2067"/>
      <c r="CM43" s="2067"/>
      <c r="CN43" s="2067"/>
      <c r="CO43" s="2067"/>
      <c r="CP43" s="2067"/>
      <c r="CQ43" s="2067"/>
      <c r="CR43" s="2067"/>
      <c r="CS43" s="2067"/>
      <c r="CT43" s="2067"/>
      <c r="CU43" s="2067"/>
      <c r="CV43" s="2067"/>
      <c r="CW43" s="2067"/>
      <c r="CX43" s="2067"/>
      <c r="CY43" s="2067"/>
      <c r="CZ43" s="2067"/>
      <c r="DA43" s="2067"/>
      <c r="DB43" s="2067"/>
      <c r="DC43" s="2067"/>
      <c r="DD43" s="2067"/>
      <c r="DE43" s="2067"/>
      <c r="DF43" s="2067"/>
      <c r="DG43" s="2067"/>
      <c r="DH43" s="2067"/>
      <c r="DI43" s="2067"/>
      <c r="DJ43" s="2067"/>
      <c r="DK43" s="2067"/>
      <c r="DL43" s="2067"/>
      <c r="DM43" s="2067"/>
      <c r="DN43" s="2067"/>
      <c r="DO43" s="2067"/>
      <c r="DP43" s="2068"/>
      <c r="DQ43" s="81"/>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s="82"/>
    </row>
    <row r="44" spans="3:244" ht="5.25" customHeight="1" thickBot="1">
      <c r="C44" s="2312"/>
      <c r="D44" s="2312"/>
      <c r="E44" s="2312"/>
      <c r="F44" s="2312"/>
      <c r="G44" s="2312"/>
      <c r="H44" s="2042"/>
      <c r="I44" s="2043"/>
      <c r="J44" s="2043"/>
      <c r="K44" s="2043"/>
      <c r="L44" s="2043"/>
      <c r="M44" s="2044"/>
      <c r="N44" s="2314"/>
      <c r="O44" s="1536"/>
      <c r="P44" s="1536"/>
      <c r="Q44" s="1537"/>
      <c r="R44" s="2318"/>
      <c r="S44" s="2319"/>
      <c r="T44" s="2319"/>
      <c r="U44" s="2319"/>
      <c r="V44" s="2319"/>
      <c r="W44" s="2319"/>
      <c r="X44" s="2319"/>
      <c r="Y44" s="2319"/>
      <c r="Z44" s="2319"/>
      <c r="AA44" s="2319"/>
      <c r="AB44" s="2319"/>
      <c r="AC44" s="2319"/>
      <c r="AD44" s="2319"/>
      <c r="AE44" s="2319"/>
      <c r="AF44" s="2319"/>
      <c r="AG44" s="2319"/>
      <c r="AH44" s="2319"/>
      <c r="AI44" s="2319"/>
      <c r="AJ44" s="2319"/>
      <c r="AK44" s="2319"/>
      <c r="AL44" s="2319"/>
      <c r="AM44" s="2319"/>
      <c r="AN44" s="2319"/>
      <c r="AO44" s="2319"/>
      <c r="AP44" s="2319"/>
      <c r="AQ44" s="2319"/>
      <c r="AR44" s="2319"/>
      <c r="AS44" s="2319"/>
      <c r="AT44" s="2319"/>
      <c r="AU44" s="2319"/>
      <c r="AV44" s="2319"/>
      <c r="AW44" s="2319"/>
      <c r="AX44" s="2319"/>
      <c r="AY44" s="2319"/>
      <c r="AZ44" s="2319"/>
      <c r="BA44" s="2319"/>
      <c r="BB44" s="2319"/>
      <c r="BC44" s="2319"/>
      <c r="BD44" s="2319"/>
      <c r="BE44" s="2319"/>
      <c r="BF44" s="2319"/>
      <c r="BG44" s="2319"/>
      <c r="BH44" s="2319"/>
      <c r="BI44" s="2319"/>
      <c r="BJ44" s="2319"/>
      <c r="BK44" s="2319"/>
      <c r="BL44" s="2319"/>
      <c r="BM44" s="2319"/>
      <c r="BN44" s="2319"/>
      <c r="BO44" s="2319"/>
      <c r="BP44" s="2319"/>
      <c r="BQ44" s="2320"/>
      <c r="BR44" s="2054"/>
      <c r="BS44" s="2055"/>
      <c r="BT44" s="2055"/>
      <c r="BU44" s="2055"/>
      <c r="BV44" s="93"/>
      <c r="BW44" s="2069"/>
      <c r="BX44" s="2069"/>
      <c r="BY44" s="2069"/>
      <c r="BZ44" s="2069"/>
      <c r="CA44" s="2069"/>
      <c r="CB44" s="2069"/>
      <c r="CC44" s="2069"/>
      <c r="CD44" s="2069"/>
      <c r="CE44" s="2069"/>
      <c r="CF44" s="2069"/>
      <c r="CG44" s="2069"/>
      <c r="CH44" s="2069"/>
      <c r="CI44" s="2069"/>
      <c r="CJ44" s="2069"/>
      <c r="CK44" s="2069"/>
      <c r="CL44" s="2069"/>
      <c r="CM44" s="2069"/>
      <c r="CN44" s="2069"/>
      <c r="CO44" s="2069"/>
      <c r="CP44" s="2069"/>
      <c r="CQ44" s="2069"/>
      <c r="CR44" s="2069"/>
      <c r="CS44" s="2069"/>
      <c r="CT44" s="2069"/>
      <c r="CU44" s="2069"/>
      <c r="CV44" s="2069"/>
      <c r="CW44" s="2069"/>
      <c r="CX44" s="2069"/>
      <c r="CY44" s="2069"/>
      <c r="CZ44" s="2069"/>
      <c r="DA44" s="2069"/>
      <c r="DB44" s="2069"/>
      <c r="DC44" s="2069"/>
      <c r="DD44" s="2069"/>
      <c r="DE44" s="2069"/>
      <c r="DF44" s="2069"/>
      <c r="DG44" s="2069"/>
      <c r="DH44" s="2069"/>
      <c r="DI44" s="2069"/>
      <c r="DJ44" s="2069"/>
      <c r="DK44" s="2069"/>
      <c r="DL44" s="2069"/>
      <c r="DM44" s="2069"/>
      <c r="DN44" s="2069"/>
      <c r="DO44" s="2069"/>
      <c r="DP44" s="2070"/>
      <c r="DQ44" s="81"/>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s="82"/>
    </row>
    <row r="45" spans="3:244" ht="5.25" customHeight="1">
      <c r="C45" s="2312"/>
      <c r="D45" s="2312"/>
      <c r="E45" s="2312"/>
      <c r="F45" s="2312"/>
      <c r="G45" s="2312"/>
      <c r="H45" s="2042"/>
      <c r="I45" s="2043"/>
      <c r="J45" s="2043"/>
      <c r="K45" s="2043"/>
      <c r="L45" s="2043"/>
      <c r="M45" s="2044"/>
      <c r="N45" s="2314"/>
      <c r="O45" s="1536"/>
      <c r="P45" s="1536"/>
      <c r="Q45" s="1537"/>
      <c r="R45" s="2318"/>
      <c r="S45" s="2319"/>
      <c r="T45" s="2319"/>
      <c r="U45" s="2319"/>
      <c r="V45" s="2319"/>
      <c r="W45" s="2319"/>
      <c r="X45" s="2319"/>
      <c r="Y45" s="2319"/>
      <c r="Z45" s="2319"/>
      <c r="AA45" s="2319"/>
      <c r="AB45" s="2319"/>
      <c r="AC45" s="2319"/>
      <c r="AD45" s="2319"/>
      <c r="AE45" s="2319"/>
      <c r="AF45" s="2319"/>
      <c r="AG45" s="2319"/>
      <c r="AH45" s="2319"/>
      <c r="AI45" s="2319"/>
      <c r="AJ45" s="2319"/>
      <c r="AK45" s="2319"/>
      <c r="AL45" s="2319"/>
      <c r="AM45" s="2319"/>
      <c r="AN45" s="2319"/>
      <c r="AO45" s="2319"/>
      <c r="AP45" s="2319"/>
      <c r="AQ45" s="2319"/>
      <c r="AR45" s="2319"/>
      <c r="AS45" s="2319"/>
      <c r="AT45" s="2319"/>
      <c r="AU45" s="2319"/>
      <c r="AV45" s="2319"/>
      <c r="AW45" s="2319"/>
      <c r="AX45" s="2319"/>
      <c r="AY45" s="2319"/>
      <c r="AZ45" s="2319"/>
      <c r="BA45" s="2319"/>
      <c r="BB45" s="2319"/>
      <c r="BC45" s="2319"/>
      <c r="BD45" s="2319"/>
      <c r="BE45" s="2319"/>
      <c r="BF45" s="2319"/>
      <c r="BG45" s="2319"/>
      <c r="BH45" s="2319"/>
      <c r="BI45" s="2319"/>
      <c r="BJ45" s="2319"/>
      <c r="BK45" s="2319"/>
      <c r="BL45" s="2319"/>
      <c r="BM45" s="2319"/>
      <c r="BN45" s="2319"/>
      <c r="BO45" s="2319"/>
      <c r="BP45" s="2319"/>
      <c r="BQ45" s="2320"/>
      <c r="BR45" s="2054"/>
      <c r="BS45" s="2055"/>
      <c r="BT45" s="2055"/>
      <c r="BU45" s="2056"/>
      <c r="BV45" s="2301" t="str">
        <f>IF($AA$10&lt;&gt;"",IF(HLOOKUP($AA$10,'個人別明細　一覧入力用'!$F$7:$HG$193,9,FALSE)&lt;&gt;"",HLOOKUP($AA$10,'個人別明細　一覧入力用'!$F$7:$HG$193,9,FALSE),""),"")</f>
        <v/>
      </c>
      <c r="BW45" s="2302"/>
      <c r="BX45" s="2302"/>
      <c r="BY45" s="2302"/>
      <c r="BZ45" s="2302"/>
      <c r="CA45" s="2302"/>
      <c r="CB45" s="2302"/>
      <c r="CC45" s="2302"/>
      <c r="CD45" s="2302"/>
      <c r="CE45" s="2302"/>
      <c r="CF45" s="2302"/>
      <c r="CG45" s="2302"/>
      <c r="CH45" s="2302"/>
      <c r="CI45" s="2302"/>
      <c r="CJ45" s="2302"/>
      <c r="CK45" s="2302"/>
      <c r="CL45" s="2302"/>
      <c r="CM45" s="2302"/>
      <c r="CN45" s="2302"/>
      <c r="CO45" s="2302"/>
      <c r="CP45" s="2302"/>
      <c r="CQ45" s="2302"/>
      <c r="CR45" s="2302"/>
      <c r="CS45" s="2302"/>
      <c r="CT45" s="2302"/>
      <c r="CU45" s="2302"/>
      <c r="CV45" s="2302"/>
      <c r="CW45" s="2302"/>
      <c r="CX45" s="2302"/>
      <c r="CY45" s="2302"/>
      <c r="CZ45" s="2302"/>
      <c r="DA45" s="2302"/>
      <c r="DB45" s="2302"/>
      <c r="DC45" s="2302"/>
      <c r="DD45" s="2302"/>
      <c r="DE45" s="2302"/>
      <c r="DF45" s="2302"/>
      <c r="DG45" s="2302"/>
      <c r="DH45" s="2302"/>
      <c r="DI45" s="2302"/>
      <c r="DJ45" s="2302"/>
      <c r="DK45" s="2302"/>
      <c r="DL45" s="2302"/>
      <c r="DM45" s="2302"/>
      <c r="DN45" s="2302"/>
      <c r="DO45" s="2302"/>
      <c r="DP45" s="2303"/>
      <c r="DQ45" s="81"/>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s="82"/>
    </row>
    <row r="46" spans="3:244" ht="5.25" customHeight="1">
      <c r="C46" s="2312"/>
      <c r="D46" s="2312"/>
      <c r="E46" s="2312"/>
      <c r="F46" s="2312"/>
      <c r="G46" s="2312"/>
      <c r="H46" s="2042"/>
      <c r="I46" s="2043"/>
      <c r="J46" s="2043"/>
      <c r="K46" s="2043"/>
      <c r="L46" s="2043"/>
      <c r="M46" s="2044"/>
      <c r="N46" s="2314"/>
      <c r="O46" s="1536"/>
      <c r="P46" s="1536"/>
      <c r="Q46" s="1537"/>
      <c r="R46" s="2318"/>
      <c r="S46" s="2319"/>
      <c r="T46" s="2319"/>
      <c r="U46" s="2319"/>
      <c r="V46" s="2319"/>
      <c r="W46" s="2319"/>
      <c r="X46" s="2319"/>
      <c r="Y46" s="2319"/>
      <c r="Z46" s="2319"/>
      <c r="AA46" s="2319"/>
      <c r="AB46" s="2319"/>
      <c r="AC46" s="2319"/>
      <c r="AD46" s="2319"/>
      <c r="AE46" s="2319"/>
      <c r="AF46" s="2319"/>
      <c r="AG46" s="2319"/>
      <c r="AH46" s="2319"/>
      <c r="AI46" s="2319"/>
      <c r="AJ46" s="2319"/>
      <c r="AK46" s="2319"/>
      <c r="AL46" s="2319"/>
      <c r="AM46" s="2319"/>
      <c r="AN46" s="2319"/>
      <c r="AO46" s="2319"/>
      <c r="AP46" s="2319"/>
      <c r="AQ46" s="2319"/>
      <c r="AR46" s="2319"/>
      <c r="AS46" s="2319"/>
      <c r="AT46" s="2319"/>
      <c r="AU46" s="2319"/>
      <c r="AV46" s="2319"/>
      <c r="AW46" s="2319"/>
      <c r="AX46" s="2319"/>
      <c r="AY46" s="2319"/>
      <c r="AZ46" s="2319"/>
      <c r="BA46" s="2319"/>
      <c r="BB46" s="2319"/>
      <c r="BC46" s="2319"/>
      <c r="BD46" s="2319"/>
      <c r="BE46" s="2319"/>
      <c r="BF46" s="2319"/>
      <c r="BG46" s="2319"/>
      <c r="BH46" s="2319"/>
      <c r="BI46" s="2319"/>
      <c r="BJ46" s="2319"/>
      <c r="BK46" s="2319"/>
      <c r="BL46" s="2319"/>
      <c r="BM46" s="2319"/>
      <c r="BN46" s="2319"/>
      <c r="BO46" s="2319"/>
      <c r="BP46" s="2319"/>
      <c r="BQ46" s="2320"/>
      <c r="BR46" s="2054"/>
      <c r="BS46" s="2055"/>
      <c r="BT46" s="2055"/>
      <c r="BU46" s="2056"/>
      <c r="BV46" s="2301"/>
      <c r="BW46" s="2302"/>
      <c r="BX46" s="2302"/>
      <c r="BY46" s="2302"/>
      <c r="BZ46" s="2302"/>
      <c r="CA46" s="2302"/>
      <c r="CB46" s="2302"/>
      <c r="CC46" s="2302"/>
      <c r="CD46" s="2302"/>
      <c r="CE46" s="2302"/>
      <c r="CF46" s="2302"/>
      <c r="CG46" s="2302"/>
      <c r="CH46" s="2302"/>
      <c r="CI46" s="2302"/>
      <c r="CJ46" s="2302"/>
      <c r="CK46" s="2302"/>
      <c r="CL46" s="2302"/>
      <c r="CM46" s="2302"/>
      <c r="CN46" s="2302"/>
      <c r="CO46" s="2302"/>
      <c r="CP46" s="2302"/>
      <c r="CQ46" s="2302"/>
      <c r="CR46" s="2302"/>
      <c r="CS46" s="2302"/>
      <c r="CT46" s="2302"/>
      <c r="CU46" s="2302"/>
      <c r="CV46" s="2302"/>
      <c r="CW46" s="2302"/>
      <c r="CX46" s="2302"/>
      <c r="CY46" s="2302"/>
      <c r="CZ46" s="2302"/>
      <c r="DA46" s="2302"/>
      <c r="DB46" s="2302"/>
      <c r="DC46" s="2302"/>
      <c r="DD46" s="2302"/>
      <c r="DE46" s="2302"/>
      <c r="DF46" s="2302"/>
      <c r="DG46" s="2302"/>
      <c r="DH46" s="2302"/>
      <c r="DI46" s="2302"/>
      <c r="DJ46" s="2302"/>
      <c r="DK46" s="2302"/>
      <c r="DL46" s="2302"/>
      <c r="DM46" s="2302"/>
      <c r="DN46" s="2302"/>
      <c r="DO46" s="2302"/>
      <c r="DP46" s="2303"/>
      <c r="DQ46" s="81"/>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s="82"/>
    </row>
    <row r="47" spans="3:244" ht="5.25" customHeight="1">
      <c r="C47" s="2312"/>
      <c r="D47" s="2312"/>
      <c r="E47" s="2312"/>
      <c r="F47" s="2312"/>
      <c r="G47" s="2312"/>
      <c r="H47" s="2042"/>
      <c r="I47" s="2043"/>
      <c r="J47" s="2043"/>
      <c r="K47" s="2043"/>
      <c r="L47" s="2043"/>
      <c r="M47" s="2044"/>
      <c r="N47" s="2314"/>
      <c r="O47" s="1536"/>
      <c r="P47" s="1536"/>
      <c r="Q47" s="1537"/>
      <c r="R47" s="2318"/>
      <c r="S47" s="2319"/>
      <c r="T47" s="2319"/>
      <c r="U47" s="2319"/>
      <c r="V47" s="2319"/>
      <c r="W47" s="2319"/>
      <c r="X47" s="2319"/>
      <c r="Y47" s="2319"/>
      <c r="Z47" s="2319"/>
      <c r="AA47" s="2319"/>
      <c r="AB47" s="2319"/>
      <c r="AC47" s="2319"/>
      <c r="AD47" s="2319"/>
      <c r="AE47" s="2319"/>
      <c r="AF47" s="2319"/>
      <c r="AG47" s="2319"/>
      <c r="AH47" s="2319"/>
      <c r="AI47" s="2319"/>
      <c r="AJ47" s="2319"/>
      <c r="AK47" s="2319"/>
      <c r="AL47" s="2319"/>
      <c r="AM47" s="2319"/>
      <c r="AN47" s="2319"/>
      <c r="AO47" s="2319"/>
      <c r="AP47" s="2319"/>
      <c r="AQ47" s="2319"/>
      <c r="AR47" s="2319"/>
      <c r="AS47" s="2319"/>
      <c r="AT47" s="2319"/>
      <c r="AU47" s="2319"/>
      <c r="AV47" s="2319"/>
      <c r="AW47" s="2319"/>
      <c r="AX47" s="2319"/>
      <c r="AY47" s="2319"/>
      <c r="AZ47" s="2319"/>
      <c r="BA47" s="2319"/>
      <c r="BB47" s="2319"/>
      <c r="BC47" s="2319"/>
      <c r="BD47" s="2319"/>
      <c r="BE47" s="2319"/>
      <c r="BF47" s="2319"/>
      <c r="BG47" s="2319"/>
      <c r="BH47" s="2319"/>
      <c r="BI47" s="2319"/>
      <c r="BJ47" s="2319"/>
      <c r="BK47" s="2319"/>
      <c r="BL47" s="2319"/>
      <c r="BM47" s="2319"/>
      <c r="BN47" s="2319"/>
      <c r="BO47" s="2319"/>
      <c r="BP47" s="2319"/>
      <c r="BQ47" s="2320"/>
      <c r="BR47" s="2054"/>
      <c r="BS47" s="2055"/>
      <c r="BT47" s="2055"/>
      <c r="BU47" s="2056"/>
      <c r="BV47" s="2301"/>
      <c r="BW47" s="2302"/>
      <c r="BX47" s="2302"/>
      <c r="BY47" s="2302"/>
      <c r="BZ47" s="2302"/>
      <c r="CA47" s="2302"/>
      <c r="CB47" s="2302"/>
      <c r="CC47" s="2302"/>
      <c r="CD47" s="2302"/>
      <c r="CE47" s="2302"/>
      <c r="CF47" s="2302"/>
      <c r="CG47" s="2302"/>
      <c r="CH47" s="2302"/>
      <c r="CI47" s="2302"/>
      <c r="CJ47" s="2302"/>
      <c r="CK47" s="2302"/>
      <c r="CL47" s="2302"/>
      <c r="CM47" s="2302"/>
      <c r="CN47" s="2302"/>
      <c r="CO47" s="2302"/>
      <c r="CP47" s="2302"/>
      <c r="CQ47" s="2302"/>
      <c r="CR47" s="2302"/>
      <c r="CS47" s="2302"/>
      <c r="CT47" s="2302"/>
      <c r="CU47" s="2302"/>
      <c r="CV47" s="2302"/>
      <c r="CW47" s="2302"/>
      <c r="CX47" s="2302"/>
      <c r="CY47" s="2302"/>
      <c r="CZ47" s="2302"/>
      <c r="DA47" s="2302"/>
      <c r="DB47" s="2302"/>
      <c r="DC47" s="2302"/>
      <c r="DD47" s="2302"/>
      <c r="DE47" s="2302"/>
      <c r="DF47" s="2302"/>
      <c r="DG47" s="2302"/>
      <c r="DH47" s="2302"/>
      <c r="DI47" s="2302"/>
      <c r="DJ47" s="2302"/>
      <c r="DK47" s="2302"/>
      <c r="DL47" s="2302"/>
      <c r="DM47" s="2302"/>
      <c r="DN47" s="2302"/>
      <c r="DO47" s="2302"/>
      <c r="DP47" s="2303"/>
      <c r="DQ47" s="81"/>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s="82"/>
    </row>
    <row r="48" spans="3:244" ht="5.25" customHeight="1">
      <c r="C48" s="2312"/>
      <c r="D48" s="2312"/>
      <c r="E48" s="2312"/>
      <c r="F48" s="2312"/>
      <c r="G48" s="2312"/>
      <c r="H48" s="2042"/>
      <c r="I48" s="2043"/>
      <c r="J48" s="2043"/>
      <c r="K48" s="2043"/>
      <c r="L48" s="2043"/>
      <c r="M48" s="2044"/>
      <c r="N48" s="2314"/>
      <c r="O48" s="1536"/>
      <c r="P48" s="1536"/>
      <c r="Q48" s="1537"/>
      <c r="R48" s="2318"/>
      <c r="S48" s="2319"/>
      <c r="T48" s="2319"/>
      <c r="U48" s="2319"/>
      <c r="V48" s="2319"/>
      <c r="W48" s="2319"/>
      <c r="X48" s="2319"/>
      <c r="Y48" s="2319"/>
      <c r="Z48" s="2319"/>
      <c r="AA48" s="2319"/>
      <c r="AB48" s="2319"/>
      <c r="AC48" s="2319"/>
      <c r="AD48" s="2319"/>
      <c r="AE48" s="2319"/>
      <c r="AF48" s="2319"/>
      <c r="AG48" s="2319"/>
      <c r="AH48" s="2319"/>
      <c r="AI48" s="2319"/>
      <c r="AJ48" s="2319"/>
      <c r="AK48" s="2319"/>
      <c r="AL48" s="2319"/>
      <c r="AM48" s="2319"/>
      <c r="AN48" s="2319"/>
      <c r="AO48" s="2319"/>
      <c r="AP48" s="2319"/>
      <c r="AQ48" s="2319"/>
      <c r="AR48" s="2319"/>
      <c r="AS48" s="2319"/>
      <c r="AT48" s="2319"/>
      <c r="AU48" s="2319"/>
      <c r="AV48" s="2319"/>
      <c r="AW48" s="2319"/>
      <c r="AX48" s="2319"/>
      <c r="AY48" s="2319"/>
      <c r="AZ48" s="2319"/>
      <c r="BA48" s="2319"/>
      <c r="BB48" s="2319"/>
      <c r="BC48" s="2319"/>
      <c r="BD48" s="2319"/>
      <c r="BE48" s="2319"/>
      <c r="BF48" s="2319"/>
      <c r="BG48" s="2319"/>
      <c r="BH48" s="2319"/>
      <c r="BI48" s="2319"/>
      <c r="BJ48" s="2319"/>
      <c r="BK48" s="2319"/>
      <c r="BL48" s="2319"/>
      <c r="BM48" s="2319"/>
      <c r="BN48" s="2319"/>
      <c r="BO48" s="2319"/>
      <c r="BP48" s="2319"/>
      <c r="BQ48" s="2320"/>
      <c r="BR48" s="2054"/>
      <c r="BS48" s="2055"/>
      <c r="BT48" s="2055"/>
      <c r="BU48" s="2056"/>
      <c r="BV48" s="2301"/>
      <c r="BW48" s="2302"/>
      <c r="BX48" s="2302"/>
      <c r="BY48" s="2302"/>
      <c r="BZ48" s="2302"/>
      <c r="CA48" s="2302"/>
      <c r="CB48" s="2302"/>
      <c r="CC48" s="2302"/>
      <c r="CD48" s="2302"/>
      <c r="CE48" s="2302"/>
      <c r="CF48" s="2302"/>
      <c r="CG48" s="2302"/>
      <c r="CH48" s="2302"/>
      <c r="CI48" s="2302"/>
      <c r="CJ48" s="2302"/>
      <c r="CK48" s="2302"/>
      <c r="CL48" s="2302"/>
      <c r="CM48" s="2302"/>
      <c r="CN48" s="2302"/>
      <c r="CO48" s="2302"/>
      <c r="CP48" s="2302"/>
      <c r="CQ48" s="2302"/>
      <c r="CR48" s="2302"/>
      <c r="CS48" s="2302"/>
      <c r="CT48" s="2302"/>
      <c r="CU48" s="2302"/>
      <c r="CV48" s="2302"/>
      <c r="CW48" s="2302"/>
      <c r="CX48" s="2302"/>
      <c r="CY48" s="2302"/>
      <c r="CZ48" s="2302"/>
      <c r="DA48" s="2302"/>
      <c r="DB48" s="2302"/>
      <c r="DC48" s="2302"/>
      <c r="DD48" s="2302"/>
      <c r="DE48" s="2302"/>
      <c r="DF48" s="2302"/>
      <c r="DG48" s="2302"/>
      <c r="DH48" s="2302"/>
      <c r="DI48" s="2302"/>
      <c r="DJ48" s="2302"/>
      <c r="DK48" s="2302"/>
      <c r="DL48" s="2302"/>
      <c r="DM48" s="2302"/>
      <c r="DN48" s="2302"/>
      <c r="DO48" s="2302"/>
      <c r="DP48" s="2303"/>
      <c r="DQ48" s="81"/>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s="82"/>
    </row>
    <row r="49" spans="3:244" ht="5.25" customHeight="1">
      <c r="C49" s="2312"/>
      <c r="D49" s="2312"/>
      <c r="E49" s="2312"/>
      <c r="F49" s="2312"/>
      <c r="G49" s="2312"/>
      <c r="H49" s="2042"/>
      <c r="I49" s="2043"/>
      <c r="J49" s="2043"/>
      <c r="K49" s="2043"/>
      <c r="L49" s="2043"/>
      <c r="M49" s="2044"/>
      <c r="N49" s="2314"/>
      <c r="O49" s="1536"/>
      <c r="P49" s="1536"/>
      <c r="Q49" s="1537"/>
      <c r="R49" s="2318"/>
      <c r="S49" s="2319"/>
      <c r="T49" s="2319"/>
      <c r="U49" s="2319"/>
      <c r="V49" s="2319"/>
      <c r="W49" s="2319"/>
      <c r="X49" s="2319"/>
      <c r="Y49" s="2319"/>
      <c r="Z49" s="2319"/>
      <c r="AA49" s="2319"/>
      <c r="AB49" s="2319"/>
      <c r="AC49" s="2319"/>
      <c r="AD49" s="2319"/>
      <c r="AE49" s="2319"/>
      <c r="AF49" s="2319"/>
      <c r="AG49" s="2319"/>
      <c r="AH49" s="2319"/>
      <c r="AI49" s="2319"/>
      <c r="AJ49" s="2319"/>
      <c r="AK49" s="2319"/>
      <c r="AL49" s="2319"/>
      <c r="AM49" s="2319"/>
      <c r="AN49" s="2319"/>
      <c r="AO49" s="2319"/>
      <c r="AP49" s="2319"/>
      <c r="AQ49" s="2319"/>
      <c r="AR49" s="2319"/>
      <c r="AS49" s="2319"/>
      <c r="AT49" s="2319"/>
      <c r="AU49" s="2319"/>
      <c r="AV49" s="2319"/>
      <c r="AW49" s="2319"/>
      <c r="AX49" s="2319"/>
      <c r="AY49" s="2319"/>
      <c r="AZ49" s="2319"/>
      <c r="BA49" s="2319"/>
      <c r="BB49" s="2319"/>
      <c r="BC49" s="2319"/>
      <c r="BD49" s="2319"/>
      <c r="BE49" s="2319"/>
      <c r="BF49" s="2319"/>
      <c r="BG49" s="2319"/>
      <c r="BH49" s="2319"/>
      <c r="BI49" s="2319"/>
      <c r="BJ49" s="2319"/>
      <c r="BK49" s="2319"/>
      <c r="BL49" s="2319"/>
      <c r="BM49" s="2319"/>
      <c r="BN49" s="2319"/>
      <c r="BO49" s="2319"/>
      <c r="BP49" s="2319"/>
      <c r="BQ49" s="2320"/>
      <c r="BR49" s="2054"/>
      <c r="BS49" s="2055"/>
      <c r="BT49" s="2055"/>
      <c r="BU49" s="2056"/>
      <c r="BV49" s="2301"/>
      <c r="BW49" s="2302"/>
      <c r="BX49" s="2302"/>
      <c r="BY49" s="2302"/>
      <c r="BZ49" s="2302"/>
      <c r="CA49" s="2302"/>
      <c r="CB49" s="2302"/>
      <c r="CC49" s="2302"/>
      <c r="CD49" s="2302"/>
      <c r="CE49" s="2302"/>
      <c r="CF49" s="2302"/>
      <c r="CG49" s="2302"/>
      <c r="CH49" s="2302"/>
      <c r="CI49" s="2302"/>
      <c r="CJ49" s="2302"/>
      <c r="CK49" s="2302"/>
      <c r="CL49" s="2302"/>
      <c r="CM49" s="2302"/>
      <c r="CN49" s="2302"/>
      <c r="CO49" s="2302"/>
      <c r="CP49" s="2302"/>
      <c r="CQ49" s="2302"/>
      <c r="CR49" s="2302"/>
      <c r="CS49" s="2302"/>
      <c r="CT49" s="2302"/>
      <c r="CU49" s="2302"/>
      <c r="CV49" s="2302"/>
      <c r="CW49" s="2302"/>
      <c r="CX49" s="2302"/>
      <c r="CY49" s="2302"/>
      <c r="CZ49" s="2302"/>
      <c r="DA49" s="2302"/>
      <c r="DB49" s="2302"/>
      <c r="DC49" s="2302"/>
      <c r="DD49" s="2302"/>
      <c r="DE49" s="2302"/>
      <c r="DF49" s="2302"/>
      <c r="DG49" s="2302"/>
      <c r="DH49" s="2302"/>
      <c r="DI49" s="2302"/>
      <c r="DJ49" s="2302"/>
      <c r="DK49" s="2302"/>
      <c r="DL49" s="2302"/>
      <c r="DM49" s="2302"/>
      <c r="DN49" s="2302"/>
      <c r="DO49" s="2302"/>
      <c r="DP49" s="2303"/>
      <c r="DQ49" s="81"/>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s="82"/>
    </row>
    <row r="50" spans="3:244" ht="5.25" customHeight="1">
      <c r="C50" s="2312"/>
      <c r="D50" s="2312"/>
      <c r="E50" s="2312"/>
      <c r="F50" s="2312"/>
      <c r="G50" s="2312"/>
      <c r="H50" s="2042"/>
      <c r="I50" s="2043"/>
      <c r="J50" s="2043"/>
      <c r="K50" s="2043"/>
      <c r="L50" s="2043"/>
      <c r="M50" s="2044"/>
      <c r="N50" s="2314"/>
      <c r="O50" s="1536"/>
      <c r="P50" s="1536"/>
      <c r="Q50" s="1537"/>
      <c r="R50" s="2318"/>
      <c r="S50" s="2319"/>
      <c r="T50" s="2319"/>
      <c r="U50" s="2319"/>
      <c r="V50" s="2319"/>
      <c r="W50" s="2319"/>
      <c r="X50" s="2319"/>
      <c r="Y50" s="2319"/>
      <c r="Z50" s="2319"/>
      <c r="AA50" s="2319"/>
      <c r="AB50" s="2319"/>
      <c r="AC50" s="2319"/>
      <c r="AD50" s="2319"/>
      <c r="AE50" s="2319"/>
      <c r="AF50" s="2319"/>
      <c r="AG50" s="2319"/>
      <c r="AH50" s="2319"/>
      <c r="AI50" s="2319"/>
      <c r="AJ50" s="2319"/>
      <c r="AK50" s="2319"/>
      <c r="AL50" s="2319"/>
      <c r="AM50" s="2319"/>
      <c r="AN50" s="2319"/>
      <c r="AO50" s="2319"/>
      <c r="AP50" s="2319"/>
      <c r="AQ50" s="2319"/>
      <c r="AR50" s="2319"/>
      <c r="AS50" s="2319"/>
      <c r="AT50" s="2319"/>
      <c r="AU50" s="2319"/>
      <c r="AV50" s="2319"/>
      <c r="AW50" s="2319"/>
      <c r="AX50" s="2319"/>
      <c r="AY50" s="2319"/>
      <c r="AZ50" s="2319"/>
      <c r="BA50" s="2319"/>
      <c r="BB50" s="2319"/>
      <c r="BC50" s="2319"/>
      <c r="BD50" s="2319"/>
      <c r="BE50" s="2319"/>
      <c r="BF50" s="2319"/>
      <c r="BG50" s="2319"/>
      <c r="BH50" s="2319"/>
      <c r="BI50" s="2319"/>
      <c r="BJ50" s="2319"/>
      <c r="BK50" s="2319"/>
      <c r="BL50" s="2319"/>
      <c r="BM50" s="2319"/>
      <c r="BN50" s="2319"/>
      <c r="BO50" s="2319"/>
      <c r="BP50" s="2319"/>
      <c r="BQ50" s="2320"/>
      <c r="BR50" s="2054"/>
      <c r="BS50" s="2055"/>
      <c r="BT50" s="2055"/>
      <c r="BU50" s="2056"/>
      <c r="BV50" s="2301"/>
      <c r="BW50" s="2302"/>
      <c r="BX50" s="2302"/>
      <c r="BY50" s="2302"/>
      <c r="BZ50" s="2302"/>
      <c r="CA50" s="2302"/>
      <c r="CB50" s="2302"/>
      <c r="CC50" s="2302"/>
      <c r="CD50" s="2302"/>
      <c r="CE50" s="2302"/>
      <c r="CF50" s="2302"/>
      <c r="CG50" s="2302"/>
      <c r="CH50" s="2302"/>
      <c r="CI50" s="2302"/>
      <c r="CJ50" s="2302"/>
      <c r="CK50" s="2302"/>
      <c r="CL50" s="2302"/>
      <c r="CM50" s="2302"/>
      <c r="CN50" s="2302"/>
      <c r="CO50" s="2302"/>
      <c r="CP50" s="2302"/>
      <c r="CQ50" s="2302"/>
      <c r="CR50" s="2302"/>
      <c r="CS50" s="2302"/>
      <c r="CT50" s="2302"/>
      <c r="CU50" s="2302"/>
      <c r="CV50" s="2302"/>
      <c r="CW50" s="2302"/>
      <c r="CX50" s="2302"/>
      <c r="CY50" s="2302"/>
      <c r="CZ50" s="2302"/>
      <c r="DA50" s="2302"/>
      <c r="DB50" s="2302"/>
      <c r="DC50" s="2302"/>
      <c r="DD50" s="2302"/>
      <c r="DE50" s="2302"/>
      <c r="DF50" s="2302"/>
      <c r="DG50" s="2302"/>
      <c r="DH50" s="2302"/>
      <c r="DI50" s="2302"/>
      <c r="DJ50" s="2302"/>
      <c r="DK50" s="2302"/>
      <c r="DL50" s="2302"/>
      <c r="DM50" s="2302"/>
      <c r="DN50" s="2302"/>
      <c r="DO50" s="2302"/>
      <c r="DP50" s="2303"/>
      <c r="DQ50" s="81"/>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s="82"/>
    </row>
    <row r="51" spans="3:244" ht="5.25" customHeight="1">
      <c r="C51" s="2312"/>
      <c r="D51" s="2312"/>
      <c r="E51" s="2312"/>
      <c r="F51" s="2312"/>
      <c r="G51" s="2312"/>
      <c r="H51" s="2042"/>
      <c r="I51" s="2043"/>
      <c r="J51" s="2043"/>
      <c r="K51" s="2043"/>
      <c r="L51" s="2043"/>
      <c r="M51" s="2044"/>
      <c r="N51" s="2314"/>
      <c r="O51" s="1536"/>
      <c r="P51" s="1536"/>
      <c r="Q51" s="1537"/>
      <c r="R51" s="2318"/>
      <c r="S51" s="2319"/>
      <c r="T51" s="2319"/>
      <c r="U51" s="2319"/>
      <c r="V51" s="2319"/>
      <c r="W51" s="2319"/>
      <c r="X51" s="2319"/>
      <c r="Y51" s="2319"/>
      <c r="Z51" s="2319"/>
      <c r="AA51" s="2319"/>
      <c r="AB51" s="2319"/>
      <c r="AC51" s="2319"/>
      <c r="AD51" s="2319"/>
      <c r="AE51" s="2319"/>
      <c r="AF51" s="2319"/>
      <c r="AG51" s="2319"/>
      <c r="AH51" s="2319"/>
      <c r="AI51" s="2319"/>
      <c r="AJ51" s="2319"/>
      <c r="AK51" s="2319"/>
      <c r="AL51" s="2319"/>
      <c r="AM51" s="2319"/>
      <c r="AN51" s="2319"/>
      <c r="AO51" s="2319"/>
      <c r="AP51" s="2319"/>
      <c r="AQ51" s="2319"/>
      <c r="AR51" s="2319"/>
      <c r="AS51" s="2319"/>
      <c r="AT51" s="2319"/>
      <c r="AU51" s="2319"/>
      <c r="AV51" s="2319"/>
      <c r="AW51" s="2319"/>
      <c r="AX51" s="2319"/>
      <c r="AY51" s="2319"/>
      <c r="AZ51" s="2319"/>
      <c r="BA51" s="2319"/>
      <c r="BB51" s="2319"/>
      <c r="BC51" s="2319"/>
      <c r="BD51" s="2319"/>
      <c r="BE51" s="2319"/>
      <c r="BF51" s="2319"/>
      <c r="BG51" s="2319"/>
      <c r="BH51" s="2319"/>
      <c r="BI51" s="2319"/>
      <c r="BJ51" s="2319"/>
      <c r="BK51" s="2319"/>
      <c r="BL51" s="2319"/>
      <c r="BM51" s="2319"/>
      <c r="BN51" s="2319"/>
      <c r="BO51" s="2319"/>
      <c r="BP51" s="2319"/>
      <c r="BQ51" s="2320"/>
      <c r="BR51" s="2054"/>
      <c r="BS51" s="2055"/>
      <c r="BT51" s="2055"/>
      <c r="BU51" s="2056"/>
      <c r="BV51" s="2301"/>
      <c r="BW51" s="2302"/>
      <c r="BX51" s="2302"/>
      <c r="BY51" s="2302"/>
      <c r="BZ51" s="2302"/>
      <c r="CA51" s="2302"/>
      <c r="CB51" s="2302"/>
      <c r="CC51" s="2302"/>
      <c r="CD51" s="2302"/>
      <c r="CE51" s="2302"/>
      <c r="CF51" s="2302"/>
      <c r="CG51" s="2302"/>
      <c r="CH51" s="2302"/>
      <c r="CI51" s="2302"/>
      <c r="CJ51" s="2302"/>
      <c r="CK51" s="2302"/>
      <c r="CL51" s="2302"/>
      <c r="CM51" s="2302"/>
      <c r="CN51" s="2302"/>
      <c r="CO51" s="2302"/>
      <c r="CP51" s="2302"/>
      <c r="CQ51" s="2302"/>
      <c r="CR51" s="2302"/>
      <c r="CS51" s="2302"/>
      <c r="CT51" s="2302"/>
      <c r="CU51" s="2302"/>
      <c r="CV51" s="2302"/>
      <c r="CW51" s="2302"/>
      <c r="CX51" s="2302"/>
      <c r="CY51" s="2302"/>
      <c r="CZ51" s="2302"/>
      <c r="DA51" s="2302"/>
      <c r="DB51" s="2302"/>
      <c r="DC51" s="2302"/>
      <c r="DD51" s="2302"/>
      <c r="DE51" s="2302"/>
      <c r="DF51" s="2302"/>
      <c r="DG51" s="2302"/>
      <c r="DH51" s="2302"/>
      <c r="DI51" s="2302"/>
      <c r="DJ51" s="2302"/>
      <c r="DK51" s="2302"/>
      <c r="DL51" s="2302"/>
      <c r="DM51" s="2302"/>
      <c r="DN51" s="2302"/>
      <c r="DO51" s="2302"/>
      <c r="DP51" s="2303"/>
      <c r="DQ51" s="8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s="82"/>
    </row>
    <row r="52" spans="3:244" ht="5.25" customHeight="1">
      <c r="C52" s="2312"/>
      <c r="D52" s="2312"/>
      <c r="E52" s="2312"/>
      <c r="F52" s="2312"/>
      <c r="G52" s="2312"/>
      <c r="H52" s="2042"/>
      <c r="I52" s="2043"/>
      <c r="J52" s="2043"/>
      <c r="K52" s="2043"/>
      <c r="L52" s="2043"/>
      <c r="M52" s="2044"/>
      <c r="N52" s="2314"/>
      <c r="O52" s="1536"/>
      <c r="P52" s="1536"/>
      <c r="Q52" s="1537"/>
      <c r="R52" s="2318"/>
      <c r="S52" s="2319"/>
      <c r="T52" s="2319"/>
      <c r="U52" s="2319"/>
      <c r="V52" s="2319"/>
      <c r="W52" s="2319"/>
      <c r="X52" s="2319"/>
      <c r="Y52" s="2319"/>
      <c r="Z52" s="2319"/>
      <c r="AA52" s="2319"/>
      <c r="AB52" s="2319"/>
      <c r="AC52" s="2319"/>
      <c r="AD52" s="2319"/>
      <c r="AE52" s="2319"/>
      <c r="AF52" s="2319"/>
      <c r="AG52" s="2319"/>
      <c r="AH52" s="2319"/>
      <c r="AI52" s="2319"/>
      <c r="AJ52" s="2319"/>
      <c r="AK52" s="2319"/>
      <c r="AL52" s="2319"/>
      <c r="AM52" s="2319"/>
      <c r="AN52" s="2319"/>
      <c r="AO52" s="2319"/>
      <c r="AP52" s="2319"/>
      <c r="AQ52" s="2319"/>
      <c r="AR52" s="2319"/>
      <c r="AS52" s="2319"/>
      <c r="AT52" s="2319"/>
      <c r="AU52" s="2319"/>
      <c r="AV52" s="2319"/>
      <c r="AW52" s="2319"/>
      <c r="AX52" s="2319"/>
      <c r="AY52" s="2319"/>
      <c r="AZ52" s="2319"/>
      <c r="BA52" s="2319"/>
      <c r="BB52" s="2319"/>
      <c r="BC52" s="2319"/>
      <c r="BD52" s="2319"/>
      <c r="BE52" s="2319"/>
      <c r="BF52" s="2319"/>
      <c r="BG52" s="2319"/>
      <c r="BH52" s="2319"/>
      <c r="BI52" s="2319"/>
      <c r="BJ52" s="2319"/>
      <c r="BK52" s="2319"/>
      <c r="BL52" s="2319"/>
      <c r="BM52" s="2319"/>
      <c r="BN52" s="2319"/>
      <c r="BO52" s="2319"/>
      <c r="BP52" s="2319"/>
      <c r="BQ52" s="2320"/>
      <c r="BR52" s="2054"/>
      <c r="BS52" s="2055"/>
      <c r="BT52" s="2055"/>
      <c r="BU52" s="2056"/>
      <c r="BV52" s="2301"/>
      <c r="BW52" s="2302"/>
      <c r="BX52" s="2302"/>
      <c r="BY52" s="2302"/>
      <c r="BZ52" s="2302"/>
      <c r="CA52" s="2302"/>
      <c r="CB52" s="2302"/>
      <c r="CC52" s="2302"/>
      <c r="CD52" s="2302"/>
      <c r="CE52" s="2302"/>
      <c r="CF52" s="2302"/>
      <c r="CG52" s="2302"/>
      <c r="CH52" s="2302"/>
      <c r="CI52" s="2302"/>
      <c r="CJ52" s="2302"/>
      <c r="CK52" s="2302"/>
      <c r="CL52" s="2302"/>
      <c r="CM52" s="2302"/>
      <c r="CN52" s="2302"/>
      <c r="CO52" s="2302"/>
      <c r="CP52" s="2302"/>
      <c r="CQ52" s="2302"/>
      <c r="CR52" s="2302"/>
      <c r="CS52" s="2302"/>
      <c r="CT52" s="2302"/>
      <c r="CU52" s="2302"/>
      <c r="CV52" s="2302"/>
      <c r="CW52" s="2302"/>
      <c r="CX52" s="2302"/>
      <c r="CY52" s="2302"/>
      <c r="CZ52" s="2302"/>
      <c r="DA52" s="2302"/>
      <c r="DB52" s="2302"/>
      <c r="DC52" s="2302"/>
      <c r="DD52" s="2302"/>
      <c r="DE52" s="2302"/>
      <c r="DF52" s="2302"/>
      <c r="DG52" s="2302"/>
      <c r="DH52" s="2302"/>
      <c r="DI52" s="2302"/>
      <c r="DJ52" s="2302"/>
      <c r="DK52" s="2302"/>
      <c r="DL52" s="2302"/>
      <c r="DM52" s="2302"/>
      <c r="DN52" s="2302"/>
      <c r="DO52" s="2302"/>
      <c r="DP52" s="2303"/>
      <c r="DQ52" s="81"/>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s="82"/>
    </row>
    <row r="53" spans="3:244" ht="5.25" customHeight="1">
      <c r="C53" s="2312"/>
      <c r="D53" s="2312"/>
      <c r="E53" s="2312"/>
      <c r="F53" s="2312"/>
      <c r="G53" s="2312"/>
      <c r="H53" s="2042"/>
      <c r="I53" s="2043"/>
      <c r="J53" s="2043"/>
      <c r="K53" s="2043"/>
      <c r="L53" s="2043"/>
      <c r="M53" s="2044"/>
      <c r="N53" s="2314"/>
      <c r="O53" s="1536"/>
      <c r="P53" s="1536"/>
      <c r="Q53" s="1537"/>
      <c r="R53" s="2318"/>
      <c r="S53" s="2319"/>
      <c r="T53" s="2319"/>
      <c r="U53" s="2319"/>
      <c r="V53" s="2319"/>
      <c r="W53" s="2319"/>
      <c r="X53" s="2319"/>
      <c r="Y53" s="2319"/>
      <c r="Z53" s="2319"/>
      <c r="AA53" s="2319"/>
      <c r="AB53" s="2319"/>
      <c r="AC53" s="2319"/>
      <c r="AD53" s="2319"/>
      <c r="AE53" s="2319"/>
      <c r="AF53" s="2319"/>
      <c r="AG53" s="2319"/>
      <c r="AH53" s="2319"/>
      <c r="AI53" s="2319"/>
      <c r="AJ53" s="2319"/>
      <c r="AK53" s="2319"/>
      <c r="AL53" s="2319"/>
      <c r="AM53" s="2319"/>
      <c r="AN53" s="2319"/>
      <c r="AO53" s="2319"/>
      <c r="AP53" s="2319"/>
      <c r="AQ53" s="2319"/>
      <c r="AR53" s="2319"/>
      <c r="AS53" s="2319"/>
      <c r="AT53" s="2319"/>
      <c r="AU53" s="2319"/>
      <c r="AV53" s="2319"/>
      <c r="AW53" s="2319"/>
      <c r="AX53" s="2319"/>
      <c r="AY53" s="2319"/>
      <c r="AZ53" s="2319"/>
      <c r="BA53" s="2319"/>
      <c r="BB53" s="2319"/>
      <c r="BC53" s="2319"/>
      <c r="BD53" s="2319"/>
      <c r="BE53" s="2319"/>
      <c r="BF53" s="2319"/>
      <c r="BG53" s="2319"/>
      <c r="BH53" s="2319"/>
      <c r="BI53" s="2319"/>
      <c r="BJ53" s="2319"/>
      <c r="BK53" s="2319"/>
      <c r="BL53" s="2319"/>
      <c r="BM53" s="2319"/>
      <c r="BN53" s="2319"/>
      <c r="BO53" s="2319"/>
      <c r="BP53" s="2319"/>
      <c r="BQ53" s="2320"/>
      <c r="BR53" s="2054"/>
      <c r="BS53" s="2055"/>
      <c r="BT53" s="2055"/>
      <c r="BU53" s="2056"/>
      <c r="BV53" s="2301"/>
      <c r="BW53" s="2302"/>
      <c r="BX53" s="2302"/>
      <c r="BY53" s="2302"/>
      <c r="BZ53" s="2302"/>
      <c r="CA53" s="2302"/>
      <c r="CB53" s="2302"/>
      <c r="CC53" s="2302"/>
      <c r="CD53" s="2302"/>
      <c r="CE53" s="2302"/>
      <c r="CF53" s="2302"/>
      <c r="CG53" s="2302"/>
      <c r="CH53" s="2302"/>
      <c r="CI53" s="2302"/>
      <c r="CJ53" s="2302"/>
      <c r="CK53" s="2302"/>
      <c r="CL53" s="2302"/>
      <c r="CM53" s="2302"/>
      <c r="CN53" s="2302"/>
      <c r="CO53" s="2302"/>
      <c r="CP53" s="2302"/>
      <c r="CQ53" s="2302"/>
      <c r="CR53" s="2302"/>
      <c r="CS53" s="2302"/>
      <c r="CT53" s="2302"/>
      <c r="CU53" s="2302"/>
      <c r="CV53" s="2302"/>
      <c r="CW53" s="2302"/>
      <c r="CX53" s="2302"/>
      <c r="CY53" s="2302"/>
      <c r="CZ53" s="2302"/>
      <c r="DA53" s="2302"/>
      <c r="DB53" s="2302"/>
      <c r="DC53" s="2302"/>
      <c r="DD53" s="2302"/>
      <c r="DE53" s="2302"/>
      <c r="DF53" s="2302"/>
      <c r="DG53" s="2302"/>
      <c r="DH53" s="2302"/>
      <c r="DI53" s="2302"/>
      <c r="DJ53" s="2302"/>
      <c r="DK53" s="2302"/>
      <c r="DL53" s="2302"/>
      <c r="DM53" s="2302"/>
      <c r="DN53" s="2302"/>
      <c r="DO53" s="2302"/>
      <c r="DP53" s="2303"/>
      <c r="DQ53" s="81"/>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s="82"/>
    </row>
    <row r="54" spans="3:244" ht="5.25" customHeight="1">
      <c r="C54" s="2312"/>
      <c r="D54" s="2312"/>
      <c r="E54" s="2312"/>
      <c r="F54" s="2312"/>
      <c r="G54" s="2312"/>
      <c r="H54" s="2042"/>
      <c r="I54" s="2043"/>
      <c r="J54" s="2043"/>
      <c r="K54" s="2043"/>
      <c r="L54" s="2043"/>
      <c r="M54" s="2044"/>
      <c r="N54" s="2314"/>
      <c r="O54" s="1536"/>
      <c r="P54" s="1536"/>
      <c r="Q54" s="1537"/>
      <c r="R54" s="2318"/>
      <c r="S54" s="2319"/>
      <c r="T54" s="2319"/>
      <c r="U54" s="2319"/>
      <c r="V54" s="2319"/>
      <c r="W54" s="2319"/>
      <c r="X54" s="2319"/>
      <c r="Y54" s="2319"/>
      <c r="Z54" s="2319"/>
      <c r="AA54" s="2319"/>
      <c r="AB54" s="2319"/>
      <c r="AC54" s="2319"/>
      <c r="AD54" s="2319"/>
      <c r="AE54" s="2319"/>
      <c r="AF54" s="2319"/>
      <c r="AG54" s="2319"/>
      <c r="AH54" s="2319"/>
      <c r="AI54" s="2319"/>
      <c r="AJ54" s="2319"/>
      <c r="AK54" s="2319"/>
      <c r="AL54" s="2319"/>
      <c r="AM54" s="2319"/>
      <c r="AN54" s="2319"/>
      <c r="AO54" s="2319"/>
      <c r="AP54" s="2319"/>
      <c r="AQ54" s="2319"/>
      <c r="AR54" s="2319"/>
      <c r="AS54" s="2319"/>
      <c r="AT54" s="2319"/>
      <c r="AU54" s="2319"/>
      <c r="AV54" s="2319"/>
      <c r="AW54" s="2319"/>
      <c r="AX54" s="2319"/>
      <c r="AY54" s="2319"/>
      <c r="AZ54" s="2319"/>
      <c r="BA54" s="2319"/>
      <c r="BB54" s="2319"/>
      <c r="BC54" s="2319"/>
      <c r="BD54" s="2319"/>
      <c r="BE54" s="2319"/>
      <c r="BF54" s="2319"/>
      <c r="BG54" s="2319"/>
      <c r="BH54" s="2319"/>
      <c r="BI54" s="2319"/>
      <c r="BJ54" s="2319"/>
      <c r="BK54" s="2319"/>
      <c r="BL54" s="2319"/>
      <c r="BM54" s="2319"/>
      <c r="BN54" s="2319"/>
      <c r="BO54" s="2319"/>
      <c r="BP54" s="2319"/>
      <c r="BQ54" s="2320"/>
      <c r="BR54" s="2054"/>
      <c r="BS54" s="2055"/>
      <c r="BT54" s="2055"/>
      <c r="BU54" s="2056"/>
      <c r="BV54" s="2301"/>
      <c r="BW54" s="2302"/>
      <c r="BX54" s="2302"/>
      <c r="BY54" s="2302"/>
      <c r="BZ54" s="2302"/>
      <c r="CA54" s="2302"/>
      <c r="CB54" s="2302"/>
      <c r="CC54" s="2302"/>
      <c r="CD54" s="2302"/>
      <c r="CE54" s="2302"/>
      <c r="CF54" s="2302"/>
      <c r="CG54" s="2302"/>
      <c r="CH54" s="2302"/>
      <c r="CI54" s="2302"/>
      <c r="CJ54" s="2302"/>
      <c r="CK54" s="2302"/>
      <c r="CL54" s="2302"/>
      <c r="CM54" s="2302"/>
      <c r="CN54" s="2302"/>
      <c r="CO54" s="2302"/>
      <c r="CP54" s="2302"/>
      <c r="CQ54" s="2302"/>
      <c r="CR54" s="2302"/>
      <c r="CS54" s="2302"/>
      <c r="CT54" s="2302"/>
      <c r="CU54" s="2302"/>
      <c r="CV54" s="2302"/>
      <c r="CW54" s="2302"/>
      <c r="CX54" s="2302"/>
      <c r="CY54" s="2302"/>
      <c r="CZ54" s="2302"/>
      <c r="DA54" s="2302"/>
      <c r="DB54" s="2302"/>
      <c r="DC54" s="2302"/>
      <c r="DD54" s="2302"/>
      <c r="DE54" s="2302"/>
      <c r="DF54" s="2302"/>
      <c r="DG54" s="2302"/>
      <c r="DH54" s="2302"/>
      <c r="DI54" s="2302"/>
      <c r="DJ54" s="2302"/>
      <c r="DK54" s="2302"/>
      <c r="DL54" s="2302"/>
      <c r="DM54" s="2302"/>
      <c r="DN54" s="2302"/>
      <c r="DO54" s="2302"/>
      <c r="DP54" s="2303"/>
      <c r="DQ54" s="81"/>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s="82"/>
    </row>
    <row r="55" spans="3:244" ht="5.25" customHeight="1">
      <c r="C55" s="2312"/>
      <c r="D55" s="2312"/>
      <c r="E55" s="2312"/>
      <c r="F55" s="2312"/>
      <c r="G55" s="2312"/>
      <c r="H55" s="2045"/>
      <c r="I55" s="2046"/>
      <c r="J55" s="2046"/>
      <c r="K55" s="2046"/>
      <c r="L55" s="2046"/>
      <c r="M55" s="2047"/>
      <c r="N55" s="2315"/>
      <c r="O55" s="1539"/>
      <c r="P55" s="1539"/>
      <c r="Q55" s="1540"/>
      <c r="R55" s="2321"/>
      <c r="S55" s="2322"/>
      <c r="T55" s="2322"/>
      <c r="U55" s="2322"/>
      <c r="V55" s="2322"/>
      <c r="W55" s="2322"/>
      <c r="X55" s="2322"/>
      <c r="Y55" s="2322"/>
      <c r="Z55" s="2322"/>
      <c r="AA55" s="2322"/>
      <c r="AB55" s="2322"/>
      <c r="AC55" s="2322"/>
      <c r="AD55" s="2322"/>
      <c r="AE55" s="2322"/>
      <c r="AF55" s="2322"/>
      <c r="AG55" s="2322"/>
      <c r="AH55" s="2322"/>
      <c r="AI55" s="2322"/>
      <c r="AJ55" s="2322"/>
      <c r="AK55" s="2322"/>
      <c r="AL55" s="2322"/>
      <c r="AM55" s="2322"/>
      <c r="AN55" s="2322"/>
      <c r="AO55" s="2322"/>
      <c r="AP55" s="2322"/>
      <c r="AQ55" s="2322"/>
      <c r="AR55" s="2322"/>
      <c r="AS55" s="2322"/>
      <c r="AT55" s="2322"/>
      <c r="AU55" s="2322"/>
      <c r="AV55" s="2322"/>
      <c r="AW55" s="2322"/>
      <c r="AX55" s="2322"/>
      <c r="AY55" s="2322"/>
      <c r="AZ55" s="2322"/>
      <c r="BA55" s="2322"/>
      <c r="BB55" s="2322"/>
      <c r="BC55" s="2322"/>
      <c r="BD55" s="2322"/>
      <c r="BE55" s="2322"/>
      <c r="BF55" s="2322"/>
      <c r="BG55" s="2322"/>
      <c r="BH55" s="2322"/>
      <c r="BI55" s="2322"/>
      <c r="BJ55" s="2322"/>
      <c r="BK55" s="2322"/>
      <c r="BL55" s="2322"/>
      <c r="BM55" s="2322"/>
      <c r="BN55" s="2322"/>
      <c r="BO55" s="2322"/>
      <c r="BP55" s="2322"/>
      <c r="BQ55" s="2323"/>
      <c r="BR55" s="2057"/>
      <c r="BS55" s="2058"/>
      <c r="BT55" s="2058"/>
      <c r="BU55" s="2059"/>
      <c r="BV55" s="2304"/>
      <c r="BW55" s="2305"/>
      <c r="BX55" s="2305"/>
      <c r="BY55" s="2305"/>
      <c r="BZ55" s="2305"/>
      <c r="CA55" s="2305"/>
      <c r="CB55" s="2305"/>
      <c r="CC55" s="2305"/>
      <c r="CD55" s="2305"/>
      <c r="CE55" s="2305"/>
      <c r="CF55" s="2305"/>
      <c r="CG55" s="2305"/>
      <c r="CH55" s="2305"/>
      <c r="CI55" s="2305"/>
      <c r="CJ55" s="2305"/>
      <c r="CK55" s="2305"/>
      <c r="CL55" s="2305"/>
      <c r="CM55" s="2305"/>
      <c r="CN55" s="2305"/>
      <c r="CO55" s="2305"/>
      <c r="CP55" s="2305"/>
      <c r="CQ55" s="2305"/>
      <c r="CR55" s="2305"/>
      <c r="CS55" s="2305"/>
      <c r="CT55" s="2305"/>
      <c r="CU55" s="2305"/>
      <c r="CV55" s="2305"/>
      <c r="CW55" s="2305"/>
      <c r="CX55" s="2305"/>
      <c r="CY55" s="2305"/>
      <c r="CZ55" s="2305"/>
      <c r="DA55" s="2305"/>
      <c r="DB55" s="2305"/>
      <c r="DC55" s="2305"/>
      <c r="DD55" s="2305"/>
      <c r="DE55" s="2305"/>
      <c r="DF55" s="2305"/>
      <c r="DG55" s="2305"/>
      <c r="DH55" s="2305"/>
      <c r="DI55" s="2305"/>
      <c r="DJ55" s="2305"/>
      <c r="DK55" s="2305"/>
      <c r="DL55" s="2305"/>
      <c r="DM55" s="2305"/>
      <c r="DN55" s="2305"/>
      <c r="DO55" s="2305"/>
      <c r="DP55" s="2306"/>
      <c r="DQ55" s="81"/>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s="82"/>
    </row>
    <row r="56" spans="3:244" ht="5.25" customHeight="1">
      <c r="C56" s="2312"/>
      <c r="D56" s="2312"/>
      <c r="E56" s="2312"/>
      <c r="F56" s="2312"/>
      <c r="G56" s="2312"/>
      <c r="H56" s="1960" t="s">
        <v>10</v>
      </c>
      <c r="I56" s="1745"/>
      <c r="J56" s="1745"/>
      <c r="K56" s="1745"/>
      <c r="L56" s="1745"/>
      <c r="M56" s="1745"/>
      <c r="N56" s="1745"/>
      <c r="O56" s="1745"/>
      <c r="P56" s="1745"/>
      <c r="Q56" s="1745"/>
      <c r="R56" s="1745"/>
      <c r="S56" s="1745"/>
      <c r="T56" s="1745"/>
      <c r="U56" s="1745"/>
      <c r="V56" s="1745"/>
      <c r="W56" s="1745"/>
      <c r="X56" s="1745"/>
      <c r="Y56" s="1745"/>
      <c r="Z56" s="1961"/>
      <c r="AA56" s="2036" t="s">
        <v>11</v>
      </c>
      <c r="AB56" s="1745"/>
      <c r="AC56" s="1745"/>
      <c r="AD56" s="1745"/>
      <c r="AE56" s="1745"/>
      <c r="AF56" s="1745"/>
      <c r="AG56" s="1745"/>
      <c r="AH56" s="1745"/>
      <c r="AI56" s="1745"/>
      <c r="AJ56" s="1745"/>
      <c r="AK56" s="1745"/>
      <c r="AL56" s="1745"/>
      <c r="AM56" s="1745"/>
      <c r="AN56" s="1745"/>
      <c r="AO56" s="1745"/>
      <c r="AP56" s="1745"/>
      <c r="AQ56" s="1745"/>
      <c r="AR56" s="1745"/>
      <c r="AS56" s="1745"/>
      <c r="AT56" s="1745"/>
      <c r="AU56" s="1745"/>
      <c r="AV56" s="1745"/>
      <c r="AW56" s="1745"/>
      <c r="AX56" s="1961"/>
      <c r="AY56" s="2119" t="s">
        <v>276</v>
      </c>
      <c r="AZ56" s="2120"/>
      <c r="BA56" s="2120"/>
      <c r="BB56" s="2120"/>
      <c r="BC56" s="2120"/>
      <c r="BD56" s="2120"/>
      <c r="BE56" s="2120"/>
      <c r="BF56" s="2120"/>
      <c r="BG56" s="2120"/>
      <c r="BH56" s="2120"/>
      <c r="BI56" s="2120"/>
      <c r="BJ56" s="2120"/>
      <c r="BK56" s="2120"/>
      <c r="BL56" s="2120"/>
      <c r="BM56" s="2120"/>
      <c r="BN56" s="2120"/>
      <c r="BO56" s="2120"/>
      <c r="BP56" s="2120"/>
      <c r="BQ56" s="2120"/>
      <c r="BR56" s="2120"/>
      <c r="BS56" s="2120"/>
      <c r="BT56" s="2120"/>
      <c r="BU56" s="2120"/>
      <c r="BV56" s="2121"/>
      <c r="BW56" s="2128" t="s">
        <v>2</v>
      </c>
      <c r="BX56" s="2129"/>
      <c r="BY56" s="2129"/>
      <c r="BZ56" s="2129"/>
      <c r="CA56" s="2129"/>
      <c r="CB56" s="2129"/>
      <c r="CC56" s="2129"/>
      <c r="CD56" s="2129"/>
      <c r="CE56" s="2129"/>
      <c r="CF56" s="2129"/>
      <c r="CG56" s="2129"/>
      <c r="CH56" s="2129"/>
      <c r="CI56" s="2129"/>
      <c r="CJ56" s="2129"/>
      <c r="CK56" s="2129"/>
      <c r="CL56" s="2129"/>
      <c r="CM56" s="2129"/>
      <c r="CN56" s="2129"/>
      <c r="CO56" s="2129"/>
      <c r="CP56" s="2129"/>
      <c r="CQ56" s="2129"/>
      <c r="CR56" s="2129"/>
      <c r="CS56" s="2130"/>
      <c r="CT56" s="2036" t="s">
        <v>3</v>
      </c>
      <c r="CU56" s="1745"/>
      <c r="CV56" s="1745"/>
      <c r="CW56" s="1745"/>
      <c r="CX56" s="1745"/>
      <c r="CY56" s="1745"/>
      <c r="CZ56" s="1745"/>
      <c r="DA56" s="1745"/>
      <c r="DB56" s="1745"/>
      <c r="DC56" s="1745"/>
      <c r="DD56" s="1745"/>
      <c r="DE56" s="1745"/>
      <c r="DF56" s="1745"/>
      <c r="DG56" s="1745"/>
      <c r="DH56" s="1745"/>
      <c r="DI56" s="1745"/>
      <c r="DJ56" s="1745"/>
      <c r="DK56" s="1745"/>
      <c r="DL56" s="1745"/>
      <c r="DM56" s="1745"/>
      <c r="DN56" s="1745"/>
      <c r="DO56" s="1745"/>
      <c r="DP56" s="1746"/>
      <c r="DQ56" s="81"/>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s="96"/>
    </row>
    <row r="57" spans="3:244" ht="5.25" customHeight="1">
      <c r="C57" s="2312"/>
      <c r="D57" s="2312"/>
      <c r="E57" s="2312"/>
      <c r="F57" s="2312"/>
      <c r="G57" s="2312"/>
      <c r="H57" s="1962"/>
      <c r="I57" s="1748"/>
      <c r="J57" s="1748"/>
      <c r="K57" s="1748"/>
      <c r="L57" s="1748"/>
      <c r="M57" s="1748"/>
      <c r="N57" s="1748"/>
      <c r="O57" s="1748"/>
      <c r="P57" s="1748"/>
      <c r="Q57" s="1748"/>
      <c r="R57" s="1748"/>
      <c r="S57" s="1748"/>
      <c r="T57" s="1748"/>
      <c r="U57" s="1748"/>
      <c r="V57" s="1748"/>
      <c r="W57" s="1748"/>
      <c r="X57" s="1748"/>
      <c r="Y57" s="1748"/>
      <c r="Z57" s="1963"/>
      <c r="AA57" s="2037"/>
      <c r="AB57" s="1748"/>
      <c r="AC57" s="1748"/>
      <c r="AD57" s="1748"/>
      <c r="AE57" s="1748"/>
      <c r="AF57" s="1748"/>
      <c r="AG57" s="1748"/>
      <c r="AH57" s="1748"/>
      <c r="AI57" s="1748"/>
      <c r="AJ57" s="1748"/>
      <c r="AK57" s="1748"/>
      <c r="AL57" s="1748"/>
      <c r="AM57" s="1748"/>
      <c r="AN57" s="1748"/>
      <c r="AO57" s="1748"/>
      <c r="AP57" s="1748"/>
      <c r="AQ57" s="1748"/>
      <c r="AR57" s="1748"/>
      <c r="AS57" s="1748"/>
      <c r="AT57" s="1748"/>
      <c r="AU57" s="1748"/>
      <c r="AV57" s="1748"/>
      <c r="AW57" s="1748"/>
      <c r="AX57" s="1963"/>
      <c r="AY57" s="2122"/>
      <c r="AZ57" s="2123"/>
      <c r="BA57" s="2123"/>
      <c r="BB57" s="2123"/>
      <c r="BC57" s="2123"/>
      <c r="BD57" s="2123"/>
      <c r="BE57" s="2123"/>
      <c r="BF57" s="2123"/>
      <c r="BG57" s="2123"/>
      <c r="BH57" s="2123"/>
      <c r="BI57" s="2123"/>
      <c r="BJ57" s="2123"/>
      <c r="BK57" s="2123"/>
      <c r="BL57" s="2123"/>
      <c r="BM57" s="2123"/>
      <c r="BN57" s="2123"/>
      <c r="BO57" s="2123"/>
      <c r="BP57" s="2123"/>
      <c r="BQ57" s="2123"/>
      <c r="BR57" s="2123"/>
      <c r="BS57" s="2123"/>
      <c r="BT57" s="2123"/>
      <c r="BU57" s="2123"/>
      <c r="BV57" s="2124"/>
      <c r="BW57" s="2131"/>
      <c r="BX57" s="2132"/>
      <c r="BY57" s="2132"/>
      <c r="BZ57" s="2132"/>
      <c r="CA57" s="2132"/>
      <c r="CB57" s="2132"/>
      <c r="CC57" s="2132"/>
      <c r="CD57" s="2132"/>
      <c r="CE57" s="2132"/>
      <c r="CF57" s="2132"/>
      <c r="CG57" s="2132"/>
      <c r="CH57" s="2132"/>
      <c r="CI57" s="2132"/>
      <c r="CJ57" s="2132"/>
      <c r="CK57" s="2132"/>
      <c r="CL57" s="2132"/>
      <c r="CM57" s="2132"/>
      <c r="CN57" s="2132"/>
      <c r="CO57" s="2132"/>
      <c r="CP57" s="2132"/>
      <c r="CQ57" s="2132"/>
      <c r="CR57" s="2132"/>
      <c r="CS57" s="2133"/>
      <c r="CT57" s="2037"/>
      <c r="CU57" s="1748"/>
      <c r="CV57" s="1748"/>
      <c r="CW57" s="1748"/>
      <c r="CX57" s="1748"/>
      <c r="CY57" s="1748"/>
      <c r="CZ57" s="1748"/>
      <c r="DA57" s="1748"/>
      <c r="DB57" s="1748"/>
      <c r="DC57" s="1748"/>
      <c r="DD57" s="1748"/>
      <c r="DE57" s="1748"/>
      <c r="DF57" s="1748"/>
      <c r="DG57" s="1748"/>
      <c r="DH57" s="1748"/>
      <c r="DI57" s="1748"/>
      <c r="DJ57" s="1748"/>
      <c r="DK57" s="1748"/>
      <c r="DL57" s="1748"/>
      <c r="DM57" s="1748"/>
      <c r="DN57" s="1748"/>
      <c r="DO57" s="1748"/>
      <c r="DP57" s="1749"/>
      <c r="DQ57" s="81"/>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s="96"/>
    </row>
    <row r="58" spans="3:244" ht="5.25" customHeight="1">
      <c r="C58" s="2312"/>
      <c r="D58" s="2312"/>
      <c r="E58" s="2312"/>
      <c r="F58" s="2312"/>
      <c r="G58" s="2312"/>
      <c r="H58" s="1962"/>
      <c r="I58" s="1748"/>
      <c r="J58" s="1748"/>
      <c r="K58" s="1748"/>
      <c r="L58" s="1748"/>
      <c r="M58" s="1748"/>
      <c r="N58" s="1748"/>
      <c r="O58" s="1748"/>
      <c r="P58" s="1748"/>
      <c r="Q58" s="1748"/>
      <c r="R58" s="1748"/>
      <c r="S58" s="1748"/>
      <c r="T58" s="1748"/>
      <c r="U58" s="1748"/>
      <c r="V58" s="1748"/>
      <c r="W58" s="1748"/>
      <c r="X58" s="1748"/>
      <c r="Y58" s="1748"/>
      <c r="Z58" s="1963"/>
      <c r="AA58" s="2037"/>
      <c r="AB58" s="1748"/>
      <c r="AC58" s="1748"/>
      <c r="AD58" s="1748"/>
      <c r="AE58" s="1748"/>
      <c r="AF58" s="1748"/>
      <c r="AG58" s="1748"/>
      <c r="AH58" s="1748"/>
      <c r="AI58" s="1748"/>
      <c r="AJ58" s="1748"/>
      <c r="AK58" s="1748"/>
      <c r="AL58" s="1748"/>
      <c r="AM58" s="1748"/>
      <c r="AN58" s="1748"/>
      <c r="AO58" s="1748"/>
      <c r="AP58" s="1748"/>
      <c r="AQ58" s="1748"/>
      <c r="AR58" s="1748"/>
      <c r="AS58" s="1748"/>
      <c r="AT58" s="1748"/>
      <c r="AU58" s="1748"/>
      <c r="AV58" s="1748"/>
      <c r="AW58" s="1748"/>
      <c r="AX58" s="1963"/>
      <c r="AY58" s="2122"/>
      <c r="AZ58" s="2123"/>
      <c r="BA58" s="2123"/>
      <c r="BB58" s="2123"/>
      <c r="BC58" s="2123"/>
      <c r="BD58" s="2123"/>
      <c r="BE58" s="2123"/>
      <c r="BF58" s="2123"/>
      <c r="BG58" s="2123"/>
      <c r="BH58" s="2123"/>
      <c r="BI58" s="2123"/>
      <c r="BJ58" s="2123"/>
      <c r="BK58" s="2123"/>
      <c r="BL58" s="2123"/>
      <c r="BM58" s="2123"/>
      <c r="BN58" s="2123"/>
      <c r="BO58" s="2123"/>
      <c r="BP58" s="2123"/>
      <c r="BQ58" s="2123"/>
      <c r="BR58" s="2123"/>
      <c r="BS58" s="2123"/>
      <c r="BT58" s="2123"/>
      <c r="BU58" s="2123"/>
      <c r="BV58" s="2124"/>
      <c r="BW58" s="2131"/>
      <c r="BX58" s="2132"/>
      <c r="BY58" s="2132"/>
      <c r="BZ58" s="2132"/>
      <c r="CA58" s="2132"/>
      <c r="CB58" s="2132"/>
      <c r="CC58" s="2132"/>
      <c r="CD58" s="2132"/>
      <c r="CE58" s="2132"/>
      <c r="CF58" s="2132"/>
      <c r="CG58" s="2132"/>
      <c r="CH58" s="2132"/>
      <c r="CI58" s="2132"/>
      <c r="CJ58" s="2132"/>
      <c r="CK58" s="2132"/>
      <c r="CL58" s="2132"/>
      <c r="CM58" s="2132"/>
      <c r="CN58" s="2132"/>
      <c r="CO58" s="2132"/>
      <c r="CP58" s="2132"/>
      <c r="CQ58" s="2132"/>
      <c r="CR58" s="2132"/>
      <c r="CS58" s="2133"/>
      <c r="CT58" s="2037"/>
      <c r="CU58" s="1748"/>
      <c r="CV58" s="1748"/>
      <c r="CW58" s="1748"/>
      <c r="CX58" s="1748"/>
      <c r="CY58" s="1748"/>
      <c r="CZ58" s="1748"/>
      <c r="DA58" s="1748"/>
      <c r="DB58" s="1748"/>
      <c r="DC58" s="1748"/>
      <c r="DD58" s="1748"/>
      <c r="DE58" s="1748"/>
      <c r="DF58" s="1748"/>
      <c r="DG58" s="1748"/>
      <c r="DH58" s="1748"/>
      <c r="DI58" s="1748"/>
      <c r="DJ58" s="1748"/>
      <c r="DK58" s="1748"/>
      <c r="DL58" s="1748"/>
      <c r="DM58" s="1748"/>
      <c r="DN58" s="1748"/>
      <c r="DO58" s="1748"/>
      <c r="DP58" s="1749"/>
      <c r="DQ58" s="81"/>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s="96"/>
    </row>
    <row r="59" spans="3:244" ht="5.25" customHeight="1" thickBot="1">
      <c r="C59" s="2312"/>
      <c r="D59" s="2312"/>
      <c r="E59" s="2312"/>
      <c r="F59" s="2312"/>
      <c r="G59" s="2312"/>
      <c r="H59" s="1964"/>
      <c r="I59" s="1751"/>
      <c r="J59" s="1751"/>
      <c r="K59" s="1751"/>
      <c r="L59" s="1751"/>
      <c r="M59" s="1751"/>
      <c r="N59" s="1751"/>
      <c r="O59" s="1751"/>
      <c r="P59" s="1751"/>
      <c r="Q59" s="1751"/>
      <c r="R59" s="1751"/>
      <c r="S59" s="1751"/>
      <c r="T59" s="1751"/>
      <c r="U59" s="1751"/>
      <c r="V59" s="1751"/>
      <c r="W59" s="1751"/>
      <c r="X59" s="1751"/>
      <c r="Y59" s="1751"/>
      <c r="Z59" s="1965"/>
      <c r="AA59" s="2116"/>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7"/>
      <c r="AX59" s="2118"/>
      <c r="AY59" s="2125"/>
      <c r="AZ59" s="2126"/>
      <c r="BA59" s="2126"/>
      <c r="BB59" s="2126"/>
      <c r="BC59" s="2126"/>
      <c r="BD59" s="2126"/>
      <c r="BE59" s="2126"/>
      <c r="BF59" s="2126"/>
      <c r="BG59" s="2126"/>
      <c r="BH59" s="2126"/>
      <c r="BI59" s="2126"/>
      <c r="BJ59" s="2126"/>
      <c r="BK59" s="2126"/>
      <c r="BL59" s="2126"/>
      <c r="BM59" s="2126"/>
      <c r="BN59" s="2126"/>
      <c r="BO59" s="2126"/>
      <c r="BP59" s="2126"/>
      <c r="BQ59" s="2126"/>
      <c r="BR59" s="2126"/>
      <c r="BS59" s="2126"/>
      <c r="BT59" s="2126"/>
      <c r="BU59" s="2126"/>
      <c r="BV59" s="2127"/>
      <c r="BW59" s="2134"/>
      <c r="BX59" s="2135"/>
      <c r="BY59" s="2135"/>
      <c r="BZ59" s="2135"/>
      <c r="CA59" s="2135"/>
      <c r="CB59" s="2135"/>
      <c r="CC59" s="2135"/>
      <c r="CD59" s="2135"/>
      <c r="CE59" s="2135"/>
      <c r="CF59" s="2135"/>
      <c r="CG59" s="2135"/>
      <c r="CH59" s="2135"/>
      <c r="CI59" s="2135"/>
      <c r="CJ59" s="2135"/>
      <c r="CK59" s="2135"/>
      <c r="CL59" s="2135"/>
      <c r="CM59" s="2135"/>
      <c r="CN59" s="2135"/>
      <c r="CO59" s="2135"/>
      <c r="CP59" s="2135"/>
      <c r="CQ59" s="2135"/>
      <c r="CR59" s="2135"/>
      <c r="CS59" s="2136"/>
      <c r="CT59" s="2038"/>
      <c r="CU59" s="1751"/>
      <c r="CV59" s="1751"/>
      <c r="CW59" s="1751"/>
      <c r="CX59" s="1751"/>
      <c r="CY59" s="1751"/>
      <c r="CZ59" s="1751"/>
      <c r="DA59" s="1751"/>
      <c r="DB59" s="1751"/>
      <c r="DC59" s="1751"/>
      <c r="DD59" s="1751"/>
      <c r="DE59" s="1751"/>
      <c r="DF59" s="1751"/>
      <c r="DG59" s="1751"/>
      <c r="DH59" s="1751"/>
      <c r="DI59" s="1751"/>
      <c r="DJ59" s="1751"/>
      <c r="DK59" s="1751"/>
      <c r="DL59" s="1751"/>
      <c r="DM59" s="1751"/>
      <c r="DN59" s="1751"/>
      <c r="DO59" s="1751"/>
      <c r="DP59" s="1752"/>
      <c r="DQ59" s="81"/>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s="96"/>
    </row>
    <row r="60" spans="3:244" ht="5.25" customHeight="1">
      <c r="C60" s="2312"/>
      <c r="D60" s="2312"/>
      <c r="E60" s="2312"/>
      <c r="F60" s="2312"/>
      <c r="G60" s="2312"/>
      <c r="H60" s="2287" t="str">
        <f>IF($AA$10&lt;&gt;"",IF(HLOOKUP($AA$10,'個人別明細　一覧入力用'!$F$7:$HG$193,17,FALSE)&lt;&gt;"",HLOOKUP($AA$10,'個人別明細　一覧入力用'!$F$7:$HG$193,17,FALSE),""),"")</f>
        <v/>
      </c>
      <c r="I60" s="1524"/>
      <c r="J60" s="1524"/>
      <c r="K60" s="1524"/>
      <c r="L60" s="1524"/>
      <c r="M60" s="1524"/>
      <c r="N60" s="1524"/>
      <c r="O60" s="1524"/>
      <c r="P60" s="1524"/>
      <c r="Q60" s="1524"/>
      <c r="R60" s="1524"/>
      <c r="S60" s="1524"/>
      <c r="T60" s="1524"/>
      <c r="U60" s="1524"/>
      <c r="V60" s="1524"/>
      <c r="W60" s="1524"/>
      <c r="X60" s="1524"/>
      <c r="Y60" s="1524"/>
      <c r="Z60" s="2269"/>
      <c r="AA60" s="97"/>
      <c r="AB60" s="2088"/>
      <c r="AC60" s="2088"/>
      <c r="AD60" s="1984" t="s">
        <v>35</v>
      </c>
      <c r="AE60" s="1984"/>
      <c r="AF60" s="1984"/>
      <c r="AG60" s="1452" t="s">
        <v>34</v>
      </c>
      <c r="AH60" s="1452"/>
      <c r="AI60" s="1452"/>
      <c r="AJ60" s="1452"/>
      <c r="AK60" s="1452"/>
      <c r="AL60" s="1452"/>
      <c r="AM60" s="1452"/>
      <c r="AN60" s="1452"/>
      <c r="AO60" s="1452"/>
      <c r="AP60" s="1452" t="s">
        <v>33</v>
      </c>
      <c r="AQ60" s="1452"/>
      <c r="AR60" s="1452"/>
      <c r="AS60" s="1452"/>
      <c r="AT60" s="1452"/>
      <c r="AU60" s="1452"/>
      <c r="AV60" s="1452"/>
      <c r="AW60" s="1452"/>
      <c r="AX60" s="1910"/>
      <c r="AY60" s="97"/>
      <c r="AZ60" s="2088"/>
      <c r="BA60" s="2088"/>
      <c r="BB60" s="1452" t="s">
        <v>34</v>
      </c>
      <c r="BC60" s="1452"/>
      <c r="BD60" s="1452"/>
      <c r="BE60" s="1452"/>
      <c r="BF60" s="1452"/>
      <c r="BG60" s="1452"/>
      <c r="BH60" s="1452"/>
      <c r="BI60" s="1452"/>
      <c r="BJ60" s="1452"/>
      <c r="BK60" s="1452" t="s">
        <v>33</v>
      </c>
      <c r="BL60" s="1452"/>
      <c r="BM60" s="1452"/>
      <c r="BN60" s="1452"/>
      <c r="BO60" s="1452"/>
      <c r="BP60" s="1452"/>
      <c r="BQ60" s="1452"/>
      <c r="BR60" s="1452"/>
      <c r="BS60" s="1452"/>
      <c r="BT60" s="1452"/>
      <c r="BU60" s="1452"/>
      <c r="BV60" s="1910"/>
      <c r="BW60" s="1982" t="s">
        <v>34</v>
      </c>
      <c r="BX60" s="1820"/>
      <c r="BY60" s="1820"/>
      <c r="BZ60" s="1820"/>
      <c r="CA60" s="1820"/>
      <c r="CB60" s="1820"/>
      <c r="CC60" s="1820"/>
      <c r="CD60" s="1820"/>
      <c r="CE60" s="1820"/>
      <c r="CF60" s="1820"/>
      <c r="CG60" s="1820"/>
      <c r="CH60" s="1820"/>
      <c r="CI60" s="1820" t="s">
        <v>33</v>
      </c>
      <c r="CJ60" s="1820"/>
      <c r="CK60" s="1820"/>
      <c r="CL60" s="1820"/>
      <c r="CM60" s="1820"/>
      <c r="CN60" s="1820"/>
      <c r="CO60" s="1820"/>
      <c r="CP60" s="1820"/>
      <c r="CQ60" s="1820"/>
      <c r="CR60" s="1820"/>
      <c r="CS60" s="1821"/>
      <c r="CT60" s="2101" t="s">
        <v>114</v>
      </c>
      <c r="CU60" s="2102"/>
      <c r="CV60" s="2102"/>
      <c r="CW60" s="2102"/>
      <c r="CX60" s="2102"/>
      <c r="CY60" s="2102"/>
      <c r="CZ60" s="2102"/>
      <c r="DA60" s="2102"/>
      <c r="DB60" s="2102"/>
      <c r="DC60" s="2102"/>
      <c r="DD60" s="2102"/>
      <c r="DE60" s="2102"/>
      <c r="DF60" s="1820" t="s">
        <v>33</v>
      </c>
      <c r="DG60" s="1820"/>
      <c r="DH60" s="1820"/>
      <c r="DI60" s="1820"/>
      <c r="DJ60" s="1820"/>
      <c r="DK60" s="1820"/>
      <c r="DL60" s="1820"/>
      <c r="DM60" s="1820"/>
      <c r="DN60" s="1820"/>
      <c r="DO60" s="1820"/>
      <c r="DP60" s="1942"/>
      <c r="DQ60" s="81"/>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s="98"/>
    </row>
    <row r="61" spans="3:244" ht="5.25" customHeight="1">
      <c r="C61" s="2312"/>
      <c r="D61" s="2312"/>
      <c r="E61" s="2312"/>
      <c r="F61" s="2312"/>
      <c r="G61" s="2312"/>
      <c r="H61" s="2288"/>
      <c r="I61" s="1527"/>
      <c r="J61" s="1527"/>
      <c r="K61" s="1527"/>
      <c r="L61" s="1527"/>
      <c r="M61" s="1527"/>
      <c r="N61" s="1527"/>
      <c r="O61" s="1527"/>
      <c r="P61" s="1527"/>
      <c r="Q61" s="1527"/>
      <c r="R61" s="1527"/>
      <c r="S61" s="1527"/>
      <c r="T61" s="1527"/>
      <c r="U61" s="1527"/>
      <c r="V61" s="1527"/>
      <c r="W61" s="1527"/>
      <c r="X61" s="1527"/>
      <c r="Y61" s="1527"/>
      <c r="Z61" s="1890"/>
      <c r="AA61" s="99"/>
      <c r="AB61" s="2089"/>
      <c r="AC61" s="2089"/>
      <c r="AD61" s="1985"/>
      <c r="AE61" s="1985"/>
      <c r="AF61" s="1985"/>
      <c r="AG61" s="1455"/>
      <c r="AH61" s="1455"/>
      <c r="AI61" s="1455"/>
      <c r="AJ61" s="1455"/>
      <c r="AK61" s="1455"/>
      <c r="AL61" s="1455"/>
      <c r="AM61" s="1455"/>
      <c r="AN61" s="1455"/>
      <c r="AO61" s="1455"/>
      <c r="AP61" s="1455"/>
      <c r="AQ61" s="1455"/>
      <c r="AR61" s="1455"/>
      <c r="AS61" s="1455"/>
      <c r="AT61" s="1455"/>
      <c r="AU61" s="1455"/>
      <c r="AV61" s="1455"/>
      <c r="AW61" s="1455"/>
      <c r="AX61" s="1912"/>
      <c r="AY61" s="99"/>
      <c r="AZ61" s="2089"/>
      <c r="BA61" s="2089"/>
      <c r="BB61" s="1455"/>
      <c r="BC61" s="1455"/>
      <c r="BD61" s="1455"/>
      <c r="BE61" s="1455"/>
      <c r="BF61" s="1455"/>
      <c r="BG61" s="1455"/>
      <c r="BH61" s="1455"/>
      <c r="BI61" s="1455"/>
      <c r="BJ61" s="1455"/>
      <c r="BK61" s="1455"/>
      <c r="BL61" s="1455"/>
      <c r="BM61" s="1455"/>
      <c r="BN61" s="1455"/>
      <c r="BO61" s="1455"/>
      <c r="BP61" s="1455"/>
      <c r="BQ61" s="1455"/>
      <c r="BR61" s="1455"/>
      <c r="BS61" s="1455"/>
      <c r="BT61" s="1455"/>
      <c r="BU61" s="1455"/>
      <c r="BV61" s="1912"/>
      <c r="BW61" s="1911"/>
      <c r="BX61" s="1455"/>
      <c r="BY61" s="1455"/>
      <c r="BZ61" s="1455"/>
      <c r="CA61" s="1455"/>
      <c r="CB61" s="1455"/>
      <c r="CC61" s="1455"/>
      <c r="CD61" s="1455"/>
      <c r="CE61" s="1455"/>
      <c r="CF61" s="1455"/>
      <c r="CG61" s="1455"/>
      <c r="CH61" s="1455"/>
      <c r="CI61" s="1455"/>
      <c r="CJ61" s="1455"/>
      <c r="CK61" s="1455"/>
      <c r="CL61" s="1455"/>
      <c r="CM61" s="1455"/>
      <c r="CN61" s="1455"/>
      <c r="CO61" s="1455"/>
      <c r="CP61" s="1455"/>
      <c r="CQ61" s="1455"/>
      <c r="CR61" s="1455"/>
      <c r="CS61" s="1456"/>
      <c r="CT61" s="2103"/>
      <c r="CU61" s="1739"/>
      <c r="CV61" s="1739"/>
      <c r="CW61" s="1739"/>
      <c r="CX61" s="1739"/>
      <c r="CY61" s="1739"/>
      <c r="CZ61" s="1739"/>
      <c r="DA61" s="1739"/>
      <c r="DB61" s="1739"/>
      <c r="DC61" s="1739"/>
      <c r="DD61" s="1739"/>
      <c r="DE61" s="1739"/>
      <c r="DF61" s="1455"/>
      <c r="DG61" s="1455"/>
      <c r="DH61" s="1455"/>
      <c r="DI61" s="1455"/>
      <c r="DJ61" s="1455"/>
      <c r="DK61" s="1455"/>
      <c r="DL61" s="1455"/>
      <c r="DM61" s="1455"/>
      <c r="DN61" s="1455"/>
      <c r="DO61" s="1455"/>
      <c r="DP61" s="1863"/>
      <c r="DQ61" s="8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s="98"/>
    </row>
    <row r="62" spans="3:244" ht="5.25" customHeight="1">
      <c r="C62" s="2312"/>
      <c r="D62" s="2312"/>
      <c r="E62" s="2312"/>
      <c r="F62" s="2312"/>
      <c r="G62" s="2312"/>
      <c r="H62" s="2288"/>
      <c r="I62" s="1527"/>
      <c r="J62" s="1527"/>
      <c r="K62" s="1527"/>
      <c r="L62" s="1527"/>
      <c r="M62" s="1527"/>
      <c r="N62" s="1527"/>
      <c r="O62" s="1527"/>
      <c r="P62" s="1527"/>
      <c r="Q62" s="1527"/>
      <c r="R62" s="1527"/>
      <c r="S62" s="1527"/>
      <c r="T62" s="1527"/>
      <c r="U62" s="1527"/>
      <c r="V62" s="1527"/>
      <c r="W62" s="1527"/>
      <c r="X62" s="1527"/>
      <c r="Y62" s="1527"/>
      <c r="Z62" s="1890"/>
      <c r="AA62" s="99"/>
      <c r="AB62" s="2089"/>
      <c r="AC62" s="2089"/>
      <c r="AD62" s="1985"/>
      <c r="AE62" s="1985"/>
      <c r="AF62" s="1985"/>
      <c r="AG62" s="1455"/>
      <c r="AH62" s="1455"/>
      <c r="AI62" s="1455"/>
      <c r="AJ62" s="1455"/>
      <c r="AK62" s="1455"/>
      <c r="AL62" s="1455"/>
      <c r="AM62" s="1455"/>
      <c r="AN62" s="1455"/>
      <c r="AO62" s="1455"/>
      <c r="AP62" s="1455"/>
      <c r="AQ62" s="1455"/>
      <c r="AR62" s="1455"/>
      <c r="AS62" s="1455"/>
      <c r="AT62" s="1455"/>
      <c r="AU62" s="1455"/>
      <c r="AV62" s="1455"/>
      <c r="AW62" s="1455"/>
      <c r="AX62" s="1912"/>
      <c r="AY62" s="99"/>
      <c r="AZ62" s="2089"/>
      <c r="BA62" s="2089"/>
      <c r="BB62" s="1455"/>
      <c r="BC62" s="1455"/>
      <c r="BD62" s="1455"/>
      <c r="BE62" s="1455"/>
      <c r="BF62" s="1455"/>
      <c r="BG62" s="1455"/>
      <c r="BH62" s="1455"/>
      <c r="BI62" s="1455"/>
      <c r="BJ62" s="1455"/>
      <c r="BK62" s="1455"/>
      <c r="BL62" s="1455"/>
      <c r="BM62" s="1455"/>
      <c r="BN62" s="1455"/>
      <c r="BO62" s="1455"/>
      <c r="BP62" s="1455"/>
      <c r="BQ62" s="1455"/>
      <c r="BR62" s="1455"/>
      <c r="BS62" s="1455"/>
      <c r="BT62" s="1455"/>
      <c r="BU62" s="1455"/>
      <c r="BV62" s="1912"/>
      <c r="BW62" s="1911"/>
      <c r="BX62" s="1455"/>
      <c r="BY62" s="1455"/>
      <c r="BZ62" s="1455"/>
      <c r="CA62" s="1455"/>
      <c r="CB62" s="1455"/>
      <c r="CC62" s="1455"/>
      <c r="CD62" s="1455"/>
      <c r="CE62" s="1455"/>
      <c r="CF62" s="1455"/>
      <c r="CG62" s="1455"/>
      <c r="CH62" s="1455"/>
      <c r="CI62" s="1455"/>
      <c r="CJ62" s="1455"/>
      <c r="CK62" s="1455"/>
      <c r="CL62" s="1455"/>
      <c r="CM62" s="1455"/>
      <c r="CN62" s="1455"/>
      <c r="CO62" s="1455"/>
      <c r="CP62" s="1455"/>
      <c r="CQ62" s="1455"/>
      <c r="CR62" s="1455"/>
      <c r="CS62" s="1456"/>
      <c r="CT62" s="2103"/>
      <c r="CU62" s="1739"/>
      <c r="CV62" s="1739"/>
      <c r="CW62" s="1739"/>
      <c r="CX62" s="1739"/>
      <c r="CY62" s="1739"/>
      <c r="CZ62" s="1739"/>
      <c r="DA62" s="1739"/>
      <c r="DB62" s="1739"/>
      <c r="DC62" s="1739"/>
      <c r="DD62" s="1739"/>
      <c r="DE62" s="1739"/>
      <c r="DF62" s="1455"/>
      <c r="DG62" s="1455"/>
      <c r="DH62" s="1455"/>
      <c r="DI62" s="1455"/>
      <c r="DJ62" s="1455"/>
      <c r="DK62" s="1455"/>
      <c r="DL62" s="1455"/>
      <c r="DM62" s="1455"/>
      <c r="DN62" s="1455"/>
      <c r="DO62" s="1455"/>
      <c r="DP62" s="1863"/>
      <c r="DQ62" s="81"/>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s="98"/>
    </row>
    <row r="63" spans="3:244" ht="5.25" customHeight="1">
      <c r="C63" s="2312"/>
      <c r="D63" s="2312"/>
      <c r="E63" s="2312"/>
      <c r="F63" s="2312"/>
      <c r="G63" s="2312"/>
      <c r="H63" s="2288"/>
      <c r="I63" s="1527"/>
      <c r="J63" s="1527"/>
      <c r="K63" s="1527"/>
      <c r="L63" s="1527"/>
      <c r="M63" s="1527"/>
      <c r="N63" s="1527"/>
      <c r="O63" s="1527"/>
      <c r="P63" s="1527"/>
      <c r="Q63" s="1527"/>
      <c r="R63" s="1527"/>
      <c r="S63" s="1527"/>
      <c r="T63" s="1527"/>
      <c r="U63" s="1527"/>
      <c r="V63" s="1527"/>
      <c r="W63" s="1527"/>
      <c r="X63" s="1527"/>
      <c r="Y63" s="1527"/>
      <c r="Z63" s="1890"/>
      <c r="AA63" s="2090" t="str">
        <f>IF($AA$10&lt;&gt;"",IF(HLOOKUP($AA$10,'個人別明細　一覧入力用'!$F$7:$HG$193,20,FALSE)&lt;&gt;"",HLOOKUP($AA$10,'個人別明細　一覧入力用'!$F$7:$HG$193,20,FALSE),""),"")</f>
        <v/>
      </c>
      <c r="AB63" s="1950"/>
      <c r="AC63" s="1950"/>
      <c r="AD63" s="1950"/>
      <c r="AE63" s="1950"/>
      <c r="AF63" s="1950"/>
      <c r="AG63" s="1950"/>
      <c r="AH63" s="1950"/>
      <c r="AI63" s="1950"/>
      <c r="AJ63" s="1950"/>
      <c r="AK63" s="1950"/>
      <c r="AL63" s="1950"/>
      <c r="AM63" s="1950"/>
      <c r="AN63" s="1950"/>
      <c r="AO63" s="1950"/>
      <c r="AP63" s="1950"/>
      <c r="AQ63" s="1950"/>
      <c r="AR63" s="1950"/>
      <c r="AS63" s="1950"/>
      <c r="AT63" s="1950"/>
      <c r="AU63" s="1950"/>
      <c r="AV63" s="1950"/>
      <c r="AW63" s="1950"/>
      <c r="AX63" s="2091"/>
      <c r="AY63" s="1943" t="str">
        <f>IF($AA$10&lt;&gt;"",IF(HLOOKUP($AA$10,'個人別明細　一覧入力用'!$F$7:$HG$193,19,FALSE)&lt;&gt;0,HLOOKUP($AA$10,'個人別明細　一覧入力用'!$F$7:$HG$193,19,FALSE),""),"")</f>
        <v/>
      </c>
      <c r="AZ63" s="1944"/>
      <c r="BA63" s="1944"/>
      <c r="BB63" s="1944"/>
      <c r="BC63" s="1944"/>
      <c r="BD63" s="1944"/>
      <c r="BE63" s="1944"/>
      <c r="BF63" s="1944"/>
      <c r="BG63" s="1944"/>
      <c r="BH63" s="1944"/>
      <c r="BI63" s="1944"/>
      <c r="BJ63" s="1944"/>
      <c r="BK63" s="1944"/>
      <c r="BL63" s="1944"/>
      <c r="BM63" s="1944"/>
      <c r="BN63" s="1944"/>
      <c r="BO63" s="1944"/>
      <c r="BP63" s="1944"/>
      <c r="BQ63" s="1944"/>
      <c r="BR63" s="1944"/>
      <c r="BS63" s="1944"/>
      <c r="BT63" s="1944"/>
      <c r="BU63" s="1944"/>
      <c r="BV63" s="1952"/>
      <c r="BW63" s="1943">
        <f>IF($AA$10&lt;&gt;"",IF(HLOOKUP($AA$10,'個人別明細　一覧入力用'!$F$7:$HG$193,131,FALSE)="年調未済","",IF(HLOOKUP($AA$10,'個人別明細　一覧入力用'!$F$7:$HG$226,220,FALSE)&lt;&gt;"",HLOOKUP($AA$10,'個人別明細　一覧入力用'!$F$7:$HG$226,220,FALSE),"")))</f>
        <v>480000</v>
      </c>
      <c r="BX63" s="1944"/>
      <c r="BY63" s="1944"/>
      <c r="BZ63" s="1944"/>
      <c r="CA63" s="1944"/>
      <c r="CB63" s="1944"/>
      <c r="CC63" s="1944"/>
      <c r="CD63" s="1944"/>
      <c r="CE63" s="1944"/>
      <c r="CF63" s="1944"/>
      <c r="CG63" s="1944"/>
      <c r="CH63" s="1944"/>
      <c r="CI63" s="1944"/>
      <c r="CJ63" s="1944"/>
      <c r="CK63" s="1944"/>
      <c r="CL63" s="1944"/>
      <c r="CM63" s="1944"/>
      <c r="CN63" s="1944"/>
      <c r="CO63" s="1944"/>
      <c r="CP63" s="1944"/>
      <c r="CQ63" s="1944"/>
      <c r="CR63" s="1944"/>
      <c r="CS63" s="1945"/>
      <c r="CT63" s="1949" t="str">
        <f>IF($AA$10&lt;&gt;"",IF(HLOOKUP($AA$10,'個人別明細　一覧入力用'!$F$7:$HG$193,22,FALSE)&lt;&gt;"",HLOOKUP($AA$10,'個人別明細　一覧入力用'!$F$7:$HG$193,22,FALSE),""),"")</f>
        <v/>
      </c>
      <c r="CU63" s="1950"/>
      <c r="CV63" s="1950"/>
      <c r="CW63" s="1950"/>
      <c r="CX63" s="1950"/>
      <c r="CY63" s="1950"/>
      <c r="CZ63" s="1950"/>
      <c r="DA63" s="1950"/>
      <c r="DB63" s="1950"/>
      <c r="DC63" s="1950"/>
      <c r="DD63" s="1950"/>
      <c r="DE63" s="1950"/>
      <c r="DF63" s="1950"/>
      <c r="DG63" s="1950"/>
      <c r="DH63" s="1950"/>
      <c r="DI63" s="1950"/>
      <c r="DJ63" s="1950"/>
      <c r="DK63" s="1950"/>
      <c r="DL63" s="1950"/>
      <c r="DM63" s="1950"/>
      <c r="DN63" s="1950"/>
      <c r="DO63" s="1950"/>
      <c r="DP63" s="1951"/>
      <c r="DQ63" s="81"/>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s="82"/>
    </row>
    <row r="64" spans="3:244" ht="5.25" customHeight="1">
      <c r="C64" s="2312"/>
      <c r="D64" s="2312"/>
      <c r="E64" s="2312"/>
      <c r="F64" s="2312"/>
      <c r="G64" s="2312"/>
      <c r="H64" s="2288"/>
      <c r="I64" s="1527"/>
      <c r="J64" s="1527"/>
      <c r="K64" s="1527"/>
      <c r="L64" s="1527"/>
      <c r="M64" s="1527"/>
      <c r="N64" s="1527"/>
      <c r="O64" s="1527"/>
      <c r="P64" s="1527"/>
      <c r="Q64" s="1527"/>
      <c r="R64" s="1527"/>
      <c r="S64" s="1527"/>
      <c r="T64" s="1527"/>
      <c r="U64" s="1527"/>
      <c r="V64" s="1527"/>
      <c r="W64" s="1527"/>
      <c r="X64" s="1527"/>
      <c r="Y64" s="1527"/>
      <c r="Z64" s="1890"/>
      <c r="AA64" s="2090"/>
      <c r="AB64" s="1950"/>
      <c r="AC64" s="1950"/>
      <c r="AD64" s="1950"/>
      <c r="AE64" s="1950"/>
      <c r="AF64" s="1950"/>
      <c r="AG64" s="1950"/>
      <c r="AH64" s="1950"/>
      <c r="AI64" s="1950"/>
      <c r="AJ64" s="1950"/>
      <c r="AK64" s="1950"/>
      <c r="AL64" s="1950"/>
      <c r="AM64" s="1950"/>
      <c r="AN64" s="1950"/>
      <c r="AO64" s="1950"/>
      <c r="AP64" s="1950"/>
      <c r="AQ64" s="1950"/>
      <c r="AR64" s="1950"/>
      <c r="AS64" s="1950"/>
      <c r="AT64" s="1950"/>
      <c r="AU64" s="1950"/>
      <c r="AV64" s="1950"/>
      <c r="AW64" s="1950"/>
      <c r="AX64" s="2091"/>
      <c r="AY64" s="1943"/>
      <c r="AZ64" s="1944"/>
      <c r="BA64" s="1944"/>
      <c r="BB64" s="1944"/>
      <c r="BC64" s="1944"/>
      <c r="BD64" s="1944"/>
      <c r="BE64" s="1944"/>
      <c r="BF64" s="1944"/>
      <c r="BG64" s="1944"/>
      <c r="BH64" s="1944"/>
      <c r="BI64" s="1944"/>
      <c r="BJ64" s="1944"/>
      <c r="BK64" s="1944"/>
      <c r="BL64" s="1944"/>
      <c r="BM64" s="1944"/>
      <c r="BN64" s="1944"/>
      <c r="BO64" s="1944"/>
      <c r="BP64" s="1944"/>
      <c r="BQ64" s="1944"/>
      <c r="BR64" s="1944"/>
      <c r="BS64" s="1944"/>
      <c r="BT64" s="1944"/>
      <c r="BU64" s="1944"/>
      <c r="BV64" s="1952"/>
      <c r="BW64" s="1943"/>
      <c r="BX64" s="1944"/>
      <c r="BY64" s="1944"/>
      <c r="BZ64" s="1944"/>
      <c r="CA64" s="1944"/>
      <c r="CB64" s="1944"/>
      <c r="CC64" s="1944"/>
      <c r="CD64" s="1944"/>
      <c r="CE64" s="1944"/>
      <c r="CF64" s="1944"/>
      <c r="CG64" s="1944"/>
      <c r="CH64" s="1944"/>
      <c r="CI64" s="1944"/>
      <c r="CJ64" s="1944"/>
      <c r="CK64" s="1944"/>
      <c r="CL64" s="1944"/>
      <c r="CM64" s="1944"/>
      <c r="CN64" s="1944"/>
      <c r="CO64" s="1944"/>
      <c r="CP64" s="1944"/>
      <c r="CQ64" s="1944"/>
      <c r="CR64" s="1944"/>
      <c r="CS64" s="1945"/>
      <c r="CT64" s="1949"/>
      <c r="CU64" s="1950"/>
      <c r="CV64" s="1950"/>
      <c r="CW64" s="1950"/>
      <c r="CX64" s="1950"/>
      <c r="CY64" s="1950"/>
      <c r="CZ64" s="1950"/>
      <c r="DA64" s="1950"/>
      <c r="DB64" s="1950"/>
      <c r="DC64" s="1950"/>
      <c r="DD64" s="1950"/>
      <c r="DE64" s="1950"/>
      <c r="DF64" s="1950"/>
      <c r="DG64" s="1950"/>
      <c r="DH64" s="1950"/>
      <c r="DI64" s="1950"/>
      <c r="DJ64" s="1950"/>
      <c r="DK64" s="1950"/>
      <c r="DL64" s="1950"/>
      <c r="DM64" s="1950"/>
      <c r="DN64" s="1950"/>
      <c r="DO64" s="1950"/>
      <c r="DP64" s="1951"/>
      <c r="DQ64" s="81"/>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s="82"/>
    </row>
    <row r="65" spans="3:244" ht="5.25" customHeight="1">
      <c r="C65" s="2312"/>
      <c r="D65" s="2312"/>
      <c r="E65" s="2312"/>
      <c r="F65" s="2312"/>
      <c r="G65" s="2312"/>
      <c r="H65" s="2288"/>
      <c r="I65" s="1527"/>
      <c r="J65" s="1527"/>
      <c r="K65" s="1527"/>
      <c r="L65" s="1527"/>
      <c r="M65" s="1527"/>
      <c r="N65" s="1527"/>
      <c r="O65" s="1527"/>
      <c r="P65" s="1527"/>
      <c r="Q65" s="1527"/>
      <c r="R65" s="1527"/>
      <c r="S65" s="1527"/>
      <c r="T65" s="1527"/>
      <c r="U65" s="1527"/>
      <c r="V65" s="1527"/>
      <c r="W65" s="1527"/>
      <c r="X65" s="1527"/>
      <c r="Y65" s="1527"/>
      <c r="Z65" s="1890"/>
      <c r="AA65" s="2090"/>
      <c r="AB65" s="1950"/>
      <c r="AC65" s="1950"/>
      <c r="AD65" s="1950"/>
      <c r="AE65" s="1950"/>
      <c r="AF65" s="1950"/>
      <c r="AG65" s="1950"/>
      <c r="AH65" s="1950"/>
      <c r="AI65" s="1950"/>
      <c r="AJ65" s="1950"/>
      <c r="AK65" s="1950"/>
      <c r="AL65" s="1950"/>
      <c r="AM65" s="1950"/>
      <c r="AN65" s="1950"/>
      <c r="AO65" s="1950"/>
      <c r="AP65" s="1950"/>
      <c r="AQ65" s="1950"/>
      <c r="AR65" s="1950"/>
      <c r="AS65" s="1950"/>
      <c r="AT65" s="1950"/>
      <c r="AU65" s="1950"/>
      <c r="AV65" s="1950"/>
      <c r="AW65" s="1950"/>
      <c r="AX65" s="2091"/>
      <c r="AY65" s="1943"/>
      <c r="AZ65" s="1944"/>
      <c r="BA65" s="1944"/>
      <c r="BB65" s="1944"/>
      <c r="BC65" s="1944"/>
      <c r="BD65" s="1944"/>
      <c r="BE65" s="1944"/>
      <c r="BF65" s="1944"/>
      <c r="BG65" s="1944"/>
      <c r="BH65" s="1944"/>
      <c r="BI65" s="1944"/>
      <c r="BJ65" s="1944"/>
      <c r="BK65" s="1944"/>
      <c r="BL65" s="1944"/>
      <c r="BM65" s="1944"/>
      <c r="BN65" s="1944"/>
      <c r="BO65" s="1944"/>
      <c r="BP65" s="1944"/>
      <c r="BQ65" s="1944"/>
      <c r="BR65" s="1944"/>
      <c r="BS65" s="1944"/>
      <c r="BT65" s="1944"/>
      <c r="BU65" s="1944"/>
      <c r="BV65" s="1952"/>
      <c r="BW65" s="1943"/>
      <c r="BX65" s="1944"/>
      <c r="BY65" s="1944"/>
      <c r="BZ65" s="1944"/>
      <c r="CA65" s="1944"/>
      <c r="CB65" s="1944"/>
      <c r="CC65" s="1944"/>
      <c r="CD65" s="1944"/>
      <c r="CE65" s="1944"/>
      <c r="CF65" s="1944"/>
      <c r="CG65" s="1944"/>
      <c r="CH65" s="1944"/>
      <c r="CI65" s="1944"/>
      <c r="CJ65" s="1944"/>
      <c r="CK65" s="1944"/>
      <c r="CL65" s="1944"/>
      <c r="CM65" s="1944"/>
      <c r="CN65" s="1944"/>
      <c r="CO65" s="1944"/>
      <c r="CP65" s="1944"/>
      <c r="CQ65" s="1944"/>
      <c r="CR65" s="1944"/>
      <c r="CS65" s="1945"/>
      <c r="CT65" s="1949"/>
      <c r="CU65" s="1950"/>
      <c r="CV65" s="1950"/>
      <c r="CW65" s="1950"/>
      <c r="CX65" s="1950"/>
      <c r="CY65" s="1950"/>
      <c r="CZ65" s="1950"/>
      <c r="DA65" s="1950"/>
      <c r="DB65" s="1950"/>
      <c r="DC65" s="1950"/>
      <c r="DD65" s="1950"/>
      <c r="DE65" s="1950"/>
      <c r="DF65" s="1950"/>
      <c r="DG65" s="1950"/>
      <c r="DH65" s="1950"/>
      <c r="DI65" s="1950"/>
      <c r="DJ65" s="1950"/>
      <c r="DK65" s="1950"/>
      <c r="DL65" s="1950"/>
      <c r="DM65" s="1950"/>
      <c r="DN65" s="1950"/>
      <c r="DO65" s="1950"/>
      <c r="DP65" s="1951"/>
      <c r="DQ65" s="81"/>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s="82"/>
    </row>
    <row r="66" spans="3:244" ht="5.25" customHeight="1">
      <c r="C66" s="2312"/>
      <c r="D66" s="2312"/>
      <c r="E66" s="2312"/>
      <c r="F66" s="2312"/>
      <c r="G66" s="2312"/>
      <c r="H66" s="2288"/>
      <c r="I66" s="1527"/>
      <c r="J66" s="1527"/>
      <c r="K66" s="1527"/>
      <c r="L66" s="1527"/>
      <c r="M66" s="1527"/>
      <c r="N66" s="1527"/>
      <c r="O66" s="1527"/>
      <c r="P66" s="1527"/>
      <c r="Q66" s="1527"/>
      <c r="R66" s="1527"/>
      <c r="S66" s="1527"/>
      <c r="T66" s="1527"/>
      <c r="U66" s="1527"/>
      <c r="V66" s="1527"/>
      <c r="W66" s="1527"/>
      <c r="X66" s="1527"/>
      <c r="Y66" s="1527"/>
      <c r="Z66" s="1890"/>
      <c r="AA66" s="1943" t="str">
        <f>IF($AA$10&lt;&gt;"",IF(HLOOKUP($AA$10,'個人別明細　一覧入力用'!$F$7:$HG$193,18,FALSE)&lt;&gt;"",HLOOKUP($AA$10,'個人別明細　一覧入力用'!$F$7:$HG$193,18,FALSE),""),"")</f>
        <v/>
      </c>
      <c r="AB66" s="1944"/>
      <c r="AC66" s="1944"/>
      <c r="AD66" s="1944"/>
      <c r="AE66" s="1944"/>
      <c r="AF66" s="1944"/>
      <c r="AG66" s="1944"/>
      <c r="AH66" s="1944"/>
      <c r="AI66" s="1944"/>
      <c r="AJ66" s="1944"/>
      <c r="AK66" s="1944"/>
      <c r="AL66" s="1944"/>
      <c r="AM66" s="1944"/>
      <c r="AN66" s="1944"/>
      <c r="AO66" s="1944"/>
      <c r="AP66" s="1944"/>
      <c r="AQ66" s="1944"/>
      <c r="AR66" s="1944"/>
      <c r="AS66" s="1944"/>
      <c r="AT66" s="1944"/>
      <c r="AU66" s="1944"/>
      <c r="AV66" s="1944"/>
      <c r="AW66" s="1944"/>
      <c r="AX66" s="1952"/>
      <c r="AY66" s="1943"/>
      <c r="AZ66" s="1944"/>
      <c r="BA66" s="1944"/>
      <c r="BB66" s="1944"/>
      <c r="BC66" s="1944"/>
      <c r="BD66" s="1944"/>
      <c r="BE66" s="1944"/>
      <c r="BF66" s="1944"/>
      <c r="BG66" s="1944"/>
      <c r="BH66" s="1944"/>
      <c r="BI66" s="1944"/>
      <c r="BJ66" s="1944"/>
      <c r="BK66" s="1944"/>
      <c r="BL66" s="1944"/>
      <c r="BM66" s="1944"/>
      <c r="BN66" s="1944"/>
      <c r="BO66" s="1944"/>
      <c r="BP66" s="1944"/>
      <c r="BQ66" s="1944"/>
      <c r="BR66" s="1944"/>
      <c r="BS66" s="1944"/>
      <c r="BT66" s="1944"/>
      <c r="BU66" s="1944"/>
      <c r="BV66" s="1952"/>
      <c r="BW66" s="1943"/>
      <c r="BX66" s="1944"/>
      <c r="BY66" s="1944"/>
      <c r="BZ66" s="1944"/>
      <c r="CA66" s="1944"/>
      <c r="CB66" s="1944"/>
      <c r="CC66" s="1944"/>
      <c r="CD66" s="1944"/>
      <c r="CE66" s="1944"/>
      <c r="CF66" s="1944"/>
      <c r="CG66" s="1944"/>
      <c r="CH66" s="1944"/>
      <c r="CI66" s="1944"/>
      <c r="CJ66" s="1944"/>
      <c r="CK66" s="1944"/>
      <c r="CL66" s="1944"/>
      <c r="CM66" s="1944"/>
      <c r="CN66" s="1944"/>
      <c r="CO66" s="1944"/>
      <c r="CP66" s="1944"/>
      <c r="CQ66" s="1944"/>
      <c r="CR66" s="1944"/>
      <c r="CS66" s="1945"/>
      <c r="CT66" s="1956" t="str">
        <f>IF($AA$10&lt;&gt;"",IF(HLOOKUP($AA$10,'個人別明細　一覧入力用'!$F$7:$HG$193,21,FALSE)&lt;&gt;"",HLOOKUP($AA$10,'個人別明細　一覧入力用'!$F$7:$HG$193,21,FALSE),""),"")</f>
        <v/>
      </c>
      <c r="CU66" s="1944"/>
      <c r="CV66" s="1944"/>
      <c r="CW66" s="1944"/>
      <c r="CX66" s="1944"/>
      <c r="CY66" s="1944"/>
      <c r="CZ66" s="1944"/>
      <c r="DA66" s="1944"/>
      <c r="DB66" s="1944"/>
      <c r="DC66" s="1944"/>
      <c r="DD66" s="1944"/>
      <c r="DE66" s="1944"/>
      <c r="DF66" s="1944"/>
      <c r="DG66" s="1944"/>
      <c r="DH66" s="1944"/>
      <c r="DI66" s="1944"/>
      <c r="DJ66" s="1944"/>
      <c r="DK66" s="1944"/>
      <c r="DL66" s="1944"/>
      <c r="DM66" s="1944"/>
      <c r="DN66" s="1944"/>
      <c r="DO66" s="1944"/>
      <c r="DP66" s="1957"/>
      <c r="DQ66" s="81"/>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s="82"/>
    </row>
    <row r="67" spans="3:244" ht="5.25" customHeight="1">
      <c r="C67" s="2312"/>
      <c r="D67" s="2312"/>
      <c r="E67" s="2312"/>
      <c r="F67" s="2312"/>
      <c r="G67" s="2312"/>
      <c r="H67" s="2288"/>
      <c r="I67" s="1527"/>
      <c r="J67" s="1527"/>
      <c r="K67" s="1527"/>
      <c r="L67" s="1527"/>
      <c r="M67" s="1527"/>
      <c r="N67" s="1527"/>
      <c r="O67" s="1527"/>
      <c r="P67" s="1527"/>
      <c r="Q67" s="1527"/>
      <c r="R67" s="1527"/>
      <c r="S67" s="1527"/>
      <c r="T67" s="1527"/>
      <c r="U67" s="1527"/>
      <c r="V67" s="1527"/>
      <c r="W67" s="1527"/>
      <c r="X67" s="1527"/>
      <c r="Y67" s="1527"/>
      <c r="Z67" s="1890"/>
      <c r="AA67" s="1943"/>
      <c r="AB67" s="1944"/>
      <c r="AC67" s="1944"/>
      <c r="AD67" s="1944"/>
      <c r="AE67" s="1944"/>
      <c r="AF67" s="1944"/>
      <c r="AG67" s="1944"/>
      <c r="AH67" s="1944"/>
      <c r="AI67" s="1944"/>
      <c r="AJ67" s="1944"/>
      <c r="AK67" s="1944"/>
      <c r="AL67" s="1944"/>
      <c r="AM67" s="1944"/>
      <c r="AN67" s="1944"/>
      <c r="AO67" s="1944"/>
      <c r="AP67" s="1944"/>
      <c r="AQ67" s="1944"/>
      <c r="AR67" s="1944"/>
      <c r="AS67" s="1944"/>
      <c r="AT67" s="1944"/>
      <c r="AU67" s="1944"/>
      <c r="AV67" s="1944"/>
      <c r="AW67" s="1944"/>
      <c r="AX67" s="1952"/>
      <c r="AY67" s="1943"/>
      <c r="AZ67" s="1944"/>
      <c r="BA67" s="1944"/>
      <c r="BB67" s="1944"/>
      <c r="BC67" s="1944"/>
      <c r="BD67" s="1944"/>
      <c r="BE67" s="1944"/>
      <c r="BF67" s="1944"/>
      <c r="BG67" s="1944"/>
      <c r="BH67" s="1944"/>
      <c r="BI67" s="1944"/>
      <c r="BJ67" s="1944"/>
      <c r="BK67" s="1944"/>
      <c r="BL67" s="1944"/>
      <c r="BM67" s="1944"/>
      <c r="BN67" s="1944"/>
      <c r="BO67" s="1944"/>
      <c r="BP67" s="1944"/>
      <c r="BQ67" s="1944"/>
      <c r="BR67" s="1944"/>
      <c r="BS67" s="1944"/>
      <c r="BT67" s="1944"/>
      <c r="BU67" s="1944"/>
      <c r="BV67" s="1952"/>
      <c r="BW67" s="1943"/>
      <c r="BX67" s="1944"/>
      <c r="BY67" s="1944"/>
      <c r="BZ67" s="1944"/>
      <c r="CA67" s="1944"/>
      <c r="CB67" s="1944"/>
      <c r="CC67" s="1944"/>
      <c r="CD67" s="1944"/>
      <c r="CE67" s="1944"/>
      <c r="CF67" s="1944"/>
      <c r="CG67" s="1944"/>
      <c r="CH67" s="1944"/>
      <c r="CI67" s="1944"/>
      <c r="CJ67" s="1944"/>
      <c r="CK67" s="1944"/>
      <c r="CL67" s="1944"/>
      <c r="CM67" s="1944"/>
      <c r="CN67" s="1944"/>
      <c r="CO67" s="1944"/>
      <c r="CP67" s="1944"/>
      <c r="CQ67" s="1944"/>
      <c r="CR67" s="1944"/>
      <c r="CS67" s="1945"/>
      <c r="CT67" s="1956"/>
      <c r="CU67" s="1944"/>
      <c r="CV67" s="1944"/>
      <c r="CW67" s="1944"/>
      <c r="CX67" s="1944"/>
      <c r="CY67" s="1944"/>
      <c r="CZ67" s="1944"/>
      <c r="DA67" s="1944"/>
      <c r="DB67" s="1944"/>
      <c r="DC67" s="1944"/>
      <c r="DD67" s="1944"/>
      <c r="DE67" s="1944"/>
      <c r="DF67" s="1944"/>
      <c r="DG67" s="1944"/>
      <c r="DH67" s="1944"/>
      <c r="DI67" s="1944"/>
      <c r="DJ67" s="1944"/>
      <c r="DK67" s="1944"/>
      <c r="DL67" s="1944"/>
      <c r="DM67" s="1944"/>
      <c r="DN67" s="1944"/>
      <c r="DO67" s="1944"/>
      <c r="DP67" s="1957"/>
      <c r="DQ67" s="81"/>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s="82"/>
    </row>
    <row r="68" spans="3:244" ht="5.25" customHeight="1">
      <c r="C68" s="2312"/>
      <c r="D68" s="2312"/>
      <c r="E68" s="2312"/>
      <c r="F68" s="2312"/>
      <c r="G68" s="2312"/>
      <c r="H68" s="2288"/>
      <c r="I68" s="1527"/>
      <c r="J68" s="1527"/>
      <c r="K68" s="1527"/>
      <c r="L68" s="1527"/>
      <c r="M68" s="1527"/>
      <c r="N68" s="1527"/>
      <c r="O68" s="1527"/>
      <c r="P68" s="1527"/>
      <c r="Q68" s="1527"/>
      <c r="R68" s="1527"/>
      <c r="S68" s="1527"/>
      <c r="T68" s="1527"/>
      <c r="U68" s="1527"/>
      <c r="V68" s="1527"/>
      <c r="W68" s="1527"/>
      <c r="X68" s="1527"/>
      <c r="Y68" s="1527"/>
      <c r="Z68" s="1890"/>
      <c r="AA68" s="1943"/>
      <c r="AB68" s="1944"/>
      <c r="AC68" s="1944"/>
      <c r="AD68" s="1944"/>
      <c r="AE68" s="1944"/>
      <c r="AF68" s="1944"/>
      <c r="AG68" s="1944"/>
      <c r="AH68" s="1944"/>
      <c r="AI68" s="1944"/>
      <c r="AJ68" s="1944"/>
      <c r="AK68" s="1944"/>
      <c r="AL68" s="1944"/>
      <c r="AM68" s="1944"/>
      <c r="AN68" s="1944"/>
      <c r="AO68" s="1944"/>
      <c r="AP68" s="1944"/>
      <c r="AQ68" s="1944"/>
      <c r="AR68" s="1944"/>
      <c r="AS68" s="1944"/>
      <c r="AT68" s="1944"/>
      <c r="AU68" s="1944"/>
      <c r="AV68" s="1944"/>
      <c r="AW68" s="1944"/>
      <c r="AX68" s="1952"/>
      <c r="AY68" s="1943"/>
      <c r="AZ68" s="1944"/>
      <c r="BA68" s="1944"/>
      <c r="BB68" s="1944"/>
      <c r="BC68" s="1944"/>
      <c r="BD68" s="1944"/>
      <c r="BE68" s="1944"/>
      <c r="BF68" s="1944"/>
      <c r="BG68" s="1944"/>
      <c r="BH68" s="1944"/>
      <c r="BI68" s="1944"/>
      <c r="BJ68" s="1944"/>
      <c r="BK68" s="1944"/>
      <c r="BL68" s="1944"/>
      <c r="BM68" s="1944"/>
      <c r="BN68" s="1944"/>
      <c r="BO68" s="1944"/>
      <c r="BP68" s="1944"/>
      <c r="BQ68" s="1944"/>
      <c r="BR68" s="1944"/>
      <c r="BS68" s="1944"/>
      <c r="BT68" s="1944"/>
      <c r="BU68" s="1944"/>
      <c r="BV68" s="1952"/>
      <c r="BW68" s="1943"/>
      <c r="BX68" s="1944"/>
      <c r="BY68" s="1944"/>
      <c r="BZ68" s="1944"/>
      <c r="CA68" s="1944"/>
      <c r="CB68" s="1944"/>
      <c r="CC68" s="1944"/>
      <c r="CD68" s="1944"/>
      <c r="CE68" s="1944"/>
      <c r="CF68" s="1944"/>
      <c r="CG68" s="1944"/>
      <c r="CH68" s="1944"/>
      <c r="CI68" s="1944"/>
      <c r="CJ68" s="1944"/>
      <c r="CK68" s="1944"/>
      <c r="CL68" s="1944"/>
      <c r="CM68" s="1944"/>
      <c r="CN68" s="1944"/>
      <c r="CO68" s="1944"/>
      <c r="CP68" s="1944"/>
      <c r="CQ68" s="1944"/>
      <c r="CR68" s="1944"/>
      <c r="CS68" s="1945"/>
      <c r="CT68" s="1956"/>
      <c r="CU68" s="1944"/>
      <c r="CV68" s="1944"/>
      <c r="CW68" s="1944"/>
      <c r="CX68" s="1944"/>
      <c r="CY68" s="1944"/>
      <c r="CZ68" s="1944"/>
      <c r="DA68" s="1944"/>
      <c r="DB68" s="1944"/>
      <c r="DC68" s="1944"/>
      <c r="DD68" s="1944"/>
      <c r="DE68" s="1944"/>
      <c r="DF68" s="1944"/>
      <c r="DG68" s="1944"/>
      <c r="DH68" s="1944"/>
      <c r="DI68" s="1944"/>
      <c r="DJ68" s="1944"/>
      <c r="DK68" s="1944"/>
      <c r="DL68" s="1944"/>
      <c r="DM68" s="1944"/>
      <c r="DN68" s="1944"/>
      <c r="DO68" s="1944"/>
      <c r="DP68" s="1957"/>
      <c r="DQ68" s="81"/>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s="82"/>
    </row>
    <row r="69" spans="3:244" ht="5.25" customHeight="1" thickBot="1">
      <c r="C69" s="2312"/>
      <c r="D69" s="2312"/>
      <c r="E69" s="2312"/>
      <c r="F69" s="2312"/>
      <c r="G69" s="2312"/>
      <c r="H69" s="2289"/>
      <c r="I69" s="1530"/>
      <c r="J69" s="1530"/>
      <c r="K69" s="1530"/>
      <c r="L69" s="1530"/>
      <c r="M69" s="1530"/>
      <c r="N69" s="1530"/>
      <c r="O69" s="1530"/>
      <c r="P69" s="1530"/>
      <c r="Q69" s="1530"/>
      <c r="R69" s="1530"/>
      <c r="S69" s="1530"/>
      <c r="T69" s="1530"/>
      <c r="U69" s="1530"/>
      <c r="V69" s="1530"/>
      <c r="W69" s="1530"/>
      <c r="X69" s="1530"/>
      <c r="Y69" s="1530"/>
      <c r="Z69" s="1894"/>
      <c r="AA69" s="1953"/>
      <c r="AB69" s="1954"/>
      <c r="AC69" s="1954"/>
      <c r="AD69" s="1954"/>
      <c r="AE69" s="1954"/>
      <c r="AF69" s="1954"/>
      <c r="AG69" s="1954"/>
      <c r="AH69" s="1954"/>
      <c r="AI69" s="1954"/>
      <c r="AJ69" s="1954"/>
      <c r="AK69" s="1954"/>
      <c r="AL69" s="1954"/>
      <c r="AM69" s="1954"/>
      <c r="AN69" s="1954"/>
      <c r="AO69" s="1954"/>
      <c r="AP69" s="1954"/>
      <c r="AQ69" s="1954"/>
      <c r="AR69" s="1954"/>
      <c r="AS69" s="1954"/>
      <c r="AT69" s="1954"/>
      <c r="AU69" s="1954"/>
      <c r="AV69" s="1954"/>
      <c r="AW69" s="1954"/>
      <c r="AX69" s="1955"/>
      <c r="AY69" s="1953"/>
      <c r="AZ69" s="1954"/>
      <c r="BA69" s="1954"/>
      <c r="BB69" s="1954"/>
      <c r="BC69" s="1954"/>
      <c r="BD69" s="1954"/>
      <c r="BE69" s="1954"/>
      <c r="BF69" s="1954"/>
      <c r="BG69" s="1954"/>
      <c r="BH69" s="1954"/>
      <c r="BI69" s="1954"/>
      <c r="BJ69" s="1954"/>
      <c r="BK69" s="1954"/>
      <c r="BL69" s="1954"/>
      <c r="BM69" s="1954"/>
      <c r="BN69" s="1954"/>
      <c r="BO69" s="1954"/>
      <c r="BP69" s="1954"/>
      <c r="BQ69" s="1954"/>
      <c r="BR69" s="1954"/>
      <c r="BS69" s="1954"/>
      <c r="BT69" s="1954"/>
      <c r="BU69" s="1954"/>
      <c r="BV69" s="1955"/>
      <c r="BW69" s="1946"/>
      <c r="BX69" s="1947"/>
      <c r="BY69" s="1947"/>
      <c r="BZ69" s="1947"/>
      <c r="CA69" s="1947"/>
      <c r="CB69" s="1947"/>
      <c r="CC69" s="1947"/>
      <c r="CD69" s="1947"/>
      <c r="CE69" s="1947"/>
      <c r="CF69" s="1947"/>
      <c r="CG69" s="1947"/>
      <c r="CH69" s="1947"/>
      <c r="CI69" s="1947"/>
      <c r="CJ69" s="1947"/>
      <c r="CK69" s="1947"/>
      <c r="CL69" s="1947"/>
      <c r="CM69" s="1947"/>
      <c r="CN69" s="1947"/>
      <c r="CO69" s="1947"/>
      <c r="CP69" s="1947"/>
      <c r="CQ69" s="1947"/>
      <c r="CR69" s="1947"/>
      <c r="CS69" s="1948"/>
      <c r="CT69" s="1958"/>
      <c r="CU69" s="1947"/>
      <c r="CV69" s="1947"/>
      <c r="CW69" s="1947"/>
      <c r="CX69" s="1947"/>
      <c r="CY69" s="1947"/>
      <c r="CZ69" s="1947"/>
      <c r="DA69" s="1947"/>
      <c r="DB69" s="1947"/>
      <c r="DC69" s="1947"/>
      <c r="DD69" s="1947"/>
      <c r="DE69" s="1947"/>
      <c r="DF69" s="1947"/>
      <c r="DG69" s="1947"/>
      <c r="DH69" s="1947"/>
      <c r="DI69" s="1947"/>
      <c r="DJ69" s="1947"/>
      <c r="DK69" s="1947"/>
      <c r="DL69" s="1947"/>
      <c r="DM69" s="1947"/>
      <c r="DN69" s="1947"/>
      <c r="DO69" s="1947"/>
      <c r="DP69" s="1959"/>
      <c r="DQ69" s="81"/>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s="82"/>
    </row>
    <row r="70" spans="3:244" ht="5.25" customHeight="1">
      <c r="C70" s="2312"/>
      <c r="D70" s="2312"/>
      <c r="E70" s="2312"/>
      <c r="F70" s="2312"/>
      <c r="G70" s="2312"/>
      <c r="H70" s="100"/>
      <c r="I70" s="101"/>
      <c r="J70" s="101"/>
      <c r="K70" s="101"/>
      <c r="L70" s="101"/>
      <c r="M70" s="101"/>
      <c r="N70" s="101"/>
      <c r="O70" s="101"/>
      <c r="P70" s="101"/>
      <c r="Q70" s="101"/>
      <c r="R70" s="101"/>
      <c r="S70" s="101"/>
      <c r="T70" s="101"/>
      <c r="U70" s="101"/>
      <c r="V70" s="102"/>
      <c r="W70" s="103"/>
      <c r="X70" s="103"/>
      <c r="Y70" s="104"/>
      <c r="Z70" s="105"/>
      <c r="AA70" s="106"/>
      <c r="AB70" s="106"/>
      <c r="AC70" s="106"/>
      <c r="AD70" s="106"/>
      <c r="AE70" s="106"/>
      <c r="AF70" s="106"/>
      <c r="AG70" s="106"/>
      <c r="AH70" s="106"/>
      <c r="AI70" s="106"/>
      <c r="AJ70" s="106"/>
      <c r="AK70" s="106"/>
      <c r="AL70" s="106"/>
      <c r="AM70" s="106"/>
      <c r="AN70" s="106"/>
      <c r="AO70" s="106"/>
      <c r="AP70" s="106"/>
      <c r="AQ70" s="106"/>
      <c r="AR70" s="106"/>
      <c r="AS70" s="107"/>
      <c r="AT70" s="108"/>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7"/>
      <c r="CH70" s="2142" t="s">
        <v>134</v>
      </c>
      <c r="CI70" s="2143"/>
      <c r="CJ70" s="2143"/>
      <c r="CK70" s="2143"/>
      <c r="CL70" s="2143"/>
      <c r="CM70" s="2143"/>
      <c r="CN70" s="2153"/>
      <c r="CO70" s="109"/>
      <c r="CP70" s="110"/>
      <c r="CQ70" s="110"/>
      <c r="CR70" s="110"/>
      <c r="CS70" s="110"/>
      <c r="CT70" s="110"/>
      <c r="CU70" s="110"/>
      <c r="CV70" s="110"/>
      <c r="CW70" s="110"/>
      <c r="CX70" s="110"/>
      <c r="CY70" s="110"/>
      <c r="CZ70" s="110"/>
      <c r="DA70" s="110"/>
      <c r="DB70" s="110"/>
      <c r="DC70" s="110"/>
      <c r="DD70" s="110"/>
      <c r="DE70" s="110"/>
      <c r="DF70" s="110"/>
      <c r="DG70" s="110"/>
      <c r="DH70" s="110"/>
      <c r="DI70" s="111"/>
      <c r="DJ70" s="2142" t="s">
        <v>118</v>
      </c>
      <c r="DK70" s="2143"/>
      <c r="DL70" s="2143"/>
      <c r="DM70" s="2143"/>
      <c r="DN70" s="2143"/>
      <c r="DO70" s="2143"/>
      <c r="DP70" s="2144"/>
      <c r="DQ70" s="81"/>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s="113"/>
    </row>
    <row r="71" spans="3:244" ht="5.25" customHeight="1">
      <c r="C71" s="2312"/>
      <c r="D71" s="2312"/>
      <c r="E71" s="2312"/>
      <c r="F71" s="2312"/>
      <c r="G71" s="2312"/>
      <c r="H71" s="114"/>
      <c r="I71" s="115"/>
      <c r="J71" s="115"/>
      <c r="K71" s="115"/>
      <c r="L71" s="115"/>
      <c r="M71" s="115"/>
      <c r="N71" s="115"/>
      <c r="O71" s="115"/>
      <c r="P71" s="115"/>
      <c r="Q71" s="115"/>
      <c r="R71" s="115"/>
      <c r="S71" s="115"/>
      <c r="T71" s="115"/>
      <c r="U71" s="115"/>
      <c r="V71" s="77"/>
      <c r="Y71" s="116"/>
      <c r="Z71" s="105"/>
      <c r="AA71" s="106"/>
      <c r="AB71" s="106"/>
      <c r="AC71" s="106"/>
      <c r="AD71" s="106"/>
      <c r="AE71" s="106"/>
      <c r="AF71" s="106"/>
      <c r="AG71" s="106"/>
      <c r="AH71" s="106"/>
      <c r="AI71" s="106"/>
      <c r="AJ71" s="106"/>
      <c r="AK71" s="106"/>
      <c r="AL71" s="106"/>
      <c r="AM71" s="106"/>
      <c r="AN71" s="106"/>
      <c r="AO71" s="106"/>
      <c r="AP71" s="106"/>
      <c r="AQ71" s="106"/>
      <c r="AR71" s="106"/>
      <c r="AS71" s="107"/>
      <c r="AT71" s="108"/>
      <c r="AU71" s="86"/>
      <c r="AV71" s="86"/>
      <c r="AW71" s="86"/>
      <c r="AX71" s="1986" t="s">
        <v>137</v>
      </c>
      <c r="AY71" s="2151"/>
      <c r="AZ71" s="2151"/>
      <c r="BA71" s="2151"/>
      <c r="BB71" s="2151"/>
      <c r="BC71" s="2151"/>
      <c r="BD71" s="2151"/>
      <c r="BE71" s="2151"/>
      <c r="BF71" s="2151"/>
      <c r="BG71" s="2151"/>
      <c r="BH71" s="2151"/>
      <c r="BI71" s="2151"/>
      <c r="BJ71" s="2151"/>
      <c r="BK71" s="2151"/>
      <c r="BL71" s="2151"/>
      <c r="BM71" s="2151"/>
      <c r="BN71" s="2152"/>
      <c r="BO71" s="2152"/>
      <c r="BP71" s="2152"/>
      <c r="BQ71" s="2152"/>
      <c r="BR71" s="2152"/>
      <c r="BS71" s="2152"/>
      <c r="BT71" s="2152"/>
      <c r="BU71" s="2152"/>
      <c r="BV71" s="2152"/>
      <c r="BW71" s="2152"/>
      <c r="BX71" s="2152"/>
      <c r="BY71" s="2152"/>
      <c r="BZ71" s="2152"/>
      <c r="CA71" s="2152"/>
      <c r="CB71" s="2152"/>
      <c r="CC71" s="2152"/>
      <c r="CD71" s="86"/>
      <c r="CE71" s="86"/>
      <c r="CF71" s="86"/>
      <c r="CG71" s="87"/>
      <c r="CH71" s="2145"/>
      <c r="CI71" s="2146"/>
      <c r="CJ71" s="2146"/>
      <c r="CK71" s="2146"/>
      <c r="CL71" s="2146"/>
      <c r="CM71" s="2146"/>
      <c r="CN71" s="2154"/>
      <c r="CO71" s="117"/>
      <c r="CP71" s="112"/>
      <c r="CQ71" s="1986" t="s">
        <v>325</v>
      </c>
      <c r="CR71" s="2151"/>
      <c r="CS71" s="2151"/>
      <c r="CT71" s="2151"/>
      <c r="CU71" s="2151"/>
      <c r="CV71" s="2151"/>
      <c r="CW71" s="2151"/>
      <c r="CX71" s="2151"/>
      <c r="CY71" s="2151"/>
      <c r="CZ71" s="2151"/>
      <c r="DA71" s="2151"/>
      <c r="DB71" s="2151"/>
      <c r="DC71" s="2151"/>
      <c r="DD71" s="2151"/>
      <c r="DE71" s="2151"/>
      <c r="DF71" s="2151"/>
      <c r="DG71" s="2152"/>
      <c r="DH71" s="112"/>
      <c r="DI71" s="118"/>
      <c r="DJ71" s="2145"/>
      <c r="DK71" s="2146"/>
      <c r="DL71" s="2146"/>
      <c r="DM71" s="2146"/>
      <c r="DN71" s="2146"/>
      <c r="DO71" s="2146"/>
      <c r="DP71" s="2147"/>
      <c r="DQ71" s="8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s="113"/>
    </row>
    <row r="72" spans="3:244" ht="5.25" customHeight="1">
      <c r="C72" s="2312"/>
      <c r="D72" s="2312"/>
      <c r="E72" s="2312"/>
      <c r="F72" s="2312"/>
      <c r="G72" s="2312"/>
      <c r="H72" s="1396" t="s">
        <v>326</v>
      </c>
      <c r="I72" s="1397"/>
      <c r="J72" s="1397"/>
      <c r="K72" s="1397"/>
      <c r="L72" s="1397"/>
      <c r="M72" s="1397"/>
      <c r="N72" s="1397"/>
      <c r="O72" s="1397"/>
      <c r="P72" s="1397"/>
      <c r="Q72" s="1397"/>
      <c r="R72" s="1397"/>
      <c r="S72" s="1397"/>
      <c r="T72" s="1397"/>
      <c r="U72" s="1397"/>
      <c r="V72" s="1397"/>
      <c r="W72" s="1397"/>
      <c r="X72" s="1397"/>
      <c r="Y72" s="1398"/>
      <c r="Z72" s="105"/>
      <c r="AA72" s="106"/>
      <c r="AB72" s="1986" t="s">
        <v>256</v>
      </c>
      <c r="AC72" s="2151"/>
      <c r="AD72" s="2151"/>
      <c r="AE72" s="2151"/>
      <c r="AF72" s="2151"/>
      <c r="AG72" s="2151"/>
      <c r="AH72" s="2151"/>
      <c r="AI72" s="2151"/>
      <c r="AJ72" s="2151"/>
      <c r="AK72" s="2151"/>
      <c r="AL72" s="2151"/>
      <c r="AM72" s="2151"/>
      <c r="AN72" s="2151"/>
      <c r="AO72" s="2151"/>
      <c r="AP72" s="2151"/>
      <c r="AQ72" s="2151"/>
      <c r="AR72" s="106"/>
      <c r="AS72" s="107"/>
      <c r="AT72" s="108"/>
      <c r="AU72" s="86"/>
      <c r="AV72" s="86"/>
      <c r="AW72" s="86"/>
      <c r="AX72" s="2151"/>
      <c r="AY72" s="2151"/>
      <c r="AZ72" s="2151"/>
      <c r="BA72" s="2151"/>
      <c r="BB72" s="2151"/>
      <c r="BC72" s="2151"/>
      <c r="BD72" s="2151"/>
      <c r="BE72" s="2151"/>
      <c r="BF72" s="2151"/>
      <c r="BG72" s="2151"/>
      <c r="BH72" s="2151"/>
      <c r="BI72" s="2151"/>
      <c r="BJ72" s="2151"/>
      <c r="BK72" s="2151"/>
      <c r="BL72" s="2151"/>
      <c r="BM72" s="2151"/>
      <c r="BN72" s="2152"/>
      <c r="BO72" s="2152"/>
      <c r="BP72" s="2152"/>
      <c r="BQ72" s="2152"/>
      <c r="BR72" s="2152"/>
      <c r="BS72" s="2152"/>
      <c r="BT72" s="2152"/>
      <c r="BU72" s="2152"/>
      <c r="BV72" s="2152"/>
      <c r="BW72" s="2152"/>
      <c r="BX72" s="2152"/>
      <c r="BY72" s="2152"/>
      <c r="BZ72" s="2152"/>
      <c r="CA72" s="2152"/>
      <c r="CB72" s="2152"/>
      <c r="CC72" s="2152"/>
      <c r="CD72" s="86"/>
      <c r="CE72" s="86"/>
      <c r="CF72" s="86"/>
      <c r="CG72" s="87"/>
      <c r="CH72" s="2145"/>
      <c r="CI72" s="2146"/>
      <c r="CJ72" s="2146"/>
      <c r="CK72" s="2146"/>
      <c r="CL72" s="2146"/>
      <c r="CM72" s="2146"/>
      <c r="CN72" s="2154"/>
      <c r="CO72" s="117"/>
      <c r="CP72" s="112"/>
      <c r="CQ72" s="2151"/>
      <c r="CR72" s="2151"/>
      <c r="CS72" s="2151"/>
      <c r="CT72" s="2151"/>
      <c r="CU72" s="2151"/>
      <c r="CV72" s="2151"/>
      <c r="CW72" s="2151"/>
      <c r="CX72" s="2151"/>
      <c r="CY72" s="2151"/>
      <c r="CZ72" s="2151"/>
      <c r="DA72" s="2151"/>
      <c r="DB72" s="2151"/>
      <c r="DC72" s="2151"/>
      <c r="DD72" s="2151"/>
      <c r="DE72" s="2151"/>
      <c r="DF72" s="2151"/>
      <c r="DG72" s="2152"/>
      <c r="DH72" s="112"/>
      <c r="DI72" s="118"/>
      <c r="DJ72" s="2145"/>
      <c r="DK72" s="2146"/>
      <c r="DL72" s="2146"/>
      <c r="DM72" s="2146"/>
      <c r="DN72" s="2146"/>
      <c r="DO72" s="2146"/>
      <c r="DP72" s="2147"/>
      <c r="DQ72" s="81"/>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s="113"/>
    </row>
    <row r="73" spans="3:244" ht="5.25" customHeight="1">
      <c r="C73" s="2312"/>
      <c r="D73" s="2312"/>
      <c r="E73" s="2312"/>
      <c r="F73" s="2312"/>
      <c r="G73" s="2312"/>
      <c r="H73" s="1396"/>
      <c r="I73" s="1397"/>
      <c r="J73" s="1397"/>
      <c r="K73" s="1397"/>
      <c r="L73" s="1397"/>
      <c r="M73" s="1397"/>
      <c r="N73" s="1397"/>
      <c r="O73" s="1397"/>
      <c r="P73" s="1397"/>
      <c r="Q73" s="1397"/>
      <c r="R73" s="1397"/>
      <c r="S73" s="1397"/>
      <c r="T73" s="1397"/>
      <c r="U73" s="1397"/>
      <c r="V73" s="1397"/>
      <c r="W73" s="1397"/>
      <c r="X73" s="1397"/>
      <c r="Y73" s="1398"/>
      <c r="Z73" s="105"/>
      <c r="AA73" s="106"/>
      <c r="AB73" s="2151"/>
      <c r="AC73" s="2151"/>
      <c r="AD73" s="2151"/>
      <c r="AE73" s="2151"/>
      <c r="AF73" s="2151"/>
      <c r="AG73" s="2151"/>
      <c r="AH73" s="2151"/>
      <c r="AI73" s="2151"/>
      <c r="AJ73" s="2151"/>
      <c r="AK73" s="2151"/>
      <c r="AL73" s="2151"/>
      <c r="AM73" s="2151"/>
      <c r="AN73" s="2151"/>
      <c r="AO73" s="2151"/>
      <c r="AP73" s="2151"/>
      <c r="AQ73" s="2151"/>
      <c r="AR73" s="106"/>
      <c r="AS73" s="107"/>
      <c r="AT73" s="108"/>
      <c r="AU73" s="86"/>
      <c r="AV73" s="86"/>
      <c r="AW73" s="86"/>
      <c r="AX73" s="2151"/>
      <c r="AY73" s="2151"/>
      <c r="AZ73" s="2151"/>
      <c r="BA73" s="2151"/>
      <c r="BB73" s="2151"/>
      <c r="BC73" s="2151"/>
      <c r="BD73" s="2151"/>
      <c r="BE73" s="2151"/>
      <c r="BF73" s="2151"/>
      <c r="BG73" s="2151"/>
      <c r="BH73" s="2151"/>
      <c r="BI73" s="2151"/>
      <c r="BJ73" s="2151"/>
      <c r="BK73" s="2151"/>
      <c r="BL73" s="2151"/>
      <c r="BM73" s="2151"/>
      <c r="BN73" s="2152"/>
      <c r="BO73" s="2152"/>
      <c r="BP73" s="2152"/>
      <c r="BQ73" s="2152"/>
      <c r="BR73" s="2152"/>
      <c r="BS73" s="2152"/>
      <c r="BT73" s="2152"/>
      <c r="BU73" s="2152"/>
      <c r="BV73" s="2152"/>
      <c r="BW73" s="2152"/>
      <c r="BX73" s="2152"/>
      <c r="BY73" s="2152"/>
      <c r="BZ73" s="2152"/>
      <c r="CA73" s="2152"/>
      <c r="CB73" s="2152"/>
      <c r="CC73" s="2152"/>
      <c r="CD73" s="86"/>
      <c r="CE73" s="86"/>
      <c r="CF73" s="86"/>
      <c r="CG73" s="87"/>
      <c r="CH73" s="2145"/>
      <c r="CI73" s="2146"/>
      <c r="CJ73" s="2146"/>
      <c r="CK73" s="2146"/>
      <c r="CL73" s="2146"/>
      <c r="CM73" s="2146"/>
      <c r="CN73" s="2154"/>
      <c r="CO73" s="117"/>
      <c r="CP73" s="112"/>
      <c r="CQ73" s="2151"/>
      <c r="CR73" s="2151"/>
      <c r="CS73" s="2151"/>
      <c r="CT73" s="2151"/>
      <c r="CU73" s="2151"/>
      <c r="CV73" s="2151"/>
      <c r="CW73" s="2151"/>
      <c r="CX73" s="2151"/>
      <c r="CY73" s="2151"/>
      <c r="CZ73" s="2151"/>
      <c r="DA73" s="2151"/>
      <c r="DB73" s="2151"/>
      <c r="DC73" s="2151"/>
      <c r="DD73" s="2151"/>
      <c r="DE73" s="2151"/>
      <c r="DF73" s="2151"/>
      <c r="DG73" s="2152"/>
      <c r="DH73" s="112"/>
      <c r="DI73" s="118"/>
      <c r="DJ73" s="2145"/>
      <c r="DK73" s="2146"/>
      <c r="DL73" s="2146"/>
      <c r="DM73" s="2146"/>
      <c r="DN73" s="2146"/>
      <c r="DO73" s="2146"/>
      <c r="DP73" s="2147"/>
      <c r="DQ73" s="81"/>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s="113"/>
    </row>
    <row r="74" spans="3:244" ht="5.25" customHeight="1">
      <c r="C74" s="2312"/>
      <c r="D74" s="2312"/>
      <c r="E74" s="2312"/>
      <c r="F74" s="2312"/>
      <c r="G74" s="2312"/>
      <c r="H74" s="1396"/>
      <c r="I74" s="1397"/>
      <c r="J74" s="1397"/>
      <c r="K74" s="1397"/>
      <c r="L74" s="1397"/>
      <c r="M74" s="1397"/>
      <c r="N74" s="1397"/>
      <c r="O74" s="1397"/>
      <c r="P74" s="1397"/>
      <c r="Q74" s="1397"/>
      <c r="R74" s="1397"/>
      <c r="S74" s="1397"/>
      <c r="T74" s="1397"/>
      <c r="U74" s="1397"/>
      <c r="V74" s="1397"/>
      <c r="W74" s="1397"/>
      <c r="X74" s="1397"/>
      <c r="Y74" s="1398"/>
      <c r="Z74" s="105"/>
      <c r="AA74" s="106"/>
      <c r="AB74" s="2151"/>
      <c r="AC74" s="2151"/>
      <c r="AD74" s="2151"/>
      <c r="AE74" s="2151"/>
      <c r="AF74" s="2151"/>
      <c r="AG74" s="2151"/>
      <c r="AH74" s="2151"/>
      <c r="AI74" s="2151"/>
      <c r="AJ74" s="2151"/>
      <c r="AK74" s="2151"/>
      <c r="AL74" s="2151"/>
      <c r="AM74" s="2151"/>
      <c r="AN74" s="2151"/>
      <c r="AO74" s="2151"/>
      <c r="AP74" s="2151"/>
      <c r="AQ74" s="2151"/>
      <c r="AR74" s="106"/>
      <c r="AS74" s="107"/>
      <c r="AT74" s="108"/>
      <c r="AU74" s="86"/>
      <c r="AV74" s="86"/>
      <c r="AW74" s="86"/>
      <c r="AX74" s="1986" t="s">
        <v>138</v>
      </c>
      <c r="AY74" s="2151"/>
      <c r="AZ74" s="2151"/>
      <c r="BA74" s="2151"/>
      <c r="BB74" s="2151"/>
      <c r="BC74" s="2151"/>
      <c r="BD74" s="2151"/>
      <c r="BE74" s="2151"/>
      <c r="BF74" s="2151"/>
      <c r="BG74" s="2151"/>
      <c r="BH74" s="2151"/>
      <c r="BI74" s="2151"/>
      <c r="BJ74" s="2151"/>
      <c r="BK74" s="2151"/>
      <c r="BL74" s="2151"/>
      <c r="BM74" s="2151"/>
      <c r="BN74" s="2152"/>
      <c r="BO74" s="2152"/>
      <c r="BP74" s="2152"/>
      <c r="BQ74" s="2152"/>
      <c r="BR74" s="2152"/>
      <c r="BS74" s="2152"/>
      <c r="BT74" s="2152"/>
      <c r="BU74" s="2152"/>
      <c r="BV74" s="2152"/>
      <c r="BW74" s="2152"/>
      <c r="BX74" s="2152"/>
      <c r="BY74" s="2152"/>
      <c r="BZ74" s="2152"/>
      <c r="CA74" s="2152"/>
      <c r="CB74" s="2152"/>
      <c r="CC74" s="2152"/>
      <c r="CD74" s="86"/>
      <c r="CE74" s="86"/>
      <c r="CF74" s="86"/>
      <c r="CG74" s="87"/>
      <c r="CH74" s="2145"/>
      <c r="CI74" s="2146"/>
      <c r="CJ74" s="2146"/>
      <c r="CK74" s="2146"/>
      <c r="CL74" s="2146"/>
      <c r="CM74" s="2146"/>
      <c r="CN74" s="2154"/>
      <c r="CO74" s="117"/>
      <c r="CP74" s="112"/>
      <c r="CQ74" s="1986" t="s">
        <v>139</v>
      </c>
      <c r="CR74" s="2151"/>
      <c r="CS74" s="2151"/>
      <c r="CT74" s="2151"/>
      <c r="CU74" s="2151"/>
      <c r="CV74" s="2151"/>
      <c r="CW74" s="2151"/>
      <c r="CX74" s="2151"/>
      <c r="CY74" s="2151"/>
      <c r="CZ74" s="2151"/>
      <c r="DA74" s="2151"/>
      <c r="DB74" s="2151"/>
      <c r="DC74" s="2151"/>
      <c r="DD74" s="2151"/>
      <c r="DE74" s="2151"/>
      <c r="DF74" s="2151"/>
      <c r="DG74" s="2152"/>
      <c r="DH74" s="112"/>
      <c r="DI74" s="118"/>
      <c r="DJ74" s="2145"/>
      <c r="DK74" s="2146"/>
      <c r="DL74" s="2146"/>
      <c r="DM74" s="2146"/>
      <c r="DN74" s="2146"/>
      <c r="DO74" s="2146"/>
      <c r="DP74" s="2147"/>
      <c r="DQ74" s="81"/>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s="113"/>
    </row>
    <row r="75" spans="3:244" ht="5.25" customHeight="1">
      <c r="C75" s="2312"/>
      <c r="D75" s="2312"/>
      <c r="E75" s="2312"/>
      <c r="F75" s="2312"/>
      <c r="G75" s="2312"/>
      <c r="H75" s="114"/>
      <c r="I75" s="1986" t="s">
        <v>226</v>
      </c>
      <c r="J75" s="1987"/>
      <c r="K75" s="1987"/>
      <c r="L75" s="1987"/>
      <c r="M75" s="1987"/>
      <c r="N75" s="1987"/>
      <c r="O75" s="1987"/>
      <c r="P75" s="1987"/>
      <c r="Q75" s="1987"/>
      <c r="R75" s="1987"/>
      <c r="S75" s="1987"/>
      <c r="T75" s="119"/>
      <c r="U75" s="120"/>
      <c r="V75" s="120"/>
      <c r="Y75" s="116"/>
      <c r="Z75" s="105"/>
      <c r="AA75" s="106"/>
      <c r="AB75" s="1986" t="s">
        <v>136</v>
      </c>
      <c r="AC75" s="2151"/>
      <c r="AD75" s="2151"/>
      <c r="AE75" s="2151"/>
      <c r="AF75" s="2151"/>
      <c r="AG75" s="2151"/>
      <c r="AH75" s="2151"/>
      <c r="AI75" s="2151"/>
      <c r="AJ75" s="2151"/>
      <c r="AK75" s="2151"/>
      <c r="AL75" s="2151"/>
      <c r="AM75" s="2151"/>
      <c r="AN75" s="2151"/>
      <c r="AO75" s="2151"/>
      <c r="AP75" s="2151"/>
      <c r="AQ75" s="2151"/>
      <c r="AR75" s="106"/>
      <c r="AS75" s="107"/>
      <c r="AT75" s="108"/>
      <c r="AU75" s="86"/>
      <c r="AV75" s="86"/>
      <c r="AW75" s="86"/>
      <c r="AX75" s="2151"/>
      <c r="AY75" s="2151"/>
      <c r="AZ75" s="2151"/>
      <c r="BA75" s="2151"/>
      <c r="BB75" s="2151"/>
      <c r="BC75" s="2151"/>
      <c r="BD75" s="2151"/>
      <c r="BE75" s="2151"/>
      <c r="BF75" s="2151"/>
      <c r="BG75" s="2151"/>
      <c r="BH75" s="2151"/>
      <c r="BI75" s="2151"/>
      <c r="BJ75" s="2151"/>
      <c r="BK75" s="2151"/>
      <c r="BL75" s="2151"/>
      <c r="BM75" s="2151"/>
      <c r="BN75" s="2152"/>
      <c r="BO75" s="2152"/>
      <c r="BP75" s="2152"/>
      <c r="BQ75" s="2152"/>
      <c r="BR75" s="2152"/>
      <c r="BS75" s="2152"/>
      <c r="BT75" s="2152"/>
      <c r="BU75" s="2152"/>
      <c r="BV75" s="2152"/>
      <c r="BW75" s="2152"/>
      <c r="BX75" s="2152"/>
      <c r="BY75" s="2152"/>
      <c r="BZ75" s="2152"/>
      <c r="CA75" s="2152"/>
      <c r="CB75" s="2152"/>
      <c r="CC75" s="2152"/>
      <c r="CD75" s="86"/>
      <c r="CE75" s="86"/>
      <c r="CF75" s="86"/>
      <c r="CG75" s="87"/>
      <c r="CH75" s="2145"/>
      <c r="CI75" s="2146"/>
      <c r="CJ75" s="2146"/>
      <c r="CK75" s="2146"/>
      <c r="CL75" s="2146"/>
      <c r="CM75" s="2146"/>
      <c r="CN75" s="2154"/>
      <c r="CO75" s="117"/>
      <c r="CP75" s="112"/>
      <c r="CQ75" s="2151"/>
      <c r="CR75" s="2151"/>
      <c r="CS75" s="2151"/>
      <c r="CT75" s="2151"/>
      <c r="CU75" s="2151"/>
      <c r="CV75" s="2151"/>
      <c r="CW75" s="2151"/>
      <c r="CX75" s="2151"/>
      <c r="CY75" s="2151"/>
      <c r="CZ75" s="2151"/>
      <c r="DA75" s="2151"/>
      <c r="DB75" s="2151"/>
      <c r="DC75" s="2151"/>
      <c r="DD75" s="2151"/>
      <c r="DE75" s="2151"/>
      <c r="DF75" s="2151"/>
      <c r="DG75" s="2152"/>
      <c r="DH75" s="112"/>
      <c r="DI75" s="118"/>
      <c r="DJ75" s="2145"/>
      <c r="DK75" s="2146"/>
      <c r="DL75" s="2146"/>
      <c r="DM75" s="2146"/>
      <c r="DN75" s="2146"/>
      <c r="DO75" s="2146"/>
      <c r="DP75" s="2147"/>
      <c r="DQ75" s="81"/>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s="113"/>
    </row>
    <row r="76" spans="3:244" ht="5.25" customHeight="1">
      <c r="C76" s="2312"/>
      <c r="D76" s="2312"/>
      <c r="E76" s="2312"/>
      <c r="F76" s="2312"/>
      <c r="G76" s="2312"/>
      <c r="H76" s="114"/>
      <c r="I76" s="1987"/>
      <c r="J76" s="1987"/>
      <c r="K76" s="1987"/>
      <c r="L76" s="1987"/>
      <c r="M76" s="1987"/>
      <c r="N76" s="1987"/>
      <c r="O76" s="1987"/>
      <c r="P76" s="1987"/>
      <c r="Q76" s="1987"/>
      <c r="R76" s="1987"/>
      <c r="S76" s="1987"/>
      <c r="T76" s="120"/>
      <c r="U76" s="120"/>
      <c r="V76" s="120"/>
      <c r="Y76" s="116"/>
      <c r="Z76" s="105"/>
      <c r="AA76" s="106"/>
      <c r="AB76" s="2151"/>
      <c r="AC76" s="2151"/>
      <c r="AD76" s="2151"/>
      <c r="AE76" s="2151"/>
      <c r="AF76" s="2151"/>
      <c r="AG76" s="2151"/>
      <c r="AH76" s="2151"/>
      <c r="AI76" s="2151"/>
      <c r="AJ76" s="2151"/>
      <c r="AK76" s="2151"/>
      <c r="AL76" s="2151"/>
      <c r="AM76" s="2151"/>
      <c r="AN76" s="2151"/>
      <c r="AO76" s="2151"/>
      <c r="AP76" s="2151"/>
      <c r="AQ76" s="2151"/>
      <c r="AR76" s="106"/>
      <c r="AS76" s="107"/>
      <c r="AT76" s="121"/>
      <c r="AU76" s="94"/>
      <c r="AV76" s="94"/>
      <c r="AW76" s="94"/>
      <c r="AX76" s="2162"/>
      <c r="AY76" s="2162"/>
      <c r="AZ76" s="2162"/>
      <c r="BA76" s="2162"/>
      <c r="BB76" s="2162"/>
      <c r="BC76" s="2162"/>
      <c r="BD76" s="2162"/>
      <c r="BE76" s="2162"/>
      <c r="BF76" s="2162"/>
      <c r="BG76" s="2162"/>
      <c r="BH76" s="2162"/>
      <c r="BI76" s="2162"/>
      <c r="BJ76" s="2162"/>
      <c r="BK76" s="2162"/>
      <c r="BL76" s="2162"/>
      <c r="BM76" s="2162"/>
      <c r="BN76" s="2163"/>
      <c r="BO76" s="2163"/>
      <c r="BP76" s="2163"/>
      <c r="BQ76" s="2163"/>
      <c r="BR76" s="2163"/>
      <c r="BS76" s="2163"/>
      <c r="BT76" s="2163"/>
      <c r="BU76" s="2163"/>
      <c r="BV76" s="2163"/>
      <c r="BW76" s="2163"/>
      <c r="BX76" s="2163"/>
      <c r="BY76" s="2163"/>
      <c r="BZ76" s="2163"/>
      <c r="CA76" s="2163"/>
      <c r="CB76" s="2163"/>
      <c r="CC76" s="2163"/>
      <c r="CD76" s="94"/>
      <c r="CE76" s="94"/>
      <c r="CF76" s="94"/>
      <c r="CG76" s="95"/>
      <c r="CH76" s="2145"/>
      <c r="CI76" s="2146"/>
      <c r="CJ76" s="2146"/>
      <c r="CK76" s="2146"/>
      <c r="CL76" s="2146"/>
      <c r="CM76" s="2146"/>
      <c r="CN76" s="2154"/>
      <c r="CO76" s="122"/>
      <c r="CP76" s="123"/>
      <c r="CQ76" s="2162"/>
      <c r="CR76" s="2162"/>
      <c r="CS76" s="2162"/>
      <c r="CT76" s="2162"/>
      <c r="CU76" s="2162"/>
      <c r="CV76" s="2162"/>
      <c r="CW76" s="2162"/>
      <c r="CX76" s="2162"/>
      <c r="CY76" s="2162"/>
      <c r="CZ76" s="2162"/>
      <c r="DA76" s="2162"/>
      <c r="DB76" s="2162"/>
      <c r="DC76" s="2162"/>
      <c r="DD76" s="2162"/>
      <c r="DE76" s="2162"/>
      <c r="DF76" s="2162"/>
      <c r="DG76" s="2163"/>
      <c r="DH76" s="123"/>
      <c r="DI76" s="124"/>
      <c r="DJ76" s="2145"/>
      <c r="DK76" s="2146"/>
      <c r="DL76" s="2146"/>
      <c r="DM76" s="2146"/>
      <c r="DN76" s="2146"/>
      <c r="DO76" s="2146"/>
      <c r="DP76" s="2147"/>
      <c r="DQ76" s="81"/>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s="113"/>
    </row>
    <row r="77" spans="3:244" ht="5.25" customHeight="1">
      <c r="C77" s="2312"/>
      <c r="D77" s="2312"/>
      <c r="E77" s="2312"/>
      <c r="F77" s="2312"/>
      <c r="G77" s="2312"/>
      <c r="H77" s="114"/>
      <c r="I77" s="1987"/>
      <c r="J77" s="1987"/>
      <c r="K77" s="1987"/>
      <c r="L77" s="1987"/>
      <c r="M77" s="1987"/>
      <c r="N77" s="1987"/>
      <c r="O77" s="1987"/>
      <c r="P77" s="1987"/>
      <c r="Q77" s="1987"/>
      <c r="R77" s="1987"/>
      <c r="S77" s="1987"/>
      <c r="T77" s="1988" t="s">
        <v>12</v>
      </c>
      <c r="U77" s="1989"/>
      <c r="V77" s="1989"/>
      <c r="W77" s="1989"/>
      <c r="X77" s="1989"/>
      <c r="Y77" s="1990"/>
      <c r="Z77" s="105"/>
      <c r="AA77" s="106"/>
      <c r="AB77" s="2151"/>
      <c r="AC77" s="2151"/>
      <c r="AD77" s="2151"/>
      <c r="AE77" s="2151"/>
      <c r="AF77" s="2151"/>
      <c r="AG77" s="2151"/>
      <c r="AH77" s="2151"/>
      <c r="AI77" s="2151"/>
      <c r="AJ77" s="2151"/>
      <c r="AK77" s="2151"/>
      <c r="AL77" s="2151"/>
      <c r="AM77" s="2151"/>
      <c r="AN77" s="2151"/>
      <c r="AO77" s="2151"/>
      <c r="AP77" s="2151"/>
      <c r="AQ77" s="2151"/>
      <c r="AR77" s="106"/>
      <c r="AS77" s="107"/>
      <c r="AT77" s="1988" t="s">
        <v>13</v>
      </c>
      <c r="AU77" s="1989"/>
      <c r="AV77" s="1989"/>
      <c r="AW77" s="1989"/>
      <c r="AX77" s="1989"/>
      <c r="AY77" s="1989"/>
      <c r="AZ77" s="1989"/>
      <c r="BA77" s="1989"/>
      <c r="BB77" s="1989"/>
      <c r="BC77" s="1989"/>
      <c r="BD77" s="1990"/>
      <c r="BE77" s="2156" t="s">
        <v>12</v>
      </c>
      <c r="BF77" s="2157"/>
      <c r="BG77" s="2157"/>
      <c r="BH77" s="2157"/>
      <c r="BI77" s="2157"/>
      <c r="BJ77" s="2157"/>
      <c r="BK77" s="2157"/>
      <c r="BL77" s="2157"/>
      <c r="BM77" s="2157"/>
      <c r="BN77" s="2157"/>
      <c r="BO77" s="2157"/>
      <c r="BP77" s="2157"/>
      <c r="BQ77" s="2157"/>
      <c r="BR77" s="2157"/>
      <c r="BS77" s="2157"/>
      <c r="BT77" s="2157"/>
      <c r="BU77" s="2157"/>
      <c r="BV77" s="2158"/>
      <c r="BW77" s="2137" t="s">
        <v>4</v>
      </c>
      <c r="BX77" s="2138"/>
      <c r="BY77" s="2138"/>
      <c r="BZ77" s="2138"/>
      <c r="CA77" s="2138"/>
      <c r="CB77" s="2138"/>
      <c r="CC77" s="2138"/>
      <c r="CD77" s="2138"/>
      <c r="CE77" s="2138"/>
      <c r="CF77" s="2138"/>
      <c r="CG77" s="2139"/>
      <c r="CH77" s="2145"/>
      <c r="CI77" s="2146"/>
      <c r="CJ77" s="2146"/>
      <c r="CK77" s="2146"/>
      <c r="CL77" s="2146"/>
      <c r="CM77" s="2146"/>
      <c r="CN77" s="2154"/>
      <c r="CO77" s="1988" t="s">
        <v>5</v>
      </c>
      <c r="CP77" s="1989"/>
      <c r="CQ77" s="1989"/>
      <c r="CR77" s="1989"/>
      <c r="CS77" s="1989"/>
      <c r="CT77" s="1989"/>
      <c r="CU77" s="1989"/>
      <c r="CV77" s="1989"/>
      <c r="CW77" s="1989"/>
      <c r="CX77" s="1989"/>
      <c r="CY77" s="1989"/>
      <c r="CZ77" s="1989"/>
      <c r="DA77" s="1989"/>
      <c r="DB77" s="1990"/>
      <c r="DC77" s="2137" t="s">
        <v>4</v>
      </c>
      <c r="DD77" s="2138"/>
      <c r="DE77" s="2138"/>
      <c r="DF77" s="2138"/>
      <c r="DG77" s="2138"/>
      <c r="DH77" s="2138"/>
      <c r="DI77" s="2139"/>
      <c r="DJ77" s="2145"/>
      <c r="DK77" s="2146"/>
      <c r="DL77" s="2146"/>
      <c r="DM77" s="2146"/>
      <c r="DN77" s="2146"/>
      <c r="DO77" s="2146"/>
      <c r="DP77" s="2147"/>
      <c r="DQ77" s="81"/>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s="113"/>
    </row>
    <row r="78" spans="3:244" ht="5.25" customHeight="1">
      <c r="C78" s="2312"/>
      <c r="D78" s="2312"/>
      <c r="E78" s="2312"/>
      <c r="F78" s="2312"/>
      <c r="G78" s="2312"/>
      <c r="H78" s="114"/>
      <c r="I78" s="125"/>
      <c r="J78" s="125"/>
      <c r="K78" s="125"/>
      <c r="L78" s="125"/>
      <c r="M78" s="125"/>
      <c r="N78" s="125"/>
      <c r="O78" s="125"/>
      <c r="P78" s="125"/>
      <c r="Q78" s="125"/>
      <c r="R78" s="125"/>
      <c r="S78" s="125"/>
      <c r="T78" s="1991"/>
      <c r="U78" s="1377"/>
      <c r="V78" s="1377"/>
      <c r="W78" s="1377"/>
      <c r="X78" s="1377"/>
      <c r="Y78" s="1992"/>
      <c r="Z78" s="105"/>
      <c r="AA78" s="106"/>
      <c r="AB78" s="106"/>
      <c r="AC78" s="106"/>
      <c r="AD78" s="106"/>
      <c r="AE78" s="106"/>
      <c r="AF78" s="106"/>
      <c r="AG78" s="106"/>
      <c r="AH78" s="106"/>
      <c r="AI78" s="106"/>
      <c r="AJ78" s="106"/>
      <c r="AK78" s="106"/>
      <c r="AL78" s="106"/>
      <c r="AM78" s="106"/>
      <c r="AN78" s="106"/>
      <c r="AO78" s="106"/>
      <c r="AP78" s="106"/>
      <c r="AQ78" s="106"/>
      <c r="AR78" s="106"/>
      <c r="AS78" s="107"/>
      <c r="AT78" s="1991"/>
      <c r="AU78" s="1377"/>
      <c r="AV78" s="1377"/>
      <c r="AW78" s="1377"/>
      <c r="AX78" s="1377"/>
      <c r="AY78" s="1377"/>
      <c r="AZ78" s="1377"/>
      <c r="BA78" s="1377"/>
      <c r="BB78" s="1377"/>
      <c r="BC78" s="1377"/>
      <c r="BD78" s="1992"/>
      <c r="BE78" s="2159"/>
      <c r="BF78" s="2160"/>
      <c r="BG78" s="2160"/>
      <c r="BH78" s="2160"/>
      <c r="BI78" s="2160"/>
      <c r="BJ78" s="2160"/>
      <c r="BK78" s="2160"/>
      <c r="BL78" s="2160"/>
      <c r="BM78" s="2160"/>
      <c r="BN78" s="2160"/>
      <c r="BO78" s="2160"/>
      <c r="BP78" s="2160"/>
      <c r="BQ78" s="2160"/>
      <c r="BR78" s="2160"/>
      <c r="BS78" s="2160"/>
      <c r="BT78" s="2160"/>
      <c r="BU78" s="2160"/>
      <c r="BV78" s="2161"/>
      <c r="BW78" s="2140"/>
      <c r="BX78" s="708"/>
      <c r="BY78" s="708"/>
      <c r="BZ78" s="708"/>
      <c r="CA78" s="708"/>
      <c r="CB78" s="708"/>
      <c r="CC78" s="708"/>
      <c r="CD78" s="708"/>
      <c r="CE78" s="708"/>
      <c r="CF78" s="708"/>
      <c r="CG78" s="2141"/>
      <c r="CH78" s="2145"/>
      <c r="CI78" s="2146"/>
      <c r="CJ78" s="2146"/>
      <c r="CK78" s="2146"/>
      <c r="CL78" s="2146"/>
      <c r="CM78" s="2146"/>
      <c r="CN78" s="2154"/>
      <c r="CO78" s="1991"/>
      <c r="CP78" s="1377"/>
      <c r="CQ78" s="1377"/>
      <c r="CR78" s="1377"/>
      <c r="CS78" s="1377"/>
      <c r="CT78" s="1377"/>
      <c r="CU78" s="1377"/>
      <c r="CV78" s="1377"/>
      <c r="CW78" s="1377"/>
      <c r="CX78" s="1377"/>
      <c r="CY78" s="1377"/>
      <c r="CZ78" s="1377"/>
      <c r="DA78" s="1377"/>
      <c r="DB78" s="1992"/>
      <c r="DC78" s="2140"/>
      <c r="DD78" s="708"/>
      <c r="DE78" s="708"/>
      <c r="DF78" s="708"/>
      <c r="DG78" s="708"/>
      <c r="DH78" s="708"/>
      <c r="DI78" s="2141"/>
      <c r="DJ78" s="2145"/>
      <c r="DK78" s="2146"/>
      <c r="DL78" s="2146"/>
      <c r="DM78" s="2146"/>
      <c r="DN78" s="2146"/>
      <c r="DO78" s="2146"/>
      <c r="DP78" s="2147"/>
      <c r="DQ78" s="81"/>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s="113"/>
    </row>
    <row r="79" spans="3:244" ht="5.25" customHeight="1">
      <c r="C79" s="2312"/>
      <c r="D79" s="2312"/>
      <c r="E79" s="2312"/>
      <c r="F79" s="2312"/>
      <c r="G79" s="2312"/>
      <c r="H79" s="114"/>
      <c r="I79" s="77"/>
      <c r="J79" s="77"/>
      <c r="K79" s="77"/>
      <c r="L79" s="77"/>
      <c r="M79" s="77"/>
      <c r="N79" s="77"/>
      <c r="O79" s="77"/>
      <c r="P79" s="77"/>
      <c r="Q79" s="77"/>
      <c r="R79" s="77"/>
      <c r="S79" s="77"/>
      <c r="T79" s="1991"/>
      <c r="U79" s="1377"/>
      <c r="V79" s="1377"/>
      <c r="W79" s="1377"/>
      <c r="X79" s="1377"/>
      <c r="Y79" s="1992"/>
      <c r="Z79" s="105"/>
      <c r="AA79" s="106"/>
      <c r="AB79" s="106"/>
      <c r="AC79" s="106"/>
      <c r="AD79" s="106"/>
      <c r="AE79" s="106"/>
      <c r="AF79" s="106"/>
      <c r="AG79" s="106"/>
      <c r="AH79" s="106"/>
      <c r="AI79" s="106"/>
      <c r="AJ79" s="106"/>
      <c r="AK79" s="106"/>
      <c r="AL79" s="106"/>
      <c r="AM79" s="106"/>
      <c r="AN79" s="106"/>
      <c r="AO79" s="106"/>
      <c r="AP79" s="106"/>
      <c r="AQ79" s="106"/>
      <c r="AR79" s="106"/>
      <c r="AS79" s="107"/>
      <c r="AT79" s="1991"/>
      <c r="AU79" s="1377"/>
      <c r="AV79" s="1377"/>
      <c r="AW79" s="1377"/>
      <c r="AX79" s="1377"/>
      <c r="AY79" s="1377"/>
      <c r="AZ79" s="1377"/>
      <c r="BA79" s="1377"/>
      <c r="BB79" s="1377"/>
      <c r="BC79" s="1377"/>
      <c r="BD79" s="1992"/>
      <c r="BE79" s="2159"/>
      <c r="BF79" s="2160"/>
      <c r="BG79" s="2160"/>
      <c r="BH79" s="2160"/>
      <c r="BI79" s="2160"/>
      <c r="BJ79" s="2160"/>
      <c r="BK79" s="2160"/>
      <c r="BL79" s="2160"/>
      <c r="BM79" s="2160"/>
      <c r="BN79" s="2160"/>
      <c r="BO79" s="2160"/>
      <c r="BP79" s="2160"/>
      <c r="BQ79" s="2160"/>
      <c r="BR79" s="2160"/>
      <c r="BS79" s="2160"/>
      <c r="BT79" s="2160"/>
      <c r="BU79" s="2160"/>
      <c r="BV79" s="2161"/>
      <c r="BW79" s="2140"/>
      <c r="BX79" s="708"/>
      <c r="BY79" s="708"/>
      <c r="BZ79" s="708"/>
      <c r="CA79" s="708"/>
      <c r="CB79" s="708"/>
      <c r="CC79" s="708"/>
      <c r="CD79" s="708"/>
      <c r="CE79" s="708"/>
      <c r="CF79" s="708"/>
      <c r="CG79" s="2141"/>
      <c r="CH79" s="2145"/>
      <c r="CI79" s="2146"/>
      <c r="CJ79" s="2146"/>
      <c r="CK79" s="2146"/>
      <c r="CL79" s="2146"/>
      <c r="CM79" s="2146"/>
      <c r="CN79" s="2154"/>
      <c r="CO79" s="1991"/>
      <c r="CP79" s="1377"/>
      <c r="CQ79" s="1377"/>
      <c r="CR79" s="1377"/>
      <c r="CS79" s="1377"/>
      <c r="CT79" s="1377"/>
      <c r="CU79" s="1377"/>
      <c r="CV79" s="1377"/>
      <c r="CW79" s="1377"/>
      <c r="CX79" s="1377"/>
      <c r="CY79" s="1377"/>
      <c r="CZ79" s="1377"/>
      <c r="DA79" s="1377"/>
      <c r="DB79" s="1992"/>
      <c r="DC79" s="2140"/>
      <c r="DD79" s="708"/>
      <c r="DE79" s="708"/>
      <c r="DF79" s="708"/>
      <c r="DG79" s="708"/>
      <c r="DH79" s="708"/>
      <c r="DI79" s="2141"/>
      <c r="DJ79" s="2145"/>
      <c r="DK79" s="2146"/>
      <c r="DL79" s="2146"/>
      <c r="DM79" s="2146"/>
      <c r="DN79" s="2146"/>
      <c r="DO79" s="2146"/>
      <c r="DP79" s="2147"/>
      <c r="DQ79" s="81"/>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s="113"/>
    </row>
    <row r="80" spans="3:244" ht="5.25" customHeight="1" thickBot="1">
      <c r="C80" s="2312"/>
      <c r="D80" s="2312"/>
      <c r="E80" s="2312"/>
      <c r="F80" s="2312"/>
      <c r="G80" s="2312"/>
      <c r="H80" s="114"/>
      <c r="I80" s="77"/>
      <c r="J80" s="77"/>
      <c r="K80" s="77"/>
      <c r="L80" s="77"/>
      <c r="M80" s="77"/>
      <c r="N80" s="77"/>
      <c r="O80" s="77"/>
      <c r="P80" s="77"/>
      <c r="Q80" s="77"/>
      <c r="R80" s="77"/>
      <c r="S80" s="77"/>
      <c r="T80" s="1993"/>
      <c r="U80" s="1994"/>
      <c r="V80" s="1994"/>
      <c r="W80" s="1994"/>
      <c r="X80" s="1994"/>
      <c r="Y80" s="1995"/>
      <c r="Z80" s="126"/>
      <c r="AA80" s="127"/>
      <c r="AB80" s="127"/>
      <c r="AC80" s="127"/>
      <c r="AD80" s="127"/>
      <c r="AE80" s="127"/>
      <c r="AF80" s="127"/>
      <c r="AG80" s="127"/>
      <c r="AH80" s="127"/>
      <c r="AI80" s="127"/>
      <c r="AJ80" s="127"/>
      <c r="AK80" s="127"/>
      <c r="AL80" s="127"/>
      <c r="AM80" s="127"/>
      <c r="AN80" s="127"/>
      <c r="AO80" s="127"/>
      <c r="AP80" s="127"/>
      <c r="AQ80" s="127"/>
      <c r="AR80" s="127"/>
      <c r="AS80" s="128"/>
      <c r="AT80" s="1991"/>
      <c r="AU80" s="1377"/>
      <c r="AV80" s="1377"/>
      <c r="AW80" s="1377"/>
      <c r="AX80" s="1377"/>
      <c r="AY80" s="1377"/>
      <c r="AZ80" s="1377"/>
      <c r="BA80" s="1377"/>
      <c r="BB80" s="1377"/>
      <c r="BC80" s="1377"/>
      <c r="BD80" s="1992"/>
      <c r="BE80" s="2159"/>
      <c r="BF80" s="2160"/>
      <c r="BG80" s="2160"/>
      <c r="BH80" s="2160"/>
      <c r="BI80" s="2160"/>
      <c r="BJ80" s="2160"/>
      <c r="BK80" s="2160"/>
      <c r="BL80" s="2160"/>
      <c r="BM80" s="2160"/>
      <c r="BN80" s="2160"/>
      <c r="BO80" s="2160"/>
      <c r="BP80" s="2160"/>
      <c r="BQ80" s="2160"/>
      <c r="BR80" s="2160"/>
      <c r="BS80" s="2160"/>
      <c r="BT80" s="2160"/>
      <c r="BU80" s="2160"/>
      <c r="BV80" s="2161"/>
      <c r="BW80" s="2140"/>
      <c r="BX80" s="708"/>
      <c r="BY80" s="708"/>
      <c r="BZ80" s="708"/>
      <c r="CA80" s="708"/>
      <c r="CB80" s="708"/>
      <c r="CC80" s="708"/>
      <c r="CD80" s="708"/>
      <c r="CE80" s="708"/>
      <c r="CF80" s="708"/>
      <c r="CG80" s="2141"/>
      <c r="CH80" s="2148"/>
      <c r="CI80" s="2149"/>
      <c r="CJ80" s="2149"/>
      <c r="CK80" s="2149"/>
      <c r="CL80" s="2149"/>
      <c r="CM80" s="2149"/>
      <c r="CN80" s="2155"/>
      <c r="CO80" s="1993"/>
      <c r="CP80" s="1994"/>
      <c r="CQ80" s="1994"/>
      <c r="CR80" s="1994"/>
      <c r="CS80" s="1994"/>
      <c r="CT80" s="1994"/>
      <c r="CU80" s="1994"/>
      <c r="CV80" s="1994"/>
      <c r="CW80" s="1994"/>
      <c r="CX80" s="1994"/>
      <c r="CY80" s="1994"/>
      <c r="CZ80" s="1994"/>
      <c r="DA80" s="1994"/>
      <c r="DB80" s="1995"/>
      <c r="DC80" s="2164"/>
      <c r="DD80" s="2165"/>
      <c r="DE80" s="2165"/>
      <c r="DF80" s="2165"/>
      <c r="DG80" s="2165"/>
      <c r="DH80" s="2165"/>
      <c r="DI80" s="2166"/>
      <c r="DJ80" s="2148"/>
      <c r="DK80" s="2149"/>
      <c r="DL80" s="2149"/>
      <c r="DM80" s="2149"/>
      <c r="DN80" s="2149"/>
      <c r="DO80" s="2149"/>
      <c r="DP80" s="2150"/>
      <c r="DQ80" s="81"/>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s="113"/>
    </row>
    <row r="81" spans="3:244" ht="5.25" customHeight="1">
      <c r="C81" s="2312"/>
      <c r="D81" s="2312"/>
      <c r="E81" s="2312"/>
      <c r="F81" s="2312"/>
      <c r="G81" s="2312"/>
      <c r="H81" s="1996" t="s">
        <v>32</v>
      </c>
      <c r="I81" s="1984"/>
      <c r="J81" s="1984"/>
      <c r="K81" s="1984"/>
      <c r="L81" s="1984"/>
      <c r="M81" s="1997"/>
      <c r="N81" s="2003" t="s">
        <v>120</v>
      </c>
      <c r="O81" s="2004"/>
      <c r="P81" s="2004"/>
      <c r="Q81" s="2004"/>
      <c r="R81" s="2004"/>
      <c r="S81" s="2005"/>
      <c r="T81" s="2006" t="str">
        <f>IF(AND($AA$10&lt;&gt;"",OR(AY63&lt;10000001,AY63="")),IF(HLOOKUP($AA$10,'個人別明細　一覧入力用'!$F$7:$HG$137,27,FALSE)="有（老人）","○",""),"")</f>
        <v/>
      </c>
      <c r="U81" s="2007"/>
      <c r="V81" s="2007"/>
      <c r="W81" s="2007"/>
      <c r="X81" s="2007"/>
      <c r="Y81" s="2008"/>
      <c r="Z81" s="97"/>
      <c r="AA81" s="129"/>
      <c r="AB81" s="129"/>
      <c r="AC81" s="130"/>
      <c r="AD81" s="130"/>
      <c r="AE81" s="130"/>
      <c r="AF81" s="130"/>
      <c r="AG81" s="1984" t="s">
        <v>34</v>
      </c>
      <c r="AH81" s="1984"/>
      <c r="AI81" s="1984"/>
      <c r="AJ81" s="129"/>
      <c r="AK81" s="129"/>
      <c r="AL81" s="129"/>
      <c r="AM81" s="129"/>
      <c r="AN81" s="130"/>
      <c r="AO81" s="130"/>
      <c r="AP81" s="130"/>
      <c r="AQ81" s="1452" t="s">
        <v>33</v>
      </c>
      <c r="AR81" s="1452"/>
      <c r="AS81" s="1910"/>
      <c r="AT81" s="1983"/>
      <c r="AU81" s="1972"/>
      <c r="AV81" s="1972"/>
      <c r="AW81" s="1972"/>
      <c r="AX81" s="1972"/>
      <c r="AY81" s="1452" t="s">
        <v>44</v>
      </c>
      <c r="AZ81" s="1910"/>
      <c r="BA81" s="1982" t="s">
        <v>119</v>
      </c>
      <c r="BB81" s="1820"/>
      <c r="BC81" s="1820"/>
      <c r="BD81" s="1966"/>
      <c r="BE81" s="2290"/>
      <c r="BF81" s="2291"/>
      <c r="BG81" s="2291"/>
      <c r="BH81" s="2291"/>
      <c r="BI81" s="2291"/>
      <c r="BJ81" s="1452" t="s">
        <v>35</v>
      </c>
      <c r="BK81" s="1969"/>
      <c r="BL81" s="1971"/>
      <c r="BM81" s="1972"/>
      <c r="BN81" s="1972"/>
      <c r="BO81" s="1972"/>
      <c r="BP81" s="1972"/>
      <c r="BQ81" s="1452" t="s">
        <v>44</v>
      </c>
      <c r="BR81" s="1910"/>
      <c r="BS81" s="1982" t="s">
        <v>119</v>
      </c>
      <c r="BT81" s="1820"/>
      <c r="BU81" s="1820"/>
      <c r="BV81" s="1966"/>
      <c r="BW81" s="1983"/>
      <c r="BX81" s="1972"/>
      <c r="BY81" s="1972"/>
      <c r="BZ81" s="1972"/>
      <c r="CA81" s="1972"/>
      <c r="CB81" s="1452" t="s">
        <v>44</v>
      </c>
      <c r="CC81" s="1910"/>
      <c r="CD81" s="1982" t="s">
        <v>119</v>
      </c>
      <c r="CE81" s="1820"/>
      <c r="CF81" s="1820"/>
      <c r="CG81" s="1821"/>
      <c r="CH81" s="1845"/>
      <c r="CI81" s="1846"/>
      <c r="CJ81" s="1846"/>
      <c r="CK81" s="1846"/>
      <c r="CL81" s="1846"/>
      <c r="CM81" s="1820" t="s">
        <v>44</v>
      </c>
      <c r="CN81" s="1966"/>
      <c r="CO81" s="1983"/>
      <c r="CP81" s="1972"/>
      <c r="CQ81" s="1972"/>
      <c r="CR81" s="1972"/>
      <c r="CS81" s="1972"/>
      <c r="CT81" s="1452" t="s">
        <v>35</v>
      </c>
      <c r="CU81" s="1969"/>
      <c r="CV81" s="1971"/>
      <c r="CW81" s="1972"/>
      <c r="CX81" s="1972"/>
      <c r="CY81" s="1972"/>
      <c r="CZ81" s="1972"/>
      <c r="DA81" s="1452" t="s">
        <v>44</v>
      </c>
      <c r="DB81" s="1974"/>
      <c r="DC81" s="2174"/>
      <c r="DD81" s="1972"/>
      <c r="DE81" s="1972"/>
      <c r="DF81" s="1972"/>
      <c r="DG81" s="1972"/>
      <c r="DH81" s="1452" t="s">
        <v>44</v>
      </c>
      <c r="DI81" s="1910"/>
      <c r="DJ81" s="1967"/>
      <c r="DK81" s="1846"/>
      <c r="DL81" s="1846"/>
      <c r="DM81" s="1846"/>
      <c r="DN81" s="1846"/>
      <c r="DO81" s="1820" t="s">
        <v>44</v>
      </c>
      <c r="DP81" s="1942"/>
      <c r="DQ81" s="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s="98"/>
    </row>
    <row r="82" spans="3:244" ht="5.25" customHeight="1">
      <c r="C82" s="2312"/>
      <c r="D82" s="2312"/>
      <c r="E82" s="2312"/>
      <c r="F82" s="2312"/>
      <c r="G82" s="2312"/>
      <c r="H82" s="1998"/>
      <c r="I82" s="1985"/>
      <c r="J82" s="1985"/>
      <c r="K82" s="1985"/>
      <c r="L82" s="1985"/>
      <c r="M82" s="1999"/>
      <c r="N82" s="1998"/>
      <c r="O82" s="1985"/>
      <c r="P82" s="1985"/>
      <c r="Q82" s="1985"/>
      <c r="R82" s="1985"/>
      <c r="S82" s="1999"/>
      <c r="T82" s="1526"/>
      <c r="U82" s="1527"/>
      <c r="V82" s="1527"/>
      <c r="W82" s="1527"/>
      <c r="X82" s="1527"/>
      <c r="Y82" s="1890"/>
      <c r="Z82" s="99"/>
      <c r="AA82" s="131"/>
      <c r="AB82" s="131"/>
      <c r="AG82" s="1985"/>
      <c r="AH82" s="1985"/>
      <c r="AI82" s="1985"/>
      <c r="AJ82" s="131"/>
      <c r="AK82" s="131"/>
      <c r="AL82" s="131"/>
      <c r="AM82" s="131"/>
      <c r="AQ82" s="1455"/>
      <c r="AR82" s="1455"/>
      <c r="AS82" s="1912"/>
      <c r="AT82" s="1968"/>
      <c r="AU82" s="1849"/>
      <c r="AV82" s="1849"/>
      <c r="AW82" s="1849"/>
      <c r="AX82" s="1849"/>
      <c r="AY82" s="1455"/>
      <c r="AZ82" s="1912"/>
      <c r="BA82" s="1911"/>
      <c r="BB82" s="1455"/>
      <c r="BC82" s="1455"/>
      <c r="BD82" s="1912"/>
      <c r="BE82" s="2292"/>
      <c r="BF82" s="2049"/>
      <c r="BG82" s="2049"/>
      <c r="BH82" s="2049"/>
      <c r="BI82" s="2049"/>
      <c r="BJ82" s="1455"/>
      <c r="BK82" s="1970"/>
      <c r="BL82" s="1973"/>
      <c r="BM82" s="1849"/>
      <c r="BN82" s="1849"/>
      <c r="BO82" s="1849"/>
      <c r="BP82" s="1849"/>
      <c r="BQ82" s="1455"/>
      <c r="BR82" s="1912"/>
      <c r="BS82" s="1911"/>
      <c r="BT82" s="1455"/>
      <c r="BU82" s="1455"/>
      <c r="BV82" s="1912"/>
      <c r="BW82" s="1968"/>
      <c r="BX82" s="1849"/>
      <c r="BY82" s="1849"/>
      <c r="BZ82" s="1849"/>
      <c r="CA82" s="1849"/>
      <c r="CB82" s="1455"/>
      <c r="CC82" s="1912"/>
      <c r="CD82" s="1911"/>
      <c r="CE82" s="1455"/>
      <c r="CF82" s="1455"/>
      <c r="CG82" s="1456"/>
      <c r="CH82" s="1848"/>
      <c r="CI82" s="1849"/>
      <c r="CJ82" s="1849"/>
      <c r="CK82" s="1849"/>
      <c r="CL82" s="1849"/>
      <c r="CM82" s="1455"/>
      <c r="CN82" s="1912"/>
      <c r="CO82" s="1968"/>
      <c r="CP82" s="1849"/>
      <c r="CQ82" s="1849"/>
      <c r="CR82" s="1849"/>
      <c r="CS82" s="1849"/>
      <c r="CT82" s="1455"/>
      <c r="CU82" s="1970"/>
      <c r="CV82" s="1973"/>
      <c r="CW82" s="1849"/>
      <c r="CX82" s="1849"/>
      <c r="CY82" s="1849"/>
      <c r="CZ82" s="1849"/>
      <c r="DA82" s="1455"/>
      <c r="DB82" s="1863"/>
      <c r="DC82" s="2175"/>
      <c r="DD82" s="1849"/>
      <c r="DE82" s="1849"/>
      <c r="DF82" s="1849"/>
      <c r="DG82" s="1849"/>
      <c r="DH82" s="1455"/>
      <c r="DI82" s="1912"/>
      <c r="DJ82" s="1968"/>
      <c r="DK82" s="1849"/>
      <c r="DL82" s="1849"/>
      <c r="DM82" s="1849"/>
      <c r="DN82" s="1849"/>
      <c r="DO82" s="1455"/>
      <c r="DP82" s="1863"/>
      <c r="DQ82" s="81"/>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s="98"/>
    </row>
    <row r="83" spans="3:244" ht="5.25" customHeight="1">
      <c r="C83" s="2312"/>
      <c r="D83" s="2312"/>
      <c r="E83" s="2312"/>
      <c r="F83" s="2312"/>
      <c r="G83" s="2312"/>
      <c r="H83" s="2000"/>
      <c r="I83" s="2001"/>
      <c r="J83" s="2001"/>
      <c r="K83" s="2001"/>
      <c r="L83" s="2001"/>
      <c r="M83" s="2002"/>
      <c r="N83" s="2000"/>
      <c r="O83" s="2001"/>
      <c r="P83" s="2001"/>
      <c r="Q83" s="2001"/>
      <c r="R83" s="2001"/>
      <c r="S83" s="2002"/>
      <c r="T83" s="1526"/>
      <c r="U83" s="1527"/>
      <c r="V83" s="1527"/>
      <c r="W83" s="1527"/>
      <c r="X83" s="1527"/>
      <c r="Y83" s="1890"/>
      <c r="Z83" s="99"/>
      <c r="AA83" s="131"/>
      <c r="AB83" s="131"/>
      <c r="AG83" s="1985"/>
      <c r="AH83" s="1985"/>
      <c r="AI83" s="1985"/>
      <c r="AJ83" s="131"/>
      <c r="AK83" s="131"/>
      <c r="AL83" s="131"/>
      <c r="AM83" s="131"/>
      <c r="AQ83" s="1455"/>
      <c r="AR83" s="1455"/>
      <c r="AS83" s="1912"/>
      <c r="AT83" s="1968"/>
      <c r="AU83" s="1849"/>
      <c r="AV83" s="1849"/>
      <c r="AW83" s="1849"/>
      <c r="AX83" s="1849"/>
      <c r="AY83" s="1455"/>
      <c r="AZ83" s="1912"/>
      <c r="BA83" s="1911"/>
      <c r="BB83" s="1455"/>
      <c r="BC83" s="1455"/>
      <c r="BD83" s="1912"/>
      <c r="BE83" s="2292"/>
      <c r="BF83" s="2049"/>
      <c r="BG83" s="2049"/>
      <c r="BH83" s="2049"/>
      <c r="BI83" s="2049"/>
      <c r="BJ83" s="1455"/>
      <c r="BK83" s="1970"/>
      <c r="BL83" s="1973"/>
      <c r="BM83" s="1849"/>
      <c r="BN83" s="1849"/>
      <c r="BO83" s="1849"/>
      <c r="BP83" s="1849"/>
      <c r="BQ83" s="1455"/>
      <c r="BR83" s="1912"/>
      <c r="BS83" s="1911"/>
      <c r="BT83" s="1455"/>
      <c r="BU83" s="1455"/>
      <c r="BV83" s="1912"/>
      <c r="BW83" s="1968"/>
      <c r="BX83" s="1849"/>
      <c r="BY83" s="1849"/>
      <c r="BZ83" s="1849"/>
      <c r="CA83" s="1849"/>
      <c r="CB83" s="1455"/>
      <c r="CC83" s="1912"/>
      <c r="CD83" s="1911"/>
      <c r="CE83" s="1455"/>
      <c r="CF83" s="1455"/>
      <c r="CG83" s="1456"/>
      <c r="CH83" s="1848"/>
      <c r="CI83" s="1849"/>
      <c r="CJ83" s="1849"/>
      <c r="CK83" s="1849"/>
      <c r="CL83" s="1849"/>
      <c r="CM83" s="1455"/>
      <c r="CN83" s="1912"/>
      <c r="CO83" s="1968"/>
      <c r="CP83" s="1849"/>
      <c r="CQ83" s="1849"/>
      <c r="CR83" s="1849"/>
      <c r="CS83" s="1849"/>
      <c r="CT83" s="1455"/>
      <c r="CU83" s="1970"/>
      <c r="CV83" s="1973"/>
      <c r="CW83" s="1849"/>
      <c r="CX83" s="1849"/>
      <c r="CY83" s="1849"/>
      <c r="CZ83" s="1849"/>
      <c r="DA83" s="1455"/>
      <c r="DB83" s="1863"/>
      <c r="DC83" s="2175"/>
      <c r="DD83" s="1849"/>
      <c r="DE83" s="1849"/>
      <c r="DF83" s="1849"/>
      <c r="DG83" s="1849"/>
      <c r="DH83" s="1455"/>
      <c r="DI83" s="1912"/>
      <c r="DJ83" s="1968"/>
      <c r="DK83" s="1849"/>
      <c r="DL83" s="1849"/>
      <c r="DM83" s="1849"/>
      <c r="DN83" s="1849"/>
      <c r="DO83" s="1455"/>
      <c r="DP83" s="1863"/>
      <c r="DQ83" s="81"/>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s="98"/>
    </row>
    <row r="84" spans="3:244" ht="5.25" customHeight="1">
      <c r="C84" s="2312"/>
      <c r="D84" s="2312"/>
      <c r="E84" s="2312"/>
      <c r="F84" s="2312"/>
      <c r="G84" s="2312"/>
      <c r="H84" s="1526" t="str">
        <f>IF(AND($AA$10&lt;&gt;"",OR(AY63&lt;10000001,AY63="")),IF(OR(HLOOKUP($AA$10,'個人別明細　一覧入力用'!$F$7:$HG$193,27,FALSE)="有（一般）",HLOOKUP($AA$10,'個人別明細　一覧入力用'!$F$7:$HG$137,27,FALSE)="有（老人）"),"○",""),"")</f>
        <v/>
      </c>
      <c r="I84" s="1527"/>
      <c r="J84" s="1527"/>
      <c r="K84" s="1527"/>
      <c r="L84" s="1527"/>
      <c r="M84" s="1890"/>
      <c r="N84" s="1526"/>
      <c r="O84" s="1527"/>
      <c r="P84" s="1527"/>
      <c r="Q84" s="1527"/>
      <c r="R84" s="1527"/>
      <c r="S84" s="1890"/>
      <c r="T84" s="1526"/>
      <c r="U84" s="1527"/>
      <c r="V84" s="1527"/>
      <c r="W84" s="1527"/>
      <c r="X84" s="1527"/>
      <c r="Y84" s="1890"/>
      <c r="Z84" s="1895" t="str">
        <f>IF(AND($AA$10&lt;&gt;"",U242="",Y242="",BM242=""),IF(HLOOKUP($AA$10,'個人別明細　一覧入力用'!$F$7:$HG$318,312,FALSE)&lt;&gt;0,HLOOKUP($AA$10,'個人別明細　一覧入力用'!$F$7:$HG$318,312,FALSE),""),"")</f>
        <v/>
      </c>
      <c r="AA84" s="1896"/>
      <c r="AB84" s="1896"/>
      <c r="AC84" s="1896"/>
      <c r="AD84" s="1896"/>
      <c r="AE84" s="1896"/>
      <c r="AF84" s="1896"/>
      <c r="AG84" s="1896"/>
      <c r="AH84" s="1896"/>
      <c r="AI84" s="1896"/>
      <c r="AJ84" s="1896"/>
      <c r="AK84" s="1896"/>
      <c r="AL84" s="1896"/>
      <c r="AM84" s="1896"/>
      <c r="AN84" s="1896"/>
      <c r="AO84" s="1896"/>
      <c r="AP84" s="1896"/>
      <c r="AQ84" s="1896"/>
      <c r="AR84" s="1896"/>
      <c r="AS84" s="1897"/>
      <c r="AT84" s="1888" t="str">
        <f>IF($AA$10&lt;&gt;"",IF(HLOOKUP($AA$10,'個人別明細　一覧入力用'!$F$7:$HG$193,35,FALSE)&lt;&gt;"",HLOOKUP($AA$10,'個人別明細　一覧入力用'!$F$7:$HG$193,35,FALSE),""),"")</f>
        <v/>
      </c>
      <c r="AU84" s="1877"/>
      <c r="AV84" s="1877"/>
      <c r="AW84" s="1877"/>
      <c r="AX84" s="1877"/>
      <c r="AY84" s="1877"/>
      <c r="AZ84" s="1878"/>
      <c r="BA84" s="1882"/>
      <c r="BB84" s="1883"/>
      <c r="BC84" s="1883"/>
      <c r="BD84" s="1884"/>
      <c r="BE84" s="1901" t="str">
        <f>IF($AA$10&lt;&gt;"",IF(HLOOKUP($AA$10,'個人別明細　一覧入力用'!$F$7:$HG$193,37,FALSE)&lt;&gt;"",HLOOKUP($AA$10,'個人別明細　一覧入力用'!$F$7:$HG$193,37,FALSE),""),"")</f>
        <v/>
      </c>
      <c r="BF84" s="1858"/>
      <c r="BG84" s="1858"/>
      <c r="BH84" s="1858"/>
      <c r="BI84" s="1858"/>
      <c r="BJ84" s="1858"/>
      <c r="BK84" s="1902"/>
      <c r="BL84" s="1876" t="str">
        <f>IF($AA$10&lt;&gt;"",IF(HLOOKUP($AA$10,'個人別明細　一覧入力用'!$F$7:$HG$193,36,FALSE)&lt;&gt;"",HLOOKUP($AA$10,'個人別明細　一覧入力用'!$F$7:$HG$193,36,FALSE),""),"")</f>
        <v/>
      </c>
      <c r="BM84" s="1877"/>
      <c r="BN84" s="1877"/>
      <c r="BO84" s="1877"/>
      <c r="BP84" s="1877"/>
      <c r="BQ84" s="1877"/>
      <c r="BR84" s="1878"/>
      <c r="BS84" s="1882"/>
      <c r="BT84" s="1883"/>
      <c r="BU84" s="1883"/>
      <c r="BV84" s="1884"/>
      <c r="BW84" s="1888" t="str">
        <f>IF($AA$10&lt;&gt;"",IF(HLOOKUP($AA$10,'個人別明細　一覧入力用'!$F$7:$HG$193,38,FALSE)&lt;&gt;"",HLOOKUP($AA$10,'個人別明細　一覧入力用'!$F$7:$HG$193,38,FALSE),""),"")</f>
        <v/>
      </c>
      <c r="BX84" s="1877"/>
      <c r="BY84" s="1877"/>
      <c r="BZ84" s="1877"/>
      <c r="CA84" s="1877"/>
      <c r="CB84" s="1877"/>
      <c r="CC84" s="1878"/>
      <c r="CD84" s="1882"/>
      <c r="CE84" s="1883"/>
      <c r="CF84" s="1883"/>
      <c r="CG84" s="2167"/>
      <c r="CH84" s="2169" t="str">
        <f>IF($AA$10&lt;&gt;"",IF(HLOOKUP($AA$10,'個人別明細　一覧入力用'!$F$7:$HG$193,57,FALSE)&lt;&gt;"",HLOOKUP($AA$10,'個人別明細　一覧入力用'!$F$7:$HG$193,57,FALSE),""),"")</f>
        <v/>
      </c>
      <c r="CI84" s="1877"/>
      <c r="CJ84" s="1877"/>
      <c r="CK84" s="1877"/>
      <c r="CL84" s="1877"/>
      <c r="CM84" s="1877"/>
      <c r="CN84" s="1878"/>
      <c r="CO84" s="1888" t="str">
        <f>IF($AA$10&lt;&gt;"",IF(HLOOKUP($AA$10,'個人別明細　一覧入力用'!$F$7:$HG$193,77,FALSE)&lt;&gt;"",HLOOKUP($AA$10,'個人別明細　一覧入力用'!$F$7:$HG$193,77,FALSE),""),"")</f>
        <v/>
      </c>
      <c r="CP84" s="1877"/>
      <c r="CQ84" s="1877"/>
      <c r="CR84" s="1877"/>
      <c r="CS84" s="1877"/>
      <c r="CT84" s="1877"/>
      <c r="CU84" s="2172"/>
      <c r="CV84" s="1876" t="str">
        <f>IF($AA$10&lt;&gt;"",IF(HLOOKUP($AA$10,'個人別明細　一覧入力用'!$F$7:$HG$193,76,FALSE)&lt;&gt;"",HLOOKUP($AA$10,'個人別明細　一覧入力用'!$F$7:$HG$193,76,FALSE),""),"")</f>
        <v/>
      </c>
      <c r="CW84" s="1877"/>
      <c r="CX84" s="1877"/>
      <c r="CY84" s="1877"/>
      <c r="CZ84" s="1877"/>
      <c r="DA84" s="1877"/>
      <c r="DB84" s="1975"/>
      <c r="DC84" s="1977" t="str">
        <f>IF($AA$10&lt;&gt;"",IF(HLOOKUP($AA$10,'個人別明細　一覧入力用'!$F$7:$HG$193,78,FALSE)&lt;&gt;"",HLOOKUP($AA$10,'個人別明細　一覧入力用'!$F$7:$HG$193,78,FALSE),""),"")</f>
        <v/>
      </c>
      <c r="DD84" s="1877"/>
      <c r="DE84" s="1877"/>
      <c r="DF84" s="1877"/>
      <c r="DG84" s="1877"/>
      <c r="DH84" s="1877"/>
      <c r="DI84" s="1878"/>
      <c r="DJ84" s="1888" t="str">
        <f>IF(COUNTIF($L$170:$DA$229,"○")+COUNTIF(H116:DP124,"*(非居住者)*")&lt;&gt;0,COUNTIF($L$170:$DA$229,"○")+COUNTIF(H116:DP124,"*(非居住者)*"),"")</f>
        <v/>
      </c>
      <c r="DK84" s="1877"/>
      <c r="DL84" s="1877"/>
      <c r="DM84" s="1877"/>
      <c r="DN84" s="1877"/>
      <c r="DO84" s="1877"/>
      <c r="DP84" s="1975"/>
      <c r="DQ84" s="81"/>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s="82"/>
    </row>
    <row r="85" spans="3:244" ht="5.25" customHeight="1">
      <c r="C85" s="2312"/>
      <c r="D85" s="2312"/>
      <c r="E85" s="2312"/>
      <c r="F85" s="2312"/>
      <c r="G85" s="2312"/>
      <c r="H85" s="1526"/>
      <c r="I85" s="1527"/>
      <c r="J85" s="1527"/>
      <c r="K85" s="1527"/>
      <c r="L85" s="1527"/>
      <c r="M85" s="1890"/>
      <c r="N85" s="1526"/>
      <c r="O85" s="1527"/>
      <c r="P85" s="1527"/>
      <c r="Q85" s="1527"/>
      <c r="R85" s="1527"/>
      <c r="S85" s="1890"/>
      <c r="T85" s="1526"/>
      <c r="U85" s="1527"/>
      <c r="V85" s="1527"/>
      <c r="W85" s="1527"/>
      <c r="X85" s="1527"/>
      <c r="Y85" s="1890"/>
      <c r="Z85" s="1895"/>
      <c r="AA85" s="1896"/>
      <c r="AB85" s="1896"/>
      <c r="AC85" s="1896"/>
      <c r="AD85" s="1896"/>
      <c r="AE85" s="1896"/>
      <c r="AF85" s="1896"/>
      <c r="AG85" s="1896"/>
      <c r="AH85" s="1896"/>
      <c r="AI85" s="1896"/>
      <c r="AJ85" s="1896"/>
      <c r="AK85" s="1896"/>
      <c r="AL85" s="1896"/>
      <c r="AM85" s="1896"/>
      <c r="AN85" s="1896"/>
      <c r="AO85" s="1896"/>
      <c r="AP85" s="1896"/>
      <c r="AQ85" s="1896"/>
      <c r="AR85" s="1896"/>
      <c r="AS85" s="1897"/>
      <c r="AT85" s="1888"/>
      <c r="AU85" s="1877"/>
      <c r="AV85" s="1877"/>
      <c r="AW85" s="1877"/>
      <c r="AX85" s="1877"/>
      <c r="AY85" s="1877"/>
      <c r="AZ85" s="1878"/>
      <c r="BA85" s="1882"/>
      <c r="BB85" s="1883"/>
      <c r="BC85" s="1883"/>
      <c r="BD85" s="1884"/>
      <c r="BE85" s="1901"/>
      <c r="BF85" s="1858"/>
      <c r="BG85" s="1858"/>
      <c r="BH85" s="1858"/>
      <c r="BI85" s="1858"/>
      <c r="BJ85" s="1858"/>
      <c r="BK85" s="1902"/>
      <c r="BL85" s="1876"/>
      <c r="BM85" s="1877"/>
      <c r="BN85" s="1877"/>
      <c r="BO85" s="1877"/>
      <c r="BP85" s="1877"/>
      <c r="BQ85" s="1877"/>
      <c r="BR85" s="1878"/>
      <c r="BS85" s="1882"/>
      <c r="BT85" s="1883"/>
      <c r="BU85" s="1883"/>
      <c r="BV85" s="1884"/>
      <c r="BW85" s="1888"/>
      <c r="BX85" s="1877"/>
      <c r="BY85" s="1877"/>
      <c r="BZ85" s="1877"/>
      <c r="CA85" s="1877"/>
      <c r="CB85" s="1877"/>
      <c r="CC85" s="1878"/>
      <c r="CD85" s="1882"/>
      <c r="CE85" s="1883"/>
      <c r="CF85" s="1883"/>
      <c r="CG85" s="2167"/>
      <c r="CH85" s="2169"/>
      <c r="CI85" s="1877"/>
      <c r="CJ85" s="1877"/>
      <c r="CK85" s="1877"/>
      <c r="CL85" s="1877"/>
      <c r="CM85" s="1877"/>
      <c r="CN85" s="1878"/>
      <c r="CO85" s="1888"/>
      <c r="CP85" s="1877"/>
      <c r="CQ85" s="1877"/>
      <c r="CR85" s="1877"/>
      <c r="CS85" s="1877"/>
      <c r="CT85" s="1877"/>
      <c r="CU85" s="2172"/>
      <c r="CV85" s="1876"/>
      <c r="CW85" s="1877"/>
      <c r="CX85" s="1877"/>
      <c r="CY85" s="1877"/>
      <c r="CZ85" s="1877"/>
      <c r="DA85" s="1877"/>
      <c r="DB85" s="1975"/>
      <c r="DC85" s="1977"/>
      <c r="DD85" s="1877"/>
      <c r="DE85" s="1877"/>
      <c r="DF85" s="1877"/>
      <c r="DG85" s="1877"/>
      <c r="DH85" s="1877"/>
      <c r="DI85" s="1878"/>
      <c r="DJ85" s="1888"/>
      <c r="DK85" s="1877"/>
      <c r="DL85" s="1877"/>
      <c r="DM85" s="1877"/>
      <c r="DN85" s="1877"/>
      <c r="DO85" s="1877"/>
      <c r="DP85" s="1975"/>
      <c r="DQ85" s="81"/>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s="82"/>
    </row>
    <row r="86" spans="3:244" ht="5.25" customHeight="1">
      <c r="C86" s="2312"/>
      <c r="D86" s="2312"/>
      <c r="E86" s="2312"/>
      <c r="F86" s="2312"/>
      <c r="G86" s="2312"/>
      <c r="H86" s="1526"/>
      <c r="I86" s="1527"/>
      <c r="J86" s="1527"/>
      <c r="K86" s="1527"/>
      <c r="L86" s="1527"/>
      <c r="M86" s="1890"/>
      <c r="N86" s="1526"/>
      <c r="O86" s="1527"/>
      <c r="P86" s="1527"/>
      <c r="Q86" s="1527"/>
      <c r="R86" s="1527"/>
      <c r="S86" s="1890"/>
      <c r="T86" s="1526"/>
      <c r="U86" s="1527"/>
      <c r="V86" s="1527"/>
      <c r="W86" s="1527"/>
      <c r="X86" s="1527"/>
      <c r="Y86" s="1890"/>
      <c r="Z86" s="1895"/>
      <c r="AA86" s="1896"/>
      <c r="AB86" s="1896"/>
      <c r="AC86" s="1896"/>
      <c r="AD86" s="1896"/>
      <c r="AE86" s="1896"/>
      <c r="AF86" s="1896"/>
      <c r="AG86" s="1896"/>
      <c r="AH86" s="1896"/>
      <c r="AI86" s="1896"/>
      <c r="AJ86" s="1896"/>
      <c r="AK86" s="1896"/>
      <c r="AL86" s="1896"/>
      <c r="AM86" s="1896"/>
      <c r="AN86" s="1896"/>
      <c r="AO86" s="1896"/>
      <c r="AP86" s="1896"/>
      <c r="AQ86" s="1896"/>
      <c r="AR86" s="1896"/>
      <c r="AS86" s="1897"/>
      <c r="AT86" s="1888"/>
      <c r="AU86" s="1877"/>
      <c r="AV86" s="1877"/>
      <c r="AW86" s="1877"/>
      <c r="AX86" s="1877"/>
      <c r="AY86" s="1877"/>
      <c r="AZ86" s="1878"/>
      <c r="BA86" s="1882"/>
      <c r="BB86" s="1883"/>
      <c r="BC86" s="1883"/>
      <c r="BD86" s="1884"/>
      <c r="BE86" s="1901"/>
      <c r="BF86" s="1858"/>
      <c r="BG86" s="1858"/>
      <c r="BH86" s="1858"/>
      <c r="BI86" s="1858"/>
      <c r="BJ86" s="1858"/>
      <c r="BK86" s="1902"/>
      <c r="BL86" s="1876"/>
      <c r="BM86" s="1877"/>
      <c r="BN86" s="1877"/>
      <c r="BO86" s="1877"/>
      <c r="BP86" s="1877"/>
      <c r="BQ86" s="1877"/>
      <c r="BR86" s="1878"/>
      <c r="BS86" s="1882"/>
      <c r="BT86" s="1883"/>
      <c r="BU86" s="1883"/>
      <c r="BV86" s="1884"/>
      <c r="BW86" s="1888"/>
      <c r="BX86" s="1877"/>
      <c r="BY86" s="1877"/>
      <c r="BZ86" s="1877"/>
      <c r="CA86" s="1877"/>
      <c r="CB86" s="1877"/>
      <c r="CC86" s="1878"/>
      <c r="CD86" s="1882"/>
      <c r="CE86" s="1883"/>
      <c r="CF86" s="1883"/>
      <c r="CG86" s="2167"/>
      <c r="CH86" s="2169"/>
      <c r="CI86" s="1877"/>
      <c r="CJ86" s="1877"/>
      <c r="CK86" s="1877"/>
      <c r="CL86" s="1877"/>
      <c r="CM86" s="1877"/>
      <c r="CN86" s="1878"/>
      <c r="CO86" s="1888"/>
      <c r="CP86" s="1877"/>
      <c r="CQ86" s="1877"/>
      <c r="CR86" s="1877"/>
      <c r="CS86" s="1877"/>
      <c r="CT86" s="1877"/>
      <c r="CU86" s="2172"/>
      <c r="CV86" s="1876"/>
      <c r="CW86" s="1877"/>
      <c r="CX86" s="1877"/>
      <c r="CY86" s="1877"/>
      <c r="CZ86" s="1877"/>
      <c r="DA86" s="1877"/>
      <c r="DB86" s="1975"/>
      <c r="DC86" s="1977"/>
      <c r="DD86" s="1877"/>
      <c r="DE86" s="1877"/>
      <c r="DF86" s="1877"/>
      <c r="DG86" s="1877"/>
      <c r="DH86" s="1877"/>
      <c r="DI86" s="1878"/>
      <c r="DJ86" s="1888"/>
      <c r="DK86" s="1877"/>
      <c r="DL86" s="1877"/>
      <c r="DM86" s="1877"/>
      <c r="DN86" s="1877"/>
      <c r="DO86" s="1877"/>
      <c r="DP86" s="1975"/>
      <c r="DQ86" s="81"/>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s="82"/>
    </row>
    <row r="87" spans="3:244" ht="5.25" customHeight="1">
      <c r="C87" s="2312"/>
      <c r="D87" s="2312"/>
      <c r="E87" s="2312"/>
      <c r="F87" s="2312"/>
      <c r="G87" s="2312"/>
      <c r="H87" s="1526"/>
      <c r="I87" s="1527"/>
      <c r="J87" s="1527"/>
      <c r="K87" s="1527"/>
      <c r="L87" s="1527"/>
      <c r="M87" s="1890"/>
      <c r="N87" s="1526"/>
      <c r="O87" s="1527"/>
      <c r="P87" s="1527"/>
      <c r="Q87" s="1527"/>
      <c r="R87" s="1527"/>
      <c r="S87" s="1890"/>
      <c r="T87" s="1526"/>
      <c r="U87" s="1527"/>
      <c r="V87" s="1527"/>
      <c r="W87" s="1527"/>
      <c r="X87" s="1527"/>
      <c r="Y87" s="1890"/>
      <c r="Z87" s="1895"/>
      <c r="AA87" s="1896"/>
      <c r="AB87" s="1896"/>
      <c r="AC87" s="1896"/>
      <c r="AD87" s="1896"/>
      <c r="AE87" s="1896"/>
      <c r="AF87" s="1896"/>
      <c r="AG87" s="1896"/>
      <c r="AH87" s="1896"/>
      <c r="AI87" s="1896"/>
      <c r="AJ87" s="1896"/>
      <c r="AK87" s="1896"/>
      <c r="AL87" s="1896"/>
      <c r="AM87" s="1896"/>
      <c r="AN87" s="1896"/>
      <c r="AO87" s="1896"/>
      <c r="AP87" s="1896"/>
      <c r="AQ87" s="1896"/>
      <c r="AR87" s="1896"/>
      <c r="AS87" s="1897"/>
      <c r="AT87" s="1888"/>
      <c r="AU87" s="1877"/>
      <c r="AV87" s="1877"/>
      <c r="AW87" s="1877"/>
      <c r="AX87" s="1877"/>
      <c r="AY87" s="1877"/>
      <c r="AZ87" s="1878"/>
      <c r="BA87" s="1882"/>
      <c r="BB87" s="1883"/>
      <c r="BC87" s="1883"/>
      <c r="BD87" s="1884"/>
      <c r="BE87" s="1901"/>
      <c r="BF87" s="1858"/>
      <c r="BG87" s="1858"/>
      <c r="BH87" s="1858"/>
      <c r="BI87" s="1858"/>
      <c r="BJ87" s="1858"/>
      <c r="BK87" s="1902"/>
      <c r="BL87" s="1876"/>
      <c r="BM87" s="1877"/>
      <c r="BN87" s="1877"/>
      <c r="BO87" s="1877"/>
      <c r="BP87" s="1877"/>
      <c r="BQ87" s="1877"/>
      <c r="BR87" s="1878"/>
      <c r="BS87" s="1882"/>
      <c r="BT87" s="1883"/>
      <c r="BU87" s="1883"/>
      <c r="BV87" s="1884"/>
      <c r="BW87" s="1888"/>
      <c r="BX87" s="1877"/>
      <c r="BY87" s="1877"/>
      <c r="BZ87" s="1877"/>
      <c r="CA87" s="1877"/>
      <c r="CB87" s="1877"/>
      <c r="CC87" s="1878"/>
      <c r="CD87" s="1882"/>
      <c r="CE87" s="1883"/>
      <c r="CF87" s="1883"/>
      <c r="CG87" s="2167"/>
      <c r="CH87" s="2169"/>
      <c r="CI87" s="1877"/>
      <c r="CJ87" s="1877"/>
      <c r="CK87" s="1877"/>
      <c r="CL87" s="1877"/>
      <c r="CM87" s="1877"/>
      <c r="CN87" s="1878"/>
      <c r="CO87" s="1888"/>
      <c r="CP87" s="1877"/>
      <c r="CQ87" s="1877"/>
      <c r="CR87" s="1877"/>
      <c r="CS87" s="1877"/>
      <c r="CT87" s="1877"/>
      <c r="CU87" s="2172"/>
      <c r="CV87" s="1876"/>
      <c r="CW87" s="1877"/>
      <c r="CX87" s="1877"/>
      <c r="CY87" s="1877"/>
      <c r="CZ87" s="1877"/>
      <c r="DA87" s="1877"/>
      <c r="DB87" s="1975"/>
      <c r="DC87" s="1977"/>
      <c r="DD87" s="1877"/>
      <c r="DE87" s="1877"/>
      <c r="DF87" s="1877"/>
      <c r="DG87" s="1877"/>
      <c r="DH87" s="1877"/>
      <c r="DI87" s="1878"/>
      <c r="DJ87" s="1888"/>
      <c r="DK87" s="1877"/>
      <c r="DL87" s="1877"/>
      <c r="DM87" s="1877"/>
      <c r="DN87" s="1877"/>
      <c r="DO87" s="1877"/>
      <c r="DP87" s="1975"/>
      <c r="DQ87" s="81"/>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s="82"/>
    </row>
    <row r="88" spans="3:244" ht="5.25" customHeight="1">
      <c r="C88" s="2312"/>
      <c r="D88" s="2312"/>
      <c r="E88" s="2312"/>
      <c r="F88" s="2312"/>
      <c r="G88" s="2312"/>
      <c r="H88" s="1526"/>
      <c r="I88" s="1527"/>
      <c r="J88" s="1527"/>
      <c r="K88" s="1527"/>
      <c r="L88" s="1527"/>
      <c r="M88" s="1890"/>
      <c r="N88" s="1526"/>
      <c r="O88" s="1527"/>
      <c r="P88" s="1527"/>
      <c r="Q88" s="1527"/>
      <c r="R88" s="1527"/>
      <c r="S88" s="1890"/>
      <c r="T88" s="1526"/>
      <c r="U88" s="1527"/>
      <c r="V88" s="1527"/>
      <c r="W88" s="1527"/>
      <c r="X88" s="1527"/>
      <c r="Y88" s="1890"/>
      <c r="Z88" s="1895"/>
      <c r="AA88" s="1896"/>
      <c r="AB88" s="1896"/>
      <c r="AC88" s="1896"/>
      <c r="AD88" s="1896"/>
      <c r="AE88" s="1896"/>
      <c r="AF88" s="1896"/>
      <c r="AG88" s="1896"/>
      <c r="AH88" s="1896"/>
      <c r="AI88" s="1896"/>
      <c r="AJ88" s="1896"/>
      <c r="AK88" s="1896"/>
      <c r="AL88" s="1896"/>
      <c r="AM88" s="1896"/>
      <c r="AN88" s="1896"/>
      <c r="AO88" s="1896"/>
      <c r="AP88" s="1896"/>
      <c r="AQ88" s="1896"/>
      <c r="AR88" s="1896"/>
      <c r="AS88" s="1897"/>
      <c r="AT88" s="1888"/>
      <c r="AU88" s="1877"/>
      <c r="AV88" s="1877"/>
      <c r="AW88" s="1877"/>
      <c r="AX88" s="1877"/>
      <c r="AY88" s="1877"/>
      <c r="AZ88" s="1878"/>
      <c r="BA88" s="1882"/>
      <c r="BB88" s="1883"/>
      <c r="BC88" s="1883"/>
      <c r="BD88" s="1884"/>
      <c r="BE88" s="1901"/>
      <c r="BF88" s="1858"/>
      <c r="BG88" s="1858"/>
      <c r="BH88" s="1858"/>
      <c r="BI88" s="1858"/>
      <c r="BJ88" s="1858"/>
      <c r="BK88" s="1902"/>
      <c r="BL88" s="1876"/>
      <c r="BM88" s="1877"/>
      <c r="BN88" s="1877"/>
      <c r="BO88" s="1877"/>
      <c r="BP88" s="1877"/>
      <c r="BQ88" s="1877"/>
      <c r="BR88" s="1878"/>
      <c r="BS88" s="1882"/>
      <c r="BT88" s="1883"/>
      <c r="BU88" s="1883"/>
      <c r="BV88" s="1884"/>
      <c r="BW88" s="1888"/>
      <c r="BX88" s="1877"/>
      <c r="BY88" s="1877"/>
      <c r="BZ88" s="1877"/>
      <c r="CA88" s="1877"/>
      <c r="CB88" s="1877"/>
      <c r="CC88" s="1878"/>
      <c r="CD88" s="1882"/>
      <c r="CE88" s="1883"/>
      <c r="CF88" s="1883"/>
      <c r="CG88" s="2167"/>
      <c r="CH88" s="2169"/>
      <c r="CI88" s="1877"/>
      <c r="CJ88" s="1877"/>
      <c r="CK88" s="1877"/>
      <c r="CL88" s="1877"/>
      <c r="CM88" s="1877"/>
      <c r="CN88" s="1878"/>
      <c r="CO88" s="1888"/>
      <c r="CP88" s="1877"/>
      <c r="CQ88" s="1877"/>
      <c r="CR88" s="1877"/>
      <c r="CS88" s="1877"/>
      <c r="CT88" s="1877"/>
      <c r="CU88" s="2172"/>
      <c r="CV88" s="1876"/>
      <c r="CW88" s="1877"/>
      <c r="CX88" s="1877"/>
      <c r="CY88" s="1877"/>
      <c r="CZ88" s="1877"/>
      <c r="DA88" s="1877"/>
      <c r="DB88" s="1975"/>
      <c r="DC88" s="1977"/>
      <c r="DD88" s="1877"/>
      <c r="DE88" s="1877"/>
      <c r="DF88" s="1877"/>
      <c r="DG88" s="1877"/>
      <c r="DH88" s="1877"/>
      <c r="DI88" s="1878"/>
      <c r="DJ88" s="1888"/>
      <c r="DK88" s="1877"/>
      <c r="DL88" s="1877"/>
      <c r="DM88" s="1877"/>
      <c r="DN88" s="1877"/>
      <c r="DO88" s="1877"/>
      <c r="DP88" s="1975"/>
      <c r="DQ88" s="81"/>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s="82"/>
    </row>
    <row r="89" spans="3:244" ht="5.25" customHeight="1">
      <c r="C89" s="2312"/>
      <c r="D89" s="2312"/>
      <c r="E89" s="2312"/>
      <c r="F89" s="2312"/>
      <c r="G89" s="2312"/>
      <c r="H89" s="1526"/>
      <c r="I89" s="1527"/>
      <c r="J89" s="1527"/>
      <c r="K89" s="1527"/>
      <c r="L89" s="1527"/>
      <c r="M89" s="1890"/>
      <c r="N89" s="1526"/>
      <c r="O89" s="1527"/>
      <c r="P89" s="1527"/>
      <c r="Q89" s="1527"/>
      <c r="R89" s="1527"/>
      <c r="S89" s="1890"/>
      <c r="T89" s="1526"/>
      <c r="U89" s="1527"/>
      <c r="V89" s="1527"/>
      <c r="W89" s="1527"/>
      <c r="X89" s="1527"/>
      <c r="Y89" s="1890"/>
      <c r="Z89" s="1895"/>
      <c r="AA89" s="1896"/>
      <c r="AB89" s="1896"/>
      <c r="AC89" s="1896"/>
      <c r="AD89" s="1896"/>
      <c r="AE89" s="1896"/>
      <c r="AF89" s="1896"/>
      <c r="AG89" s="1896"/>
      <c r="AH89" s="1896"/>
      <c r="AI89" s="1896"/>
      <c r="AJ89" s="1896"/>
      <c r="AK89" s="1896"/>
      <c r="AL89" s="1896"/>
      <c r="AM89" s="1896"/>
      <c r="AN89" s="1896"/>
      <c r="AO89" s="1896"/>
      <c r="AP89" s="1896"/>
      <c r="AQ89" s="1896"/>
      <c r="AR89" s="1896"/>
      <c r="AS89" s="1897"/>
      <c r="AT89" s="1888"/>
      <c r="AU89" s="1877"/>
      <c r="AV89" s="1877"/>
      <c r="AW89" s="1877"/>
      <c r="AX89" s="1877"/>
      <c r="AY89" s="1877"/>
      <c r="AZ89" s="1878"/>
      <c r="BA89" s="1882"/>
      <c r="BB89" s="1883"/>
      <c r="BC89" s="1883"/>
      <c r="BD89" s="1884"/>
      <c r="BE89" s="1901"/>
      <c r="BF89" s="1858"/>
      <c r="BG89" s="1858"/>
      <c r="BH89" s="1858"/>
      <c r="BI89" s="1858"/>
      <c r="BJ89" s="1858"/>
      <c r="BK89" s="1902"/>
      <c r="BL89" s="1876"/>
      <c r="BM89" s="1877"/>
      <c r="BN89" s="1877"/>
      <c r="BO89" s="1877"/>
      <c r="BP89" s="1877"/>
      <c r="BQ89" s="1877"/>
      <c r="BR89" s="1878"/>
      <c r="BS89" s="1882"/>
      <c r="BT89" s="1883"/>
      <c r="BU89" s="1883"/>
      <c r="BV89" s="1884"/>
      <c r="BW89" s="1888"/>
      <c r="BX89" s="1877"/>
      <c r="BY89" s="1877"/>
      <c r="BZ89" s="1877"/>
      <c r="CA89" s="1877"/>
      <c r="CB89" s="1877"/>
      <c r="CC89" s="1878"/>
      <c r="CD89" s="1882"/>
      <c r="CE89" s="1883"/>
      <c r="CF89" s="1883"/>
      <c r="CG89" s="2167"/>
      <c r="CH89" s="2169"/>
      <c r="CI89" s="1877"/>
      <c r="CJ89" s="1877"/>
      <c r="CK89" s="1877"/>
      <c r="CL89" s="1877"/>
      <c r="CM89" s="1877"/>
      <c r="CN89" s="1878"/>
      <c r="CO89" s="1888"/>
      <c r="CP89" s="1877"/>
      <c r="CQ89" s="1877"/>
      <c r="CR89" s="1877"/>
      <c r="CS89" s="1877"/>
      <c r="CT89" s="1877"/>
      <c r="CU89" s="2172"/>
      <c r="CV89" s="1876"/>
      <c r="CW89" s="1877"/>
      <c r="CX89" s="1877"/>
      <c r="CY89" s="1877"/>
      <c r="CZ89" s="1877"/>
      <c r="DA89" s="1877"/>
      <c r="DB89" s="1975"/>
      <c r="DC89" s="1977"/>
      <c r="DD89" s="1877"/>
      <c r="DE89" s="1877"/>
      <c r="DF89" s="1877"/>
      <c r="DG89" s="1877"/>
      <c r="DH89" s="1877"/>
      <c r="DI89" s="1878"/>
      <c r="DJ89" s="1888"/>
      <c r="DK89" s="1877"/>
      <c r="DL89" s="1877"/>
      <c r="DM89" s="1877"/>
      <c r="DN89" s="1877"/>
      <c r="DO89" s="1877"/>
      <c r="DP89" s="1975"/>
      <c r="DQ89" s="81"/>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s="82"/>
    </row>
    <row r="90" spans="3:244" ht="5.25" customHeight="1" thickBot="1">
      <c r="C90" s="2312"/>
      <c r="D90" s="2312"/>
      <c r="E90" s="2312"/>
      <c r="F90" s="2312"/>
      <c r="G90" s="2312"/>
      <c r="H90" s="1891"/>
      <c r="I90" s="1892"/>
      <c r="J90" s="1892"/>
      <c r="K90" s="1892"/>
      <c r="L90" s="1892"/>
      <c r="M90" s="1893"/>
      <c r="N90" s="1529"/>
      <c r="O90" s="1530"/>
      <c r="P90" s="1530"/>
      <c r="Q90" s="1530"/>
      <c r="R90" s="1530"/>
      <c r="S90" s="1894"/>
      <c r="T90" s="1891"/>
      <c r="U90" s="1892"/>
      <c r="V90" s="1892"/>
      <c r="W90" s="1892"/>
      <c r="X90" s="1892"/>
      <c r="Y90" s="1893"/>
      <c r="Z90" s="1898"/>
      <c r="AA90" s="1899"/>
      <c r="AB90" s="1899"/>
      <c r="AC90" s="1899"/>
      <c r="AD90" s="1899"/>
      <c r="AE90" s="1899"/>
      <c r="AF90" s="1899"/>
      <c r="AG90" s="1899"/>
      <c r="AH90" s="1899"/>
      <c r="AI90" s="1899"/>
      <c r="AJ90" s="1899"/>
      <c r="AK90" s="1899"/>
      <c r="AL90" s="1899"/>
      <c r="AM90" s="1899"/>
      <c r="AN90" s="1899"/>
      <c r="AO90" s="1899"/>
      <c r="AP90" s="1899"/>
      <c r="AQ90" s="1899"/>
      <c r="AR90" s="1899"/>
      <c r="AS90" s="1900"/>
      <c r="AT90" s="1889"/>
      <c r="AU90" s="1880"/>
      <c r="AV90" s="1880"/>
      <c r="AW90" s="1880"/>
      <c r="AX90" s="1880"/>
      <c r="AY90" s="1880"/>
      <c r="AZ90" s="1881"/>
      <c r="BA90" s="1885"/>
      <c r="BB90" s="1886"/>
      <c r="BC90" s="1886"/>
      <c r="BD90" s="1887"/>
      <c r="BE90" s="1903"/>
      <c r="BF90" s="1904"/>
      <c r="BG90" s="1904"/>
      <c r="BH90" s="1904"/>
      <c r="BI90" s="1904"/>
      <c r="BJ90" s="1904"/>
      <c r="BK90" s="1905"/>
      <c r="BL90" s="1879"/>
      <c r="BM90" s="1880"/>
      <c r="BN90" s="1880"/>
      <c r="BO90" s="1880"/>
      <c r="BP90" s="1880"/>
      <c r="BQ90" s="1880"/>
      <c r="BR90" s="1881"/>
      <c r="BS90" s="1885"/>
      <c r="BT90" s="1886"/>
      <c r="BU90" s="1886"/>
      <c r="BV90" s="1887"/>
      <c r="BW90" s="1889"/>
      <c r="BX90" s="1880"/>
      <c r="BY90" s="1880"/>
      <c r="BZ90" s="1880"/>
      <c r="CA90" s="1880"/>
      <c r="CB90" s="1880"/>
      <c r="CC90" s="1881"/>
      <c r="CD90" s="1885"/>
      <c r="CE90" s="1886"/>
      <c r="CF90" s="1886"/>
      <c r="CG90" s="2168"/>
      <c r="CH90" s="2170"/>
      <c r="CI90" s="1980"/>
      <c r="CJ90" s="1980"/>
      <c r="CK90" s="1980"/>
      <c r="CL90" s="1980"/>
      <c r="CM90" s="1980"/>
      <c r="CN90" s="2171"/>
      <c r="CO90" s="1889"/>
      <c r="CP90" s="1880"/>
      <c r="CQ90" s="1880"/>
      <c r="CR90" s="1880"/>
      <c r="CS90" s="1880"/>
      <c r="CT90" s="1880"/>
      <c r="CU90" s="2173"/>
      <c r="CV90" s="1879"/>
      <c r="CW90" s="1880"/>
      <c r="CX90" s="1880"/>
      <c r="CY90" s="1880"/>
      <c r="CZ90" s="1880"/>
      <c r="DA90" s="1880"/>
      <c r="DB90" s="1976"/>
      <c r="DC90" s="1978"/>
      <c r="DD90" s="1880"/>
      <c r="DE90" s="1880"/>
      <c r="DF90" s="1880"/>
      <c r="DG90" s="1880"/>
      <c r="DH90" s="1880"/>
      <c r="DI90" s="1881"/>
      <c r="DJ90" s="1979"/>
      <c r="DK90" s="1980"/>
      <c r="DL90" s="1980"/>
      <c r="DM90" s="1980"/>
      <c r="DN90" s="1980"/>
      <c r="DO90" s="1980"/>
      <c r="DP90" s="1981"/>
      <c r="DQ90" s="81"/>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s="82"/>
    </row>
    <row r="91" spans="3:244" ht="5.25" customHeight="1">
      <c r="C91" s="2312"/>
      <c r="D91" s="2312"/>
      <c r="E91" s="2312"/>
      <c r="F91" s="2312"/>
      <c r="G91" s="2312"/>
      <c r="H91" s="1864" t="s">
        <v>51</v>
      </c>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6"/>
      <c r="AK91" s="1870" t="s">
        <v>121</v>
      </c>
      <c r="AL91" s="1865"/>
      <c r="AM91" s="1865"/>
      <c r="AN91" s="1865"/>
      <c r="AO91" s="1865"/>
      <c r="AP91" s="1865"/>
      <c r="AQ91" s="1865"/>
      <c r="AR91" s="1865"/>
      <c r="AS91" s="1865"/>
      <c r="AT91" s="1865"/>
      <c r="AU91" s="1865"/>
      <c r="AV91" s="1865"/>
      <c r="AW91" s="1865"/>
      <c r="AX91" s="1865"/>
      <c r="AY91" s="1865"/>
      <c r="AZ91" s="1865"/>
      <c r="BA91" s="1865"/>
      <c r="BB91" s="1865"/>
      <c r="BC91" s="1865"/>
      <c r="BD91" s="1865"/>
      <c r="BE91" s="1865"/>
      <c r="BF91" s="1865"/>
      <c r="BG91" s="1865"/>
      <c r="BH91" s="1865"/>
      <c r="BI91" s="1865"/>
      <c r="BJ91" s="1865"/>
      <c r="BK91" s="1865"/>
      <c r="BL91" s="1866"/>
      <c r="BM91" s="1870" t="s">
        <v>122</v>
      </c>
      <c r="BN91" s="1865"/>
      <c r="BO91" s="1865"/>
      <c r="BP91" s="1865"/>
      <c r="BQ91" s="1865"/>
      <c r="BR91" s="1865"/>
      <c r="BS91" s="1865"/>
      <c r="BT91" s="1865"/>
      <c r="BU91" s="1865"/>
      <c r="BV91" s="1865"/>
      <c r="BW91" s="1865"/>
      <c r="BX91" s="1865"/>
      <c r="BY91" s="1865"/>
      <c r="BZ91" s="1865"/>
      <c r="CA91" s="1865"/>
      <c r="CB91" s="1865"/>
      <c r="CC91" s="1865"/>
      <c r="CD91" s="1865"/>
      <c r="CE91" s="1865"/>
      <c r="CF91" s="1865"/>
      <c r="CG91" s="1865"/>
      <c r="CH91" s="1865"/>
      <c r="CI91" s="1865"/>
      <c r="CJ91" s="1865"/>
      <c r="CK91" s="1865"/>
      <c r="CL91" s="1865"/>
      <c r="CM91" s="1865"/>
      <c r="CN91" s="1866"/>
      <c r="CO91" s="1870" t="s">
        <v>123</v>
      </c>
      <c r="CP91" s="1865"/>
      <c r="CQ91" s="1865"/>
      <c r="CR91" s="1865"/>
      <c r="CS91" s="1865"/>
      <c r="CT91" s="1865"/>
      <c r="CU91" s="1865"/>
      <c r="CV91" s="1865"/>
      <c r="CW91" s="1865"/>
      <c r="CX91" s="1865"/>
      <c r="CY91" s="1865"/>
      <c r="CZ91" s="1865"/>
      <c r="DA91" s="1865"/>
      <c r="DB91" s="1865"/>
      <c r="DC91" s="1865"/>
      <c r="DD91" s="1865"/>
      <c r="DE91" s="1865"/>
      <c r="DF91" s="1865"/>
      <c r="DG91" s="1865"/>
      <c r="DH91" s="1865"/>
      <c r="DI91" s="1865"/>
      <c r="DJ91" s="1865"/>
      <c r="DK91" s="1865"/>
      <c r="DL91" s="1865"/>
      <c r="DM91" s="1865"/>
      <c r="DN91" s="1865"/>
      <c r="DO91" s="1865"/>
      <c r="DP91" s="1872"/>
      <c r="DQ91" s="8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s="82"/>
    </row>
    <row r="92" spans="3:244" ht="5.25" customHeight="1">
      <c r="C92" s="2312"/>
      <c r="D92" s="2312"/>
      <c r="E92" s="2312"/>
      <c r="F92" s="2312"/>
      <c r="G92" s="2312"/>
      <c r="H92" s="1864"/>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6"/>
      <c r="AK92" s="1870"/>
      <c r="AL92" s="1865"/>
      <c r="AM92" s="1865"/>
      <c r="AN92" s="1865"/>
      <c r="AO92" s="1865"/>
      <c r="AP92" s="1865"/>
      <c r="AQ92" s="1865"/>
      <c r="AR92" s="1865"/>
      <c r="AS92" s="1865"/>
      <c r="AT92" s="1865"/>
      <c r="AU92" s="1865"/>
      <c r="AV92" s="1865"/>
      <c r="AW92" s="1865"/>
      <c r="AX92" s="1865"/>
      <c r="AY92" s="1865"/>
      <c r="AZ92" s="1865"/>
      <c r="BA92" s="1865"/>
      <c r="BB92" s="1865"/>
      <c r="BC92" s="1865"/>
      <c r="BD92" s="1865"/>
      <c r="BE92" s="1865"/>
      <c r="BF92" s="1865"/>
      <c r="BG92" s="1865"/>
      <c r="BH92" s="1865"/>
      <c r="BI92" s="1865"/>
      <c r="BJ92" s="1865"/>
      <c r="BK92" s="1865"/>
      <c r="BL92" s="1866"/>
      <c r="BM92" s="1870"/>
      <c r="BN92" s="1865"/>
      <c r="BO92" s="1865"/>
      <c r="BP92" s="1865"/>
      <c r="BQ92" s="1865"/>
      <c r="BR92" s="1865"/>
      <c r="BS92" s="1865"/>
      <c r="BT92" s="1865"/>
      <c r="BU92" s="1865"/>
      <c r="BV92" s="1865"/>
      <c r="BW92" s="1865"/>
      <c r="BX92" s="1865"/>
      <c r="BY92" s="1865"/>
      <c r="BZ92" s="1865"/>
      <c r="CA92" s="1865"/>
      <c r="CB92" s="1865"/>
      <c r="CC92" s="1865"/>
      <c r="CD92" s="1865"/>
      <c r="CE92" s="1865"/>
      <c r="CF92" s="1865"/>
      <c r="CG92" s="1865"/>
      <c r="CH92" s="1865"/>
      <c r="CI92" s="1865"/>
      <c r="CJ92" s="1865"/>
      <c r="CK92" s="1865"/>
      <c r="CL92" s="1865"/>
      <c r="CM92" s="1865"/>
      <c r="CN92" s="1866"/>
      <c r="CO92" s="1870"/>
      <c r="CP92" s="1865"/>
      <c r="CQ92" s="1865"/>
      <c r="CR92" s="1865"/>
      <c r="CS92" s="1865"/>
      <c r="CT92" s="1865"/>
      <c r="CU92" s="1865"/>
      <c r="CV92" s="1865"/>
      <c r="CW92" s="1865"/>
      <c r="CX92" s="1865"/>
      <c r="CY92" s="1865"/>
      <c r="CZ92" s="1865"/>
      <c r="DA92" s="1865"/>
      <c r="DB92" s="1865"/>
      <c r="DC92" s="1865"/>
      <c r="DD92" s="1865"/>
      <c r="DE92" s="1865"/>
      <c r="DF92" s="1865"/>
      <c r="DG92" s="1865"/>
      <c r="DH92" s="1865"/>
      <c r="DI92" s="1865"/>
      <c r="DJ92" s="1865"/>
      <c r="DK92" s="1865"/>
      <c r="DL92" s="1865"/>
      <c r="DM92" s="1865"/>
      <c r="DN92" s="1865"/>
      <c r="DO92" s="1865"/>
      <c r="DP92" s="1872"/>
      <c r="DQ92" s="81"/>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s="82"/>
    </row>
    <row r="93" spans="3:244" ht="5.25" customHeight="1">
      <c r="C93" s="2312"/>
      <c r="D93" s="2312"/>
      <c r="E93" s="2312"/>
      <c r="F93" s="2312"/>
      <c r="G93" s="2312"/>
      <c r="H93" s="1864"/>
      <c r="I93" s="1865"/>
      <c r="J93" s="1865"/>
      <c r="K93" s="1865"/>
      <c r="L93" s="1865"/>
      <c r="M93" s="1865"/>
      <c r="N93" s="1865"/>
      <c r="O93" s="1865"/>
      <c r="P93" s="1865"/>
      <c r="Q93" s="1865"/>
      <c r="R93" s="1865"/>
      <c r="S93" s="1865"/>
      <c r="T93" s="1865"/>
      <c r="U93" s="1865"/>
      <c r="V93" s="1865"/>
      <c r="W93" s="1865"/>
      <c r="X93" s="1865"/>
      <c r="Y93" s="1865"/>
      <c r="Z93" s="1865"/>
      <c r="AA93" s="1865"/>
      <c r="AB93" s="1865"/>
      <c r="AC93" s="1865"/>
      <c r="AD93" s="1865"/>
      <c r="AE93" s="1865"/>
      <c r="AF93" s="1865"/>
      <c r="AG93" s="1865"/>
      <c r="AH93" s="1865"/>
      <c r="AI93" s="1865"/>
      <c r="AJ93" s="1866"/>
      <c r="AK93" s="1870"/>
      <c r="AL93" s="1865"/>
      <c r="AM93" s="1865"/>
      <c r="AN93" s="1865"/>
      <c r="AO93" s="1865"/>
      <c r="AP93" s="1865"/>
      <c r="AQ93" s="1865"/>
      <c r="AR93" s="1865"/>
      <c r="AS93" s="1865"/>
      <c r="AT93" s="1865"/>
      <c r="AU93" s="1865"/>
      <c r="AV93" s="1865"/>
      <c r="AW93" s="1865"/>
      <c r="AX93" s="1865"/>
      <c r="AY93" s="1865"/>
      <c r="AZ93" s="1865"/>
      <c r="BA93" s="1865"/>
      <c r="BB93" s="1865"/>
      <c r="BC93" s="1865"/>
      <c r="BD93" s="1865"/>
      <c r="BE93" s="1865"/>
      <c r="BF93" s="1865"/>
      <c r="BG93" s="1865"/>
      <c r="BH93" s="1865"/>
      <c r="BI93" s="1865"/>
      <c r="BJ93" s="1865"/>
      <c r="BK93" s="1865"/>
      <c r="BL93" s="1866"/>
      <c r="BM93" s="1870"/>
      <c r="BN93" s="1865"/>
      <c r="BO93" s="1865"/>
      <c r="BP93" s="1865"/>
      <c r="BQ93" s="1865"/>
      <c r="BR93" s="1865"/>
      <c r="BS93" s="1865"/>
      <c r="BT93" s="1865"/>
      <c r="BU93" s="1865"/>
      <c r="BV93" s="1865"/>
      <c r="BW93" s="1865"/>
      <c r="BX93" s="1865"/>
      <c r="BY93" s="1865"/>
      <c r="BZ93" s="1865"/>
      <c r="CA93" s="1865"/>
      <c r="CB93" s="1865"/>
      <c r="CC93" s="1865"/>
      <c r="CD93" s="1865"/>
      <c r="CE93" s="1865"/>
      <c r="CF93" s="1865"/>
      <c r="CG93" s="1865"/>
      <c r="CH93" s="1865"/>
      <c r="CI93" s="1865"/>
      <c r="CJ93" s="1865"/>
      <c r="CK93" s="1865"/>
      <c r="CL93" s="1865"/>
      <c r="CM93" s="1865"/>
      <c r="CN93" s="1866"/>
      <c r="CO93" s="1870"/>
      <c r="CP93" s="1865"/>
      <c r="CQ93" s="1865"/>
      <c r="CR93" s="1865"/>
      <c r="CS93" s="1865"/>
      <c r="CT93" s="1865"/>
      <c r="CU93" s="1865"/>
      <c r="CV93" s="1865"/>
      <c r="CW93" s="1865"/>
      <c r="CX93" s="1865"/>
      <c r="CY93" s="1865"/>
      <c r="CZ93" s="1865"/>
      <c r="DA93" s="1865"/>
      <c r="DB93" s="1865"/>
      <c r="DC93" s="1865"/>
      <c r="DD93" s="1865"/>
      <c r="DE93" s="1865"/>
      <c r="DF93" s="1865"/>
      <c r="DG93" s="1865"/>
      <c r="DH93" s="1865"/>
      <c r="DI93" s="1865"/>
      <c r="DJ93" s="1865"/>
      <c r="DK93" s="1865"/>
      <c r="DL93" s="1865"/>
      <c r="DM93" s="1865"/>
      <c r="DN93" s="1865"/>
      <c r="DO93" s="1865"/>
      <c r="DP93" s="1872"/>
      <c r="DQ93" s="81"/>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s="82"/>
    </row>
    <row r="94" spans="3:244" ht="8.25" customHeight="1" thickBot="1">
      <c r="C94" s="2312"/>
      <c r="D94" s="2312"/>
      <c r="E94" s="2312"/>
      <c r="F94" s="2312"/>
      <c r="G94" s="2312"/>
      <c r="H94" s="1867"/>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9"/>
      <c r="AK94" s="1871"/>
      <c r="AL94" s="1868"/>
      <c r="AM94" s="1868"/>
      <c r="AN94" s="1868"/>
      <c r="AO94" s="1868"/>
      <c r="AP94" s="1868"/>
      <c r="AQ94" s="1868"/>
      <c r="AR94" s="1868"/>
      <c r="AS94" s="1868"/>
      <c r="AT94" s="1868"/>
      <c r="AU94" s="1868"/>
      <c r="AV94" s="1868"/>
      <c r="AW94" s="1868"/>
      <c r="AX94" s="1868"/>
      <c r="AY94" s="1868"/>
      <c r="AZ94" s="1868"/>
      <c r="BA94" s="1868"/>
      <c r="BB94" s="1868"/>
      <c r="BC94" s="1868"/>
      <c r="BD94" s="1868"/>
      <c r="BE94" s="1868"/>
      <c r="BF94" s="1868"/>
      <c r="BG94" s="1868"/>
      <c r="BH94" s="1868"/>
      <c r="BI94" s="1868"/>
      <c r="BJ94" s="1868"/>
      <c r="BK94" s="1868"/>
      <c r="BL94" s="1869"/>
      <c r="BM94" s="1871"/>
      <c r="BN94" s="1868"/>
      <c r="BO94" s="1868"/>
      <c r="BP94" s="1868"/>
      <c r="BQ94" s="1868"/>
      <c r="BR94" s="1868"/>
      <c r="BS94" s="1868"/>
      <c r="BT94" s="1868"/>
      <c r="BU94" s="1868"/>
      <c r="BV94" s="1868"/>
      <c r="BW94" s="1868"/>
      <c r="BX94" s="1868"/>
      <c r="BY94" s="1868"/>
      <c r="BZ94" s="1868"/>
      <c r="CA94" s="1868"/>
      <c r="CB94" s="1868"/>
      <c r="CC94" s="1868"/>
      <c r="CD94" s="1868"/>
      <c r="CE94" s="1868"/>
      <c r="CF94" s="1868"/>
      <c r="CG94" s="1868"/>
      <c r="CH94" s="1868"/>
      <c r="CI94" s="1868"/>
      <c r="CJ94" s="1868"/>
      <c r="CK94" s="1868"/>
      <c r="CL94" s="1868"/>
      <c r="CM94" s="1868"/>
      <c r="CN94" s="1869"/>
      <c r="CO94" s="1873"/>
      <c r="CP94" s="1874"/>
      <c r="CQ94" s="1874"/>
      <c r="CR94" s="1874"/>
      <c r="CS94" s="1874"/>
      <c r="CT94" s="1874"/>
      <c r="CU94" s="1874"/>
      <c r="CV94" s="1874"/>
      <c r="CW94" s="1874"/>
      <c r="CX94" s="1874"/>
      <c r="CY94" s="1874"/>
      <c r="CZ94" s="1874"/>
      <c r="DA94" s="1874"/>
      <c r="DB94" s="1874"/>
      <c r="DC94" s="1874"/>
      <c r="DD94" s="1874"/>
      <c r="DE94" s="1874"/>
      <c r="DF94" s="1874"/>
      <c r="DG94" s="1874"/>
      <c r="DH94" s="1874"/>
      <c r="DI94" s="1874"/>
      <c r="DJ94" s="1874"/>
      <c r="DK94" s="1874"/>
      <c r="DL94" s="1874"/>
      <c r="DM94" s="1874"/>
      <c r="DN94" s="1874"/>
      <c r="DO94" s="1874"/>
      <c r="DP94" s="1875"/>
      <c r="DQ94" s="81"/>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s="82"/>
    </row>
    <row r="95" spans="3:244" ht="5.25" customHeight="1">
      <c r="C95" s="2312"/>
      <c r="D95" s="2312"/>
      <c r="E95" s="2312"/>
      <c r="F95" s="2312"/>
      <c r="G95" s="2312"/>
      <c r="H95" s="1921" t="s">
        <v>35</v>
      </c>
      <c r="I95" s="1922"/>
      <c r="J95" s="1922"/>
      <c r="K95" s="1922"/>
      <c r="L95" s="1922"/>
      <c r="M95" s="132"/>
      <c r="N95" s="132"/>
      <c r="O95" s="132"/>
      <c r="P95" s="132"/>
      <c r="Q95" s="2009" t="s">
        <v>34</v>
      </c>
      <c r="R95" s="2009"/>
      <c r="S95" s="2009"/>
      <c r="T95" s="2009"/>
      <c r="U95" s="2009"/>
      <c r="V95" s="2009"/>
      <c r="W95" s="133"/>
      <c r="X95" s="133"/>
      <c r="Y95" s="133"/>
      <c r="Z95" s="2009" t="s">
        <v>33</v>
      </c>
      <c r="AA95" s="2009"/>
      <c r="AB95" s="2009"/>
      <c r="AC95" s="2009"/>
      <c r="AD95" s="2009"/>
      <c r="AE95" s="2009"/>
      <c r="AF95" s="2009"/>
      <c r="AG95" s="2009"/>
      <c r="AH95" s="2009"/>
      <c r="AI95" s="2009"/>
      <c r="AJ95" s="2010"/>
      <c r="AK95" s="1921"/>
      <c r="AL95" s="1922"/>
      <c r="AM95" s="1922"/>
      <c r="AN95" s="1922"/>
      <c r="AO95" s="1922"/>
      <c r="AP95" s="132"/>
      <c r="AQ95" s="132"/>
      <c r="AR95" s="132"/>
      <c r="AS95" s="132"/>
      <c r="AT95" s="2009" t="s">
        <v>34</v>
      </c>
      <c r="AU95" s="2009"/>
      <c r="AV95" s="2009"/>
      <c r="AW95" s="2009"/>
      <c r="AX95" s="2009"/>
      <c r="AY95" s="2009"/>
      <c r="AZ95" s="133"/>
      <c r="BA95" s="133"/>
      <c r="BB95" s="2009" t="s">
        <v>33</v>
      </c>
      <c r="BC95" s="2009"/>
      <c r="BD95" s="2009"/>
      <c r="BE95" s="2009"/>
      <c r="BF95" s="2009"/>
      <c r="BG95" s="2009"/>
      <c r="BH95" s="2009"/>
      <c r="BI95" s="2009"/>
      <c r="BJ95" s="2009"/>
      <c r="BK95" s="2009"/>
      <c r="BL95" s="2010"/>
      <c r="BM95" s="1921"/>
      <c r="BN95" s="1922"/>
      <c r="BO95" s="1922"/>
      <c r="BP95" s="1922"/>
      <c r="BQ95" s="1922"/>
      <c r="BR95" s="132"/>
      <c r="BS95" s="132"/>
      <c r="BT95" s="132"/>
      <c r="BU95" s="132"/>
      <c r="BV95" s="2009" t="s">
        <v>34</v>
      </c>
      <c r="BW95" s="2009"/>
      <c r="BX95" s="2009"/>
      <c r="BY95" s="2009"/>
      <c r="BZ95" s="2009"/>
      <c r="CA95" s="2009"/>
      <c r="CB95" s="133"/>
      <c r="CC95" s="133"/>
      <c r="CD95" s="2009" t="s">
        <v>33</v>
      </c>
      <c r="CE95" s="2009"/>
      <c r="CF95" s="2009"/>
      <c r="CG95" s="2009"/>
      <c r="CH95" s="2009"/>
      <c r="CI95" s="2009"/>
      <c r="CJ95" s="2009"/>
      <c r="CK95" s="2009"/>
      <c r="CL95" s="2009"/>
      <c r="CM95" s="2009"/>
      <c r="CN95" s="2010"/>
      <c r="CO95" s="1934"/>
      <c r="CP95" s="1935"/>
      <c r="CQ95" s="1935"/>
      <c r="CR95" s="1935"/>
      <c r="CS95" s="1935"/>
      <c r="CT95" s="134"/>
      <c r="CU95" s="134"/>
      <c r="CV95" s="134"/>
      <c r="CW95" s="134"/>
      <c r="CX95" s="2293" t="s">
        <v>34</v>
      </c>
      <c r="CY95" s="2293"/>
      <c r="CZ95" s="2293"/>
      <c r="DA95" s="2293"/>
      <c r="DB95" s="2293"/>
      <c r="DC95" s="2293"/>
      <c r="DD95" s="135"/>
      <c r="DE95" s="135"/>
      <c r="DF95" s="2293" t="s">
        <v>33</v>
      </c>
      <c r="DG95" s="2293"/>
      <c r="DH95" s="2293"/>
      <c r="DI95" s="2293"/>
      <c r="DJ95" s="2293"/>
      <c r="DK95" s="2293"/>
      <c r="DL95" s="2293"/>
      <c r="DM95" s="2293"/>
      <c r="DN95" s="2293"/>
      <c r="DO95" s="2293"/>
      <c r="DP95" s="2294"/>
      <c r="DQ95" s="81"/>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s="82"/>
    </row>
    <row r="96" spans="3:244" ht="5.25" customHeight="1">
      <c r="C96" s="2312"/>
      <c r="D96" s="2312"/>
      <c r="E96" s="2312"/>
      <c r="F96" s="2312"/>
      <c r="G96" s="2312"/>
      <c r="H96" s="1923"/>
      <c r="I96" s="1924"/>
      <c r="J96" s="1924"/>
      <c r="K96" s="1924"/>
      <c r="L96" s="1924"/>
      <c r="M96" s="136"/>
      <c r="N96" s="136"/>
      <c r="O96" s="136"/>
      <c r="P96" s="136"/>
      <c r="Q96" s="2011"/>
      <c r="R96" s="2011"/>
      <c r="S96" s="2011"/>
      <c r="T96" s="2011"/>
      <c r="U96" s="2011"/>
      <c r="V96" s="2011"/>
      <c r="W96" s="137"/>
      <c r="X96" s="137"/>
      <c r="Y96" s="137"/>
      <c r="Z96" s="2011"/>
      <c r="AA96" s="2011"/>
      <c r="AB96" s="2011"/>
      <c r="AC96" s="2011"/>
      <c r="AD96" s="2011"/>
      <c r="AE96" s="2011"/>
      <c r="AF96" s="2011"/>
      <c r="AG96" s="2011"/>
      <c r="AH96" s="2011"/>
      <c r="AI96" s="2011"/>
      <c r="AJ96" s="2012"/>
      <c r="AK96" s="1923"/>
      <c r="AL96" s="1924"/>
      <c r="AM96" s="1924"/>
      <c r="AN96" s="1924"/>
      <c r="AO96" s="1924"/>
      <c r="AP96" s="136"/>
      <c r="AQ96" s="136"/>
      <c r="AR96" s="136"/>
      <c r="AS96" s="136"/>
      <c r="AT96" s="2011"/>
      <c r="AU96" s="2011"/>
      <c r="AV96" s="2011"/>
      <c r="AW96" s="2011"/>
      <c r="AX96" s="2011"/>
      <c r="AY96" s="2011"/>
      <c r="AZ96" s="137"/>
      <c r="BA96" s="137"/>
      <c r="BB96" s="2011"/>
      <c r="BC96" s="2011"/>
      <c r="BD96" s="2011"/>
      <c r="BE96" s="2011"/>
      <c r="BF96" s="2011"/>
      <c r="BG96" s="2011"/>
      <c r="BH96" s="2011"/>
      <c r="BI96" s="2011"/>
      <c r="BJ96" s="2011"/>
      <c r="BK96" s="2011"/>
      <c r="BL96" s="2012"/>
      <c r="BM96" s="1923"/>
      <c r="BN96" s="1924"/>
      <c r="BO96" s="1924"/>
      <c r="BP96" s="1924"/>
      <c r="BQ96" s="1924"/>
      <c r="BR96" s="136"/>
      <c r="BS96" s="136"/>
      <c r="BT96" s="136"/>
      <c r="BU96" s="136"/>
      <c r="BV96" s="2011"/>
      <c r="BW96" s="2011"/>
      <c r="BX96" s="2011"/>
      <c r="BY96" s="2011"/>
      <c r="BZ96" s="2011"/>
      <c r="CA96" s="2011"/>
      <c r="CB96" s="137"/>
      <c r="CC96" s="137"/>
      <c r="CD96" s="2011"/>
      <c r="CE96" s="2011"/>
      <c r="CF96" s="2011"/>
      <c r="CG96" s="2011"/>
      <c r="CH96" s="2011"/>
      <c r="CI96" s="2011"/>
      <c r="CJ96" s="2011"/>
      <c r="CK96" s="2011"/>
      <c r="CL96" s="2011"/>
      <c r="CM96" s="2011"/>
      <c r="CN96" s="2012"/>
      <c r="CO96" s="1923"/>
      <c r="CP96" s="1924"/>
      <c r="CQ96" s="1924"/>
      <c r="CR96" s="1924"/>
      <c r="CS96" s="1924"/>
      <c r="CT96" s="136"/>
      <c r="CU96" s="136"/>
      <c r="CV96" s="136"/>
      <c r="CW96" s="136"/>
      <c r="CX96" s="2011"/>
      <c r="CY96" s="2011"/>
      <c r="CZ96" s="2011"/>
      <c r="DA96" s="2011"/>
      <c r="DB96" s="2011"/>
      <c r="DC96" s="2011"/>
      <c r="DD96" s="137"/>
      <c r="DE96" s="137"/>
      <c r="DF96" s="2011"/>
      <c r="DG96" s="2011"/>
      <c r="DH96" s="2011"/>
      <c r="DI96" s="2011"/>
      <c r="DJ96" s="2011"/>
      <c r="DK96" s="2011"/>
      <c r="DL96" s="2011"/>
      <c r="DM96" s="2011"/>
      <c r="DN96" s="2011"/>
      <c r="DO96" s="2011"/>
      <c r="DP96" s="2295"/>
      <c r="DQ96" s="81"/>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s="82"/>
    </row>
    <row r="97" spans="3:244" ht="5.25" customHeight="1">
      <c r="C97" s="2312"/>
      <c r="D97" s="2312"/>
      <c r="E97" s="2312"/>
      <c r="F97" s="2312"/>
      <c r="G97" s="2312"/>
      <c r="H97" s="1923"/>
      <c r="I97" s="1924"/>
      <c r="J97" s="1924"/>
      <c r="K97" s="1924"/>
      <c r="L97" s="1924"/>
      <c r="M97" s="136"/>
      <c r="N97" s="136"/>
      <c r="O97" s="136"/>
      <c r="P97" s="136"/>
      <c r="Q97" s="2011"/>
      <c r="R97" s="2011"/>
      <c r="S97" s="2011"/>
      <c r="T97" s="2011"/>
      <c r="U97" s="2011"/>
      <c r="V97" s="2011"/>
      <c r="W97" s="137"/>
      <c r="X97" s="137"/>
      <c r="Y97" s="137"/>
      <c r="Z97" s="2011"/>
      <c r="AA97" s="2011"/>
      <c r="AB97" s="2011"/>
      <c r="AC97" s="2011"/>
      <c r="AD97" s="2011"/>
      <c r="AE97" s="2011"/>
      <c r="AF97" s="2011"/>
      <c r="AG97" s="2011"/>
      <c r="AH97" s="2011"/>
      <c r="AI97" s="2011"/>
      <c r="AJ97" s="2012"/>
      <c r="AK97" s="1923"/>
      <c r="AL97" s="1924"/>
      <c r="AM97" s="1924"/>
      <c r="AN97" s="1924"/>
      <c r="AO97" s="1924"/>
      <c r="AP97" s="136"/>
      <c r="AQ97" s="136"/>
      <c r="AR97" s="136"/>
      <c r="AS97" s="136"/>
      <c r="AT97" s="2011"/>
      <c r="AU97" s="2011"/>
      <c r="AV97" s="2011"/>
      <c r="AW97" s="2011"/>
      <c r="AX97" s="2011"/>
      <c r="AY97" s="2011"/>
      <c r="AZ97" s="137"/>
      <c r="BA97" s="137"/>
      <c r="BB97" s="2011"/>
      <c r="BC97" s="2011"/>
      <c r="BD97" s="2011"/>
      <c r="BE97" s="2011"/>
      <c r="BF97" s="2011"/>
      <c r="BG97" s="2011"/>
      <c r="BH97" s="2011"/>
      <c r="BI97" s="2011"/>
      <c r="BJ97" s="2011"/>
      <c r="BK97" s="2011"/>
      <c r="BL97" s="2012"/>
      <c r="BM97" s="1923"/>
      <c r="BN97" s="1924"/>
      <c r="BO97" s="1924"/>
      <c r="BP97" s="1924"/>
      <c r="BQ97" s="1924"/>
      <c r="BR97" s="136"/>
      <c r="BS97" s="136"/>
      <c r="BT97" s="136"/>
      <c r="BU97" s="136"/>
      <c r="BV97" s="2011"/>
      <c r="BW97" s="2011"/>
      <c r="BX97" s="2011"/>
      <c r="BY97" s="2011"/>
      <c r="BZ97" s="2011"/>
      <c r="CA97" s="2011"/>
      <c r="CB97" s="137"/>
      <c r="CC97" s="137"/>
      <c r="CD97" s="2011"/>
      <c r="CE97" s="2011"/>
      <c r="CF97" s="2011"/>
      <c r="CG97" s="2011"/>
      <c r="CH97" s="2011"/>
      <c r="CI97" s="2011"/>
      <c r="CJ97" s="2011"/>
      <c r="CK97" s="2011"/>
      <c r="CL97" s="2011"/>
      <c r="CM97" s="2011"/>
      <c r="CN97" s="2012"/>
      <c r="CO97" s="1923"/>
      <c r="CP97" s="1924"/>
      <c r="CQ97" s="1924"/>
      <c r="CR97" s="1924"/>
      <c r="CS97" s="1924"/>
      <c r="CT97" s="136"/>
      <c r="CU97" s="136"/>
      <c r="CV97" s="136"/>
      <c r="CW97" s="136"/>
      <c r="CX97" s="2011"/>
      <c r="CY97" s="2011"/>
      <c r="CZ97" s="2011"/>
      <c r="DA97" s="2011"/>
      <c r="DB97" s="2011"/>
      <c r="DC97" s="2011"/>
      <c r="DD97" s="137"/>
      <c r="DE97" s="137"/>
      <c r="DF97" s="2011"/>
      <c r="DG97" s="2011"/>
      <c r="DH97" s="2011"/>
      <c r="DI97" s="2011"/>
      <c r="DJ97" s="2011"/>
      <c r="DK97" s="2011"/>
      <c r="DL97" s="2011"/>
      <c r="DM97" s="2011"/>
      <c r="DN97" s="2011"/>
      <c r="DO97" s="2011"/>
      <c r="DP97" s="2295"/>
      <c r="DQ97" s="81"/>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s="82"/>
    </row>
    <row r="98" spans="3:244" ht="5.25" customHeight="1">
      <c r="C98" s="2312"/>
      <c r="D98" s="2312"/>
      <c r="E98" s="2312"/>
      <c r="F98" s="2312"/>
      <c r="G98" s="2312"/>
      <c r="H98" s="2090" t="str">
        <f>IF($AA$10&lt;&gt;"",IF(HLOOKUP($AA$10,'個人別明細　一覧入力用'!$F$7:$HG$193,81,FALSE)&lt;&gt;"",HLOOKUP($AA$10,'個人別明細　一覧入力用'!$F$7:$HG$193,81,FALSE),""),"")</f>
        <v/>
      </c>
      <c r="I98" s="1950"/>
      <c r="J98" s="1950"/>
      <c r="K98" s="1950"/>
      <c r="L98" s="1950"/>
      <c r="M98" s="1950"/>
      <c r="N98" s="1950"/>
      <c r="O98" s="1950"/>
      <c r="P98" s="1950"/>
      <c r="Q98" s="1950"/>
      <c r="R98" s="1950"/>
      <c r="S98" s="1950"/>
      <c r="T98" s="1950"/>
      <c r="U98" s="1950"/>
      <c r="V98" s="1950"/>
      <c r="W98" s="1950"/>
      <c r="X98" s="1950"/>
      <c r="Y98" s="1950"/>
      <c r="Z98" s="1950"/>
      <c r="AA98" s="1950"/>
      <c r="AB98" s="1950"/>
      <c r="AC98" s="1950"/>
      <c r="AD98" s="1950"/>
      <c r="AE98" s="1950"/>
      <c r="AF98" s="1950"/>
      <c r="AG98" s="1950"/>
      <c r="AH98" s="1950"/>
      <c r="AI98" s="1950"/>
      <c r="AJ98" s="2091"/>
      <c r="AK98" s="1895" t="str">
        <f>IF($AA$10&lt;&gt;"",IF(HLOOKUP($AA$10,'個人別明細　一覧入力用'!$F$7:$HG$193,84,FALSE)&lt;&gt;0,HLOOKUP($AA$10,'個人別明細　一覧入力用'!$F$7:$HG$193,84,FALSE),""),"")</f>
        <v/>
      </c>
      <c r="AL98" s="1929"/>
      <c r="AM98" s="1929"/>
      <c r="AN98" s="1929"/>
      <c r="AO98" s="1929"/>
      <c r="AP98" s="1929"/>
      <c r="AQ98" s="1929"/>
      <c r="AR98" s="1929"/>
      <c r="AS98" s="1929"/>
      <c r="AT98" s="1929"/>
      <c r="AU98" s="1929"/>
      <c r="AV98" s="1929"/>
      <c r="AW98" s="1929"/>
      <c r="AX98" s="1929"/>
      <c r="AY98" s="1929"/>
      <c r="AZ98" s="1929"/>
      <c r="BA98" s="1929"/>
      <c r="BB98" s="1929"/>
      <c r="BC98" s="1929"/>
      <c r="BD98" s="1929"/>
      <c r="BE98" s="1929"/>
      <c r="BF98" s="1929"/>
      <c r="BG98" s="1929"/>
      <c r="BH98" s="1929"/>
      <c r="BI98" s="1929"/>
      <c r="BJ98" s="1929"/>
      <c r="BK98" s="1929"/>
      <c r="BL98" s="1930"/>
      <c r="BM98" s="1925" t="str">
        <f>IF($AA$10&lt;&gt;"",IF(HLOOKUP($AA$10,'個人別明細　一覧入力用'!$F$7:$HG$193,91,FALSE)&lt;&gt;0,HLOOKUP($AA$10,'個人別明細　一覧入力用'!$F$7:$HG$193,91,FALSE),""),"")</f>
        <v/>
      </c>
      <c r="BN98" s="1926"/>
      <c r="BO98" s="1926"/>
      <c r="BP98" s="1926"/>
      <c r="BQ98" s="1926"/>
      <c r="BR98" s="1926"/>
      <c r="BS98" s="1926"/>
      <c r="BT98" s="1926"/>
      <c r="BU98" s="1926"/>
      <c r="BV98" s="1926"/>
      <c r="BW98" s="1926"/>
      <c r="BX98" s="1926"/>
      <c r="BY98" s="1926"/>
      <c r="BZ98" s="1926"/>
      <c r="CA98" s="1926"/>
      <c r="CB98" s="1926"/>
      <c r="CC98" s="1926"/>
      <c r="CD98" s="1926"/>
      <c r="CE98" s="1926"/>
      <c r="CF98" s="1926"/>
      <c r="CG98" s="1926"/>
      <c r="CH98" s="1926"/>
      <c r="CI98" s="1926"/>
      <c r="CJ98" s="1926"/>
      <c r="CK98" s="1926"/>
      <c r="CL98" s="1926"/>
      <c r="CM98" s="1926"/>
      <c r="CN98" s="1927"/>
      <c r="CO98" s="1925" t="str">
        <f>IF($AA$10&lt;&gt;"",IF(HLOOKUP($AA$10,'個人別明細　一覧入力用'!$F$7:$HG$193,95,FALSE)&lt;&gt;"",HLOOKUP($AA$10,'個人別明細　一覧入力用'!$F$7:$HG$193,95,FALSE),""),"")</f>
        <v/>
      </c>
      <c r="CP98" s="1926"/>
      <c r="CQ98" s="1926"/>
      <c r="CR98" s="1926"/>
      <c r="CS98" s="1926"/>
      <c r="CT98" s="1926"/>
      <c r="CU98" s="1926"/>
      <c r="CV98" s="1926"/>
      <c r="CW98" s="1926"/>
      <c r="CX98" s="1926"/>
      <c r="CY98" s="1926"/>
      <c r="CZ98" s="1926"/>
      <c r="DA98" s="1926"/>
      <c r="DB98" s="1926"/>
      <c r="DC98" s="1926"/>
      <c r="DD98" s="1926"/>
      <c r="DE98" s="1926"/>
      <c r="DF98" s="1926"/>
      <c r="DG98" s="1926"/>
      <c r="DH98" s="1926"/>
      <c r="DI98" s="1926"/>
      <c r="DJ98" s="1926"/>
      <c r="DK98" s="1926"/>
      <c r="DL98" s="1926"/>
      <c r="DM98" s="1926"/>
      <c r="DN98" s="1926"/>
      <c r="DO98" s="1926"/>
      <c r="DP98" s="2282"/>
      <c r="DQ98" s="81"/>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s="82"/>
    </row>
    <row r="99" spans="3:244" ht="5.25" customHeight="1">
      <c r="C99" s="2312"/>
      <c r="D99" s="2312"/>
      <c r="E99" s="2312"/>
      <c r="F99" s="2312"/>
      <c r="G99" s="2312"/>
      <c r="H99" s="2090"/>
      <c r="I99" s="1950"/>
      <c r="J99" s="1950"/>
      <c r="K99" s="1950"/>
      <c r="L99" s="1950"/>
      <c r="M99" s="1950"/>
      <c r="N99" s="1950"/>
      <c r="O99" s="1950"/>
      <c r="P99" s="1950"/>
      <c r="Q99" s="1950"/>
      <c r="R99" s="1950"/>
      <c r="S99" s="1950"/>
      <c r="T99" s="1950"/>
      <c r="U99" s="1950"/>
      <c r="V99" s="1950"/>
      <c r="W99" s="1950"/>
      <c r="X99" s="1950"/>
      <c r="Y99" s="1950"/>
      <c r="Z99" s="1950"/>
      <c r="AA99" s="1950"/>
      <c r="AB99" s="1950"/>
      <c r="AC99" s="1950"/>
      <c r="AD99" s="1950"/>
      <c r="AE99" s="1950"/>
      <c r="AF99" s="1950"/>
      <c r="AG99" s="1950"/>
      <c r="AH99" s="1950"/>
      <c r="AI99" s="1950"/>
      <c r="AJ99" s="2091"/>
      <c r="AK99" s="1928"/>
      <c r="AL99" s="1929"/>
      <c r="AM99" s="1929"/>
      <c r="AN99" s="1929"/>
      <c r="AO99" s="1929"/>
      <c r="AP99" s="1929"/>
      <c r="AQ99" s="1929"/>
      <c r="AR99" s="1929"/>
      <c r="AS99" s="1929"/>
      <c r="AT99" s="1929"/>
      <c r="AU99" s="1929"/>
      <c r="AV99" s="1929"/>
      <c r="AW99" s="1929"/>
      <c r="AX99" s="1929"/>
      <c r="AY99" s="1929"/>
      <c r="AZ99" s="1929"/>
      <c r="BA99" s="1929"/>
      <c r="BB99" s="1929"/>
      <c r="BC99" s="1929"/>
      <c r="BD99" s="1929"/>
      <c r="BE99" s="1929"/>
      <c r="BF99" s="1929"/>
      <c r="BG99" s="1929"/>
      <c r="BH99" s="1929"/>
      <c r="BI99" s="1929"/>
      <c r="BJ99" s="1929"/>
      <c r="BK99" s="1929"/>
      <c r="BL99" s="1930"/>
      <c r="BM99" s="1925"/>
      <c r="BN99" s="1926"/>
      <c r="BO99" s="1926"/>
      <c r="BP99" s="1926"/>
      <c r="BQ99" s="1926"/>
      <c r="BR99" s="1926"/>
      <c r="BS99" s="1926"/>
      <c r="BT99" s="1926"/>
      <c r="BU99" s="1926"/>
      <c r="BV99" s="1926"/>
      <c r="BW99" s="1926"/>
      <c r="BX99" s="1926"/>
      <c r="BY99" s="1926"/>
      <c r="BZ99" s="1926"/>
      <c r="CA99" s="1926"/>
      <c r="CB99" s="1926"/>
      <c r="CC99" s="1926"/>
      <c r="CD99" s="1926"/>
      <c r="CE99" s="1926"/>
      <c r="CF99" s="1926"/>
      <c r="CG99" s="1926"/>
      <c r="CH99" s="1926"/>
      <c r="CI99" s="1926"/>
      <c r="CJ99" s="1926"/>
      <c r="CK99" s="1926"/>
      <c r="CL99" s="1926"/>
      <c r="CM99" s="1926"/>
      <c r="CN99" s="1927"/>
      <c r="CO99" s="1925"/>
      <c r="CP99" s="1926"/>
      <c r="CQ99" s="1926"/>
      <c r="CR99" s="1926"/>
      <c r="CS99" s="1926"/>
      <c r="CT99" s="1926"/>
      <c r="CU99" s="1926"/>
      <c r="CV99" s="1926"/>
      <c r="CW99" s="1926"/>
      <c r="CX99" s="1926"/>
      <c r="CY99" s="1926"/>
      <c r="CZ99" s="1926"/>
      <c r="DA99" s="1926"/>
      <c r="DB99" s="1926"/>
      <c r="DC99" s="1926"/>
      <c r="DD99" s="1926"/>
      <c r="DE99" s="1926"/>
      <c r="DF99" s="1926"/>
      <c r="DG99" s="1926"/>
      <c r="DH99" s="1926"/>
      <c r="DI99" s="1926"/>
      <c r="DJ99" s="1926"/>
      <c r="DK99" s="1926"/>
      <c r="DL99" s="1926"/>
      <c r="DM99" s="1926"/>
      <c r="DN99" s="1926"/>
      <c r="DO99" s="1926"/>
      <c r="DP99" s="2282"/>
      <c r="DQ99" s="81"/>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s="82"/>
    </row>
    <row r="100" spans="3:244" ht="5.25" customHeight="1">
      <c r="C100" s="2312"/>
      <c r="D100" s="2312"/>
      <c r="E100" s="2312"/>
      <c r="F100" s="2312"/>
      <c r="G100" s="2312"/>
      <c r="H100" s="2090"/>
      <c r="I100" s="1950"/>
      <c r="J100" s="1950"/>
      <c r="K100" s="1950"/>
      <c r="L100" s="1950"/>
      <c r="M100" s="1950"/>
      <c r="N100" s="1950"/>
      <c r="O100" s="1950"/>
      <c r="P100" s="1950"/>
      <c r="Q100" s="1950"/>
      <c r="R100" s="1950"/>
      <c r="S100" s="1950"/>
      <c r="T100" s="1950"/>
      <c r="U100" s="1950"/>
      <c r="V100" s="1950"/>
      <c r="W100" s="1950"/>
      <c r="X100" s="1950"/>
      <c r="Y100" s="1950"/>
      <c r="Z100" s="1950"/>
      <c r="AA100" s="1950"/>
      <c r="AB100" s="1950"/>
      <c r="AC100" s="1950"/>
      <c r="AD100" s="1950"/>
      <c r="AE100" s="1950"/>
      <c r="AF100" s="1950"/>
      <c r="AG100" s="1950"/>
      <c r="AH100" s="1950"/>
      <c r="AI100" s="1950"/>
      <c r="AJ100" s="2091"/>
      <c r="AK100" s="1928"/>
      <c r="AL100" s="1929"/>
      <c r="AM100" s="1929"/>
      <c r="AN100" s="1929"/>
      <c r="AO100" s="1929"/>
      <c r="AP100" s="1929"/>
      <c r="AQ100" s="1929"/>
      <c r="AR100" s="1929"/>
      <c r="AS100" s="1929"/>
      <c r="AT100" s="1929"/>
      <c r="AU100" s="1929"/>
      <c r="AV100" s="1929"/>
      <c r="AW100" s="1929"/>
      <c r="AX100" s="1929"/>
      <c r="AY100" s="1929"/>
      <c r="AZ100" s="1929"/>
      <c r="BA100" s="1929"/>
      <c r="BB100" s="1929"/>
      <c r="BC100" s="1929"/>
      <c r="BD100" s="1929"/>
      <c r="BE100" s="1929"/>
      <c r="BF100" s="1929"/>
      <c r="BG100" s="1929"/>
      <c r="BH100" s="1929"/>
      <c r="BI100" s="1929"/>
      <c r="BJ100" s="1929"/>
      <c r="BK100" s="1929"/>
      <c r="BL100" s="1930"/>
      <c r="BM100" s="1925"/>
      <c r="BN100" s="1926"/>
      <c r="BO100" s="1926"/>
      <c r="BP100" s="1926"/>
      <c r="BQ100" s="1926"/>
      <c r="BR100" s="1926"/>
      <c r="BS100" s="1926"/>
      <c r="BT100" s="1926"/>
      <c r="BU100" s="1926"/>
      <c r="BV100" s="1926"/>
      <c r="BW100" s="1926"/>
      <c r="BX100" s="1926"/>
      <c r="BY100" s="1926"/>
      <c r="BZ100" s="1926"/>
      <c r="CA100" s="1926"/>
      <c r="CB100" s="1926"/>
      <c r="CC100" s="1926"/>
      <c r="CD100" s="1926"/>
      <c r="CE100" s="1926"/>
      <c r="CF100" s="1926"/>
      <c r="CG100" s="1926"/>
      <c r="CH100" s="1926"/>
      <c r="CI100" s="1926"/>
      <c r="CJ100" s="1926"/>
      <c r="CK100" s="1926"/>
      <c r="CL100" s="1926"/>
      <c r="CM100" s="1926"/>
      <c r="CN100" s="1927"/>
      <c r="CO100" s="1925"/>
      <c r="CP100" s="1926"/>
      <c r="CQ100" s="1926"/>
      <c r="CR100" s="1926"/>
      <c r="CS100" s="1926"/>
      <c r="CT100" s="1926"/>
      <c r="CU100" s="1926"/>
      <c r="CV100" s="1926"/>
      <c r="CW100" s="1926"/>
      <c r="CX100" s="1926"/>
      <c r="CY100" s="1926"/>
      <c r="CZ100" s="1926"/>
      <c r="DA100" s="1926"/>
      <c r="DB100" s="1926"/>
      <c r="DC100" s="1926"/>
      <c r="DD100" s="1926"/>
      <c r="DE100" s="1926"/>
      <c r="DF100" s="1926"/>
      <c r="DG100" s="1926"/>
      <c r="DH100" s="1926"/>
      <c r="DI100" s="1926"/>
      <c r="DJ100" s="1926"/>
      <c r="DK100" s="1926"/>
      <c r="DL100" s="1926"/>
      <c r="DM100" s="1926"/>
      <c r="DN100" s="1926"/>
      <c r="DO100" s="1926"/>
      <c r="DP100" s="2282"/>
      <c r="DQ100" s="81"/>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s="82"/>
    </row>
    <row r="101" spans="3:244" ht="5.25" customHeight="1">
      <c r="C101" s="2312"/>
      <c r="D101" s="2312"/>
      <c r="E101" s="2312"/>
      <c r="F101" s="2312"/>
      <c r="G101" s="2312"/>
      <c r="H101" s="1925" t="str">
        <f>IF($AA$10&lt;&gt;"",IF(HLOOKUP($AA$10,'個人別明細　一覧入力用'!$F$7:$HG$193,80,FALSE)&lt;&gt;"",HLOOKUP($AA$10,'個人別明細　一覧入力用'!$F$7:$HG$193,80,FALSE),""),"")</f>
        <v/>
      </c>
      <c r="I101" s="1926"/>
      <c r="J101" s="1926"/>
      <c r="K101" s="1926"/>
      <c r="L101" s="1926"/>
      <c r="M101" s="1926"/>
      <c r="N101" s="1926"/>
      <c r="O101" s="1926"/>
      <c r="P101" s="1926"/>
      <c r="Q101" s="1926"/>
      <c r="R101" s="1926"/>
      <c r="S101" s="1926"/>
      <c r="T101" s="1926"/>
      <c r="U101" s="1926"/>
      <c r="V101" s="1926"/>
      <c r="W101" s="1926"/>
      <c r="X101" s="1926"/>
      <c r="Y101" s="1926"/>
      <c r="Z101" s="1926"/>
      <c r="AA101" s="1926"/>
      <c r="AB101" s="1926"/>
      <c r="AC101" s="1926"/>
      <c r="AD101" s="1926"/>
      <c r="AE101" s="1926"/>
      <c r="AF101" s="1926"/>
      <c r="AG101" s="1926"/>
      <c r="AH101" s="1926"/>
      <c r="AI101" s="1926"/>
      <c r="AJ101" s="1927"/>
      <c r="AK101" s="1928"/>
      <c r="AL101" s="1929"/>
      <c r="AM101" s="1929"/>
      <c r="AN101" s="1929"/>
      <c r="AO101" s="1929"/>
      <c r="AP101" s="1929"/>
      <c r="AQ101" s="1929"/>
      <c r="AR101" s="1929"/>
      <c r="AS101" s="1929"/>
      <c r="AT101" s="1929"/>
      <c r="AU101" s="1929"/>
      <c r="AV101" s="1929"/>
      <c r="AW101" s="1929"/>
      <c r="AX101" s="1929"/>
      <c r="AY101" s="1929"/>
      <c r="AZ101" s="1929"/>
      <c r="BA101" s="1929"/>
      <c r="BB101" s="1929"/>
      <c r="BC101" s="1929"/>
      <c r="BD101" s="1929"/>
      <c r="BE101" s="1929"/>
      <c r="BF101" s="1929"/>
      <c r="BG101" s="1929"/>
      <c r="BH101" s="1929"/>
      <c r="BI101" s="1929"/>
      <c r="BJ101" s="1929"/>
      <c r="BK101" s="1929"/>
      <c r="BL101" s="1930"/>
      <c r="BM101" s="1928"/>
      <c r="BN101" s="1929"/>
      <c r="BO101" s="1929"/>
      <c r="BP101" s="1929"/>
      <c r="BQ101" s="1929"/>
      <c r="BR101" s="1929"/>
      <c r="BS101" s="1929"/>
      <c r="BT101" s="1929"/>
      <c r="BU101" s="1929"/>
      <c r="BV101" s="1929"/>
      <c r="BW101" s="1929"/>
      <c r="BX101" s="1929"/>
      <c r="BY101" s="1929"/>
      <c r="BZ101" s="1929"/>
      <c r="CA101" s="1929"/>
      <c r="CB101" s="1929"/>
      <c r="CC101" s="1929"/>
      <c r="CD101" s="1929"/>
      <c r="CE101" s="1929"/>
      <c r="CF101" s="1929"/>
      <c r="CG101" s="1929"/>
      <c r="CH101" s="1929"/>
      <c r="CI101" s="1929"/>
      <c r="CJ101" s="1929"/>
      <c r="CK101" s="1929"/>
      <c r="CL101" s="1929"/>
      <c r="CM101" s="1929"/>
      <c r="CN101" s="1930"/>
      <c r="CO101" s="1928"/>
      <c r="CP101" s="1929"/>
      <c r="CQ101" s="1929"/>
      <c r="CR101" s="1929"/>
      <c r="CS101" s="1929"/>
      <c r="CT101" s="1929"/>
      <c r="CU101" s="1929"/>
      <c r="CV101" s="1929"/>
      <c r="CW101" s="1929"/>
      <c r="CX101" s="1929"/>
      <c r="CY101" s="1929"/>
      <c r="CZ101" s="1929"/>
      <c r="DA101" s="1929"/>
      <c r="DB101" s="1929"/>
      <c r="DC101" s="1929"/>
      <c r="DD101" s="1929"/>
      <c r="DE101" s="1929"/>
      <c r="DF101" s="1929"/>
      <c r="DG101" s="1929"/>
      <c r="DH101" s="1929"/>
      <c r="DI101" s="1929"/>
      <c r="DJ101" s="1929"/>
      <c r="DK101" s="1929"/>
      <c r="DL101" s="1929"/>
      <c r="DM101" s="1929"/>
      <c r="DN101" s="1929"/>
      <c r="DO101" s="1929"/>
      <c r="DP101" s="2283"/>
      <c r="DQ101" s="8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s="82"/>
    </row>
    <row r="102" spans="3:244" ht="5.25" customHeight="1">
      <c r="C102" s="2312"/>
      <c r="D102" s="2312"/>
      <c r="E102" s="2312"/>
      <c r="F102" s="2312"/>
      <c r="G102" s="2312"/>
      <c r="H102" s="1925"/>
      <c r="I102" s="1926"/>
      <c r="J102" s="1926"/>
      <c r="K102" s="1926"/>
      <c r="L102" s="1926"/>
      <c r="M102" s="1926"/>
      <c r="N102" s="1926"/>
      <c r="O102" s="1926"/>
      <c r="P102" s="1926"/>
      <c r="Q102" s="1926"/>
      <c r="R102" s="1926"/>
      <c r="S102" s="1926"/>
      <c r="T102" s="1926"/>
      <c r="U102" s="1926"/>
      <c r="V102" s="1926"/>
      <c r="W102" s="1926"/>
      <c r="X102" s="1926"/>
      <c r="Y102" s="1926"/>
      <c r="Z102" s="1926"/>
      <c r="AA102" s="1926"/>
      <c r="AB102" s="1926"/>
      <c r="AC102" s="1926"/>
      <c r="AD102" s="1926"/>
      <c r="AE102" s="1926"/>
      <c r="AF102" s="1926"/>
      <c r="AG102" s="1926"/>
      <c r="AH102" s="1926"/>
      <c r="AI102" s="1926"/>
      <c r="AJ102" s="1927"/>
      <c r="AK102" s="1928"/>
      <c r="AL102" s="1929"/>
      <c r="AM102" s="1929"/>
      <c r="AN102" s="1929"/>
      <c r="AO102" s="1929"/>
      <c r="AP102" s="1929"/>
      <c r="AQ102" s="1929"/>
      <c r="AR102" s="1929"/>
      <c r="AS102" s="1929"/>
      <c r="AT102" s="1929"/>
      <c r="AU102" s="1929"/>
      <c r="AV102" s="1929"/>
      <c r="AW102" s="1929"/>
      <c r="AX102" s="1929"/>
      <c r="AY102" s="1929"/>
      <c r="AZ102" s="1929"/>
      <c r="BA102" s="1929"/>
      <c r="BB102" s="1929"/>
      <c r="BC102" s="1929"/>
      <c r="BD102" s="1929"/>
      <c r="BE102" s="1929"/>
      <c r="BF102" s="1929"/>
      <c r="BG102" s="1929"/>
      <c r="BH102" s="1929"/>
      <c r="BI102" s="1929"/>
      <c r="BJ102" s="1929"/>
      <c r="BK102" s="1929"/>
      <c r="BL102" s="1930"/>
      <c r="BM102" s="1928"/>
      <c r="BN102" s="1929"/>
      <c r="BO102" s="1929"/>
      <c r="BP102" s="1929"/>
      <c r="BQ102" s="1929"/>
      <c r="BR102" s="1929"/>
      <c r="BS102" s="1929"/>
      <c r="BT102" s="1929"/>
      <c r="BU102" s="1929"/>
      <c r="BV102" s="1929"/>
      <c r="BW102" s="1929"/>
      <c r="BX102" s="1929"/>
      <c r="BY102" s="1929"/>
      <c r="BZ102" s="1929"/>
      <c r="CA102" s="1929"/>
      <c r="CB102" s="1929"/>
      <c r="CC102" s="1929"/>
      <c r="CD102" s="1929"/>
      <c r="CE102" s="1929"/>
      <c r="CF102" s="1929"/>
      <c r="CG102" s="1929"/>
      <c r="CH102" s="1929"/>
      <c r="CI102" s="1929"/>
      <c r="CJ102" s="1929"/>
      <c r="CK102" s="1929"/>
      <c r="CL102" s="1929"/>
      <c r="CM102" s="1929"/>
      <c r="CN102" s="1930"/>
      <c r="CO102" s="1928"/>
      <c r="CP102" s="1929"/>
      <c r="CQ102" s="1929"/>
      <c r="CR102" s="1929"/>
      <c r="CS102" s="1929"/>
      <c r="CT102" s="1929"/>
      <c r="CU102" s="1929"/>
      <c r="CV102" s="1929"/>
      <c r="CW102" s="1929"/>
      <c r="CX102" s="1929"/>
      <c r="CY102" s="1929"/>
      <c r="CZ102" s="1929"/>
      <c r="DA102" s="1929"/>
      <c r="DB102" s="1929"/>
      <c r="DC102" s="1929"/>
      <c r="DD102" s="1929"/>
      <c r="DE102" s="1929"/>
      <c r="DF102" s="1929"/>
      <c r="DG102" s="1929"/>
      <c r="DH102" s="1929"/>
      <c r="DI102" s="1929"/>
      <c r="DJ102" s="1929"/>
      <c r="DK102" s="1929"/>
      <c r="DL102" s="1929"/>
      <c r="DM102" s="1929"/>
      <c r="DN102" s="1929"/>
      <c r="DO102" s="1929"/>
      <c r="DP102" s="2283"/>
      <c r="DQ102" s="81"/>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s="82"/>
    </row>
    <row r="103" spans="3:244" ht="5.25" customHeight="1">
      <c r="C103" s="2312"/>
      <c r="D103" s="2312"/>
      <c r="E103" s="2312"/>
      <c r="F103" s="2312"/>
      <c r="G103" s="2312"/>
      <c r="H103" s="1925"/>
      <c r="I103" s="1926"/>
      <c r="J103" s="1926"/>
      <c r="K103" s="1926"/>
      <c r="L103" s="1926"/>
      <c r="M103" s="1926"/>
      <c r="N103" s="1926"/>
      <c r="O103" s="1926"/>
      <c r="P103" s="1926"/>
      <c r="Q103" s="1926"/>
      <c r="R103" s="1926"/>
      <c r="S103" s="1926"/>
      <c r="T103" s="1926"/>
      <c r="U103" s="1926"/>
      <c r="V103" s="1926"/>
      <c r="W103" s="1926"/>
      <c r="X103" s="1926"/>
      <c r="Y103" s="1926"/>
      <c r="Z103" s="1926"/>
      <c r="AA103" s="1926"/>
      <c r="AB103" s="1926"/>
      <c r="AC103" s="1926"/>
      <c r="AD103" s="1926"/>
      <c r="AE103" s="1926"/>
      <c r="AF103" s="1926"/>
      <c r="AG103" s="1926"/>
      <c r="AH103" s="1926"/>
      <c r="AI103" s="1926"/>
      <c r="AJ103" s="1927"/>
      <c r="AK103" s="1928"/>
      <c r="AL103" s="1929"/>
      <c r="AM103" s="1929"/>
      <c r="AN103" s="1929"/>
      <c r="AO103" s="1929"/>
      <c r="AP103" s="1929"/>
      <c r="AQ103" s="1929"/>
      <c r="AR103" s="1929"/>
      <c r="AS103" s="1929"/>
      <c r="AT103" s="1929"/>
      <c r="AU103" s="1929"/>
      <c r="AV103" s="1929"/>
      <c r="AW103" s="1929"/>
      <c r="AX103" s="1929"/>
      <c r="AY103" s="1929"/>
      <c r="AZ103" s="1929"/>
      <c r="BA103" s="1929"/>
      <c r="BB103" s="1929"/>
      <c r="BC103" s="1929"/>
      <c r="BD103" s="1929"/>
      <c r="BE103" s="1929"/>
      <c r="BF103" s="1929"/>
      <c r="BG103" s="1929"/>
      <c r="BH103" s="1929"/>
      <c r="BI103" s="1929"/>
      <c r="BJ103" s="1929"/>
      <c r="BK103" s="1929"/>
      <c r="BL103" s="1930"/>
      <c r="BM103" s="1928"/>
      <c r="BN103" s="1929"/>
      <c r="BO103" s="1929"/>
      <c r="BP103" s="1929"/>
      <c r="BQ103" s="1929"/>
      <c r="BR103" s="1929"/>
      <c r="BS103" s="1929"/>
      <c r="BT103" s="1929"/>
      <c r="BU103" s="1929"/>
      <c r="BV103" s="1929"/>
      <c r="BW103" s="1929"/>
      <c r="BX103" s="1929"/>
      <c r="BY103" s="1929"/>
      <c r="BZ103" s="1929"/>
      <c r="CA103" s="1929"/>
      <c r="CB103" s="1929"/>
      <c r="CC103" s="1929"/>
      <c r="CD103" s="1929"/>
      <c r="CE103" s="1929"/>
      <c r="CF103" s="1929"/>
      <c r="CG103" s="1929"/>
      <c r="CH103" s="1929"/>
      <c r="CI103" s="1929"/>
      <c r="CJ103" s="1929"/>
      <c r="CK103" s="1929"/>
      <c r="CL103" s="1929"/>
      <c r="CM103" s="1929"/>
      <c r="CN103" s="1930"/>
      <c r="CO103" s="1928"/>
      <c r="CP103" s="1929"/>
      <c r="CQ103" s="1929"/>
      <c r="CR103" s="1929"/>
      <c r="CS103" s="1929"/>
      <c r="CT103" s="1929"/>
      <c r="CU103" s="1929"/>
      <c r="CV103" s="1929"/>
      <c r="CW103" s="1929"/>
      <c r="CX103" s="1929"/>
      <c r="CY103" s="1929"/>
      <c r="CZ103" s="1929"/>
      <c r="DA103" s="1929"/>
      <c r="DB103" s="1929"/>
      <c r="DC103" s="1929"/>
      <c r="DD103" s="1929"/>
      <c r="DE103" s="1929"/>
      <c r="DF103" s="1929"/>
      <c r="DG103" s="1929"/>
      <c r="DH103" s="1929"/>
      <c r="DI103" s="1929"/>
      <c r="DJ103" s="1929"/>
      <c r="DK103" s="1929"/>
      <c r="DL103" s="1929"/>
      <c r="DM103" s="1929"/>
      <c r="DN103" s="1929"/>
      <c r="DO103" s="1929"/>
      <c r="DP103" s="2283"/>
      <c r="DQ103" s="81"/>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s="82"/>
    </row>
    <row r="104" spans="3:244" ht="5.25" customHeight="1" thickBot="1">
      <c r="C104" s="2312"/>
      <c r="D104" s="2312"/>
      <c r="E104" s="2312"/>
      <c r="F104" s="2312"/>
      <c r="G104" s="2312"/>
      <c r="H104" s="2013"/>
      <c r="I104" s="2014"/>
      <c r="J104" s="2014"/>
      <c r="K104" s="2014"/>
      <c r="L104" s="2014"/>
      <c r="M104" s="2014"/>
      <c r="N104" s="2014"/>
      <c r="O104" s="2014"/>
      <c r="P104" s="2014"/>
      <c r="Q104" s="2014"/>
      <c r="R104" s="2014"/>
      <c r="S104" s="2014"/>
      <c r="T104" s="2014"/>
      <c r="U104" s="2014"/>
      <c r="V104" s="2014"/>
      <c r="W104" s="2014"/>
      <c r="X104" s="2014"/>
      <c r="Y104" s="2014"/>
      <c r="Z104" s="2014"/>
      <c r="AA104" s="2014"/>
      <c r="AB104" s="2014"/>
      <c r="AC104" s="2014"/>
      <c r="AD104" s="2014"/>
      <c r="AE104" s="2014"/>
      <c r="AF104" s="2014"/>
      <c r="AG104" s="2014"/>
      <c r="AH104" s="2014"/>
      <c r="AI104" s="2014"/>
      <c r="AJ104" s="2015"/>
      <c r="AK104" s="1931"/>
      <c r="AL104" s="1932"/>
      <c r="AM104" s="1932"/>
      <c r="AN104" s="1932"/>
      <c r="AO104" s="1932"/>
      <c r="AP104" s="1932"/>
      <c r="AQ104" s="1932"/>
      <c r="AR104" s="1932"/>
      <c r="AS104" s="1932"/>
      <c r="AT104" s="1932"/>
      <c r="AU104" s="1932"/>
      <c r="AV104" s="1932"/>
      <c r="AW104" s="1932"/>
      <c r="AX104" s="1932"/>
      <c r="AY104" s="1932"/>
      <c r="AZ104" s="1932"/>
      <c r="BA104" s="1932"/>
      <c r="BB104" s="1932"/>
      <c r="BC104" s="1932"/>
      <c r="BD104" s="1932"/>
      <c r="BE104" s="1932"/>
      <c r="BF104" s="1932"/>
      <c r="BG104" s="1932"/>
      <c r="BH104" s="1932"/>
      <c r="BI104" s="1932"/>
      <c r="BJ104" s="1932"/>
      <c r="BK104" s="1932"/>
      <c r="BL104" s="1933"/>
      <c r="BM104" s="1931"/>
      <c r="BN104" s="1932"/>
      <c r="BO104" s="1932"/>
      <c r="BP104" s="1932"/>
      <c r="BQ104" s="1932"/>
      <c r="BR104" s="1932"/>
      <c r="BS104" s="1932"/>
      <c r="BT104" s="1932"/>
      <c r="BU104" s="1932"/>
      <c r="BV104" s="1932"/>
      <c r="BW104" s="1932"/>
      <c r="BX104" s="1932"/>
      <c r="BY104" s="1932"/>
      <c r="BZ104" s="1932"/>
      <c r="CA104" s="1932"/>
      <c r="CB104" s="1932"/>
      <c r="CC104" s="1932"/>
      <c r="CD104" s="1932"/>
      <c r="CE104" s="1932"/>
      <c r="CF104" s="1932"/>
      <c r="CG104" s="1932"/>
      <c r="CH104" s="1932"/>
      <c r="CI104" s="1932"/>
      <c r="CJ104" s="1932"/>
      <c r="CK104" s="1932"/>
      <c r="CL104" s="1932"/>
      <c r="CM104" s="1932"/>
      <c r="CN104" s="1933"/>
      <c r="CO104" s="2284"/>
      <c r="CP104" s="2285"/>
      <c r="CQ104" s="2285"/>
      <c r="CR104" s="2285"/>
      <c r="CS104" s="2285"/>
      <c r="CT104" s="2285"/>
      <c r="CU104" s="2285"/>
      <c r="CV104" s="2285"/>
      <c r="CW104" s="2285"/>
      <c r="CX104" s="2285"/>
      <c r="CY104" s="2285"/>
      <c r="CZ104" s="2285"/>
      <c r="DA104" s="2285"/>
      <c r="DB104" s="2285"/>
      <c r="DC104" s="2285"/>
      <c r="DD104" s="2285"/>
      <c r="DE104" s="2285"/>
      <c r="DF104" s="2285"/>
      <c r="DG104" s="2285"/>
      <c r="DH104" s="2285"/>
      <c r="DI104" s="2285"/>
      <c r="DJ104" s="2285"/>
      <c r="DK104" s="2285"/>
      <c r="DL104" s="2285"/>
      <c r="DM104" s="2285"/>
      <c r="DN104" s="2285"/>
      <c r="DO104" s="2285"/>
      <c r="DP104" s="2286"/>
      <c r="DQ104" s="81"/>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s="82"/>
    </row>
    <row r="105" spans="3:244" ht="5.25" customHeight="1">
      <c r="C105" s="2312"/>
      <c r="D105" s="2312"/>
      <c r="E105" s="2312"/>
      <c r="F105" s="2312"/>
      <c r="G105" s="2312"/>
      <c r="H105" s="1939" t="s">
        <v>124</v>
      </c>
      <c r="I105" s="1940"/>
      <c r="J105" s="1940"/>
      <c r="K105" s="1940"/>
      <c r="L105" s="1940"/>
      <c r="M105" s="1940"/>
      <c r="N105" s="1940"/>
      <c r="O105" s="2026" t="str">
        <f>IF($AA$10&lt;&gt;"",IF(HLOOKUP($AA$10,'個人別明細　一覧入力用'!$F$7:$HG$193,127,FALSE)&lt;&gt;"",HLOOKUP($AA$10,'個人別明細　一覧入力用'!$F$7:$HG$193,127,FALSE),""),"")</f>
        <v/>
      </c>
      <c r="P105" s="2026"/>
      <c r="Q105" s="2026"/>
      <c r="R105" s="2026"/>
      <c r="S105" s="2026"/>
      <c r="T105" s="2026"/>
      <c r="U105" s="2026"/>
      <c r="V105" s="2026"/>
      <c r="W105" s="2026"/>
      <c r="X105" s="2026"/>
      <c r="Y105" s="2026"/>
      <c r="Z105" s="2026"/>
      <c r="AA105" s="2026"/>
      <c r="AB105" s="2026"/>
      <c r="AC105" s="2026"/>
      <c r="AD105" s="2026"/>
      <c r="AE105" s="2026"/>
      <c r="AF105" s="2026"/>
      <c r="AG105" s="2026"/>
      <c r="AH105" s="2026"/>
      <c r="AI105" s="2026"/>
      <c r="AJ105" s="2026"/>
      <c r="AK105" s="2026"/>
      <c r="AL105" s="2026"/>
      <c r="AM105" s="2026"/>
      <c r="AN105" s="2026"/>
      <c r="AO105" s="2026"/>
      <c r="AP105" s="2026"/>
      <c r="AQ105" s="2026"/>
      <c r="AR105" s="2026"/>
      <c r="AS105" s="2026"/>
      <c r="AT105" s="2026"/>
      <c r="AU105" s="2026"/>
      <c r="AV105" s="2026"/>
      <c r="AW105" s="2026"/>
      <c r="AX105" s="2026"/>
      <c r="AY105" s="2026"/>
      <c r="AZ105" s="2026"/>
      <c r="BA105" s="2026"/>
      <c r="BB105" s="2026"/>
      <c r="BC105" s="2026"/>
      <c r="BD105" s="2026"/>
      <c r="BE105" s="2026"/>
      <c r="BF105" s="2026"/>
      <c r="BG105" s="2026"/>
      <c r="BH105" s="2026"/>
      <c r="BI105" s="2026"/>
      <c r="BJ105" s="2026"/>
      <c r="BK105" s="2026"/>
      <c r="BL105" s="2026"/>
      <c r="BM105" s="2026"/>
      <c r="BN105" s="2026"/>
      <c r="BO105" s="2026"/>
      <c r="BP105" s="2026"/>
      <c r="BQ105" s="2026"/>
      <c r="BR105" s="2026"/>
      <c r="BS105" s="2026"/>
      <c r="BT105" s="2026"/>
      <c r="BU105" s="2026"/>
      <c r="BV105" s="2026"/>
      <c r="BW105" s="2026"/>
      <c r="BX105" s="2026"/>
      <c r="BY105" s="2026"/>
      <c r="BZ105" s="2026"/>
      <c r="CA105" s="2026"/>
      <c r="CB105" s="2026"/>
      <c r="CC105" s="2026"/>
      <c r="CD105" s="2026"/>
      <c r="CE105" s="2026"/>
      <c r="CF105" s="2026"/>
      <c r="CG105" s="2026"/>
      <c r="CH105" s="2026"/>
      <c r="CI105" s="2026"/>
      <c r="CJ105" s="2026"/>
      <c r="CK105" s="2026"/>
      <c r="CL105" s="2026"/>
      <c r="CM105" s="2026"/>
      <c r="CN105" s="2026"/>
      <c r="CO105" s="2026"/>
      <c r="CP105" s="2026"/>
      <c r="CQ105" s="2026"/>
      <c r="CR105" s="2026"/>
      <c r="CS105" s="2026"/>
      <c r="CT105" s="2026"/>
      <c r="CU105" s="2026"/>
      <c r="CV105" s="2026"/>
      <c r="CW105" s="2026"/>
      <c r="CX105" s="2026"/>
      <c r="CY105" s="2026"/>
      <c r="CZ105" s="2026"/>
      <c r="DA105" s="2026"/>
      <c r="DB105" s="2026"/>
      <c r="DC105" s="2026"/>
      <c r="DD105" s="2026"/>
      <c r="DE105" s="2026"/>
      <c r="DF105" s="2026"/>
      <c r="DG105" s="2026"/>
      <c r="DH105" s="2026"/>
      <c r="DI105" s="2026"/>
      <c r="DJ105" s="2026"/>
      <c r="DK105" s="2026"/>
      <c r="DL105" s="2026"/>
      <c r="DM105" s="2026"/>
      <c r="DN105" s="2026"/>
      <c r="DO105" s="2026"/>
      <c r="DP105" s="2387"/>
      <c r="DQ105" s="81"/>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s="82"/>
    </row>
    <row r="106" spans="3:244" ht="5.25" customHeight="1">
      <c r="C106" s="2312"/>
      <c r="D106" s="2312"/>
      <c r="E106" s="2312"/>
      <c r="F106" s="2312"/>
      <c r="G106" s="2312"/>
      <c r="H106" s="1941"/>
      <c r="I106" s="1382"/>
      <c r="J106" s="1382"/>
      <c r="K106" s="1382"/>
      <c r="L106" s="1382"/>
      <c r="M106" s="1382"/>
      <c r="N106" s="1382"/>
      <c r="O106" s="2026"/>
      <c r="P106" s="2026"/>
      <c r="Q106" s="2026"/>
      <c r="R106" s="2026"/>
      <c r="S106" s="2026"/>
      <c r="T106" s="2026"/>
      <c r="U106" s="2026"/>
      <c r="V106" s="2026"/>
      <c r="W106" s="2026"/>
      <c r="X106" s="2026"/>
      <c r="Y106" s="2026"/>
      <c r="Z106" s="2026"/>
      <c r="AA106" s="2026"/>
      <c r="AB106" s="2026"/>
      <c r="AC106" s="2026"/>
      <c r="AD106" s="2026"/>
      <c r="AE106" s="2026"/>
      <c r="AF106" s="2026"/>
      <c r="AG106" s="2026"/>
      <c r="AH106" s="2026"/>
      <c r="AI106" s="2026"/>
      <c r="AJ106" s="2026"/>
      <c r="AK106" s="2026"/>
      <c r="AL106" s="2026"/>
      <c r="AM106" s="2026"/>
      <c r="AN106" s="2026"/>
      <c r="AO106" s="2026"/>
      <c r="AP106" s="2026"/>
      <c r="AQ106" s="2026"/>
      <c r="AR106" s="2026"/>
      <c r="AS106" s="2026"/>
      <c r="AT106" s="2026"/>
      <c r="AU106" s="2026"/>
      <c r="AV106" s="2026"/>
      <c r="AW106" s="2026"/>
      <c r="AX106" s="2026"/>
      <c r="AY106" s="2026"/>
      <c r="AZ106" s="2026"/>
      <c r="BA106" s="2026"/>
      <c r="BB106" s="2026"/>
      <c r="BC106" s="2026"/>
      <c r="BD106" s="2026"/>
      <c r="BE106" s="2026"/>
      <c r="BF106" s="2026"/>
      <c r="BG106" s="2026"/>
      <c r="BH106" s="2026"/>
      <c r="BI106" s="2026"/>
      <c r="BJ106" s="2026"/>
      <c r="BK106" s="2026"/>
      <c r="BL106" s="2026"/>
      <c r="BM106" s="2026"/>
      <c r="BN106" s="2026"/>
      <c r="BO106" s="2026"/>
      <c r="BP106" s="2026"/>
      <c r="BQ106" s="2026"/>
      <c r="BR106" s="2026"/>
      <c r="BS106" s="2026"/>
      <c r="BT106" s="2026"/>
      <c r="BU106" s="2026"/>
      <c r="BV106" s="2026"/>
      <c r="BW106" s="2026"/>
      <c r="BX106" s="2026"/>
      <c r="BY106" s="2026"/>
      <c r="BZ106" s="2026"/>
      <c r="CA106" s="2026"/>
      <c r="CB106" s="2026"/>
      <c r="CC106" s="2026"/>
      <c r="CD106" s="2026"/>
      <c r="CE106" s="2026"/>
      <c r="CF106" s="2026"/>
      <c r="CG106" s="2026"/>
      <c r="CH106" s="2026"/>
      <c r="CI106" s="2026"/>
      <c r="CJ106" s="2026"/>
      <c r="CK106" s="2026"/>
      <c r="CL106" s="2026"/>
      <c r="CM106" s="2026"/>
      <c r="CN106" s="2026"/>
      <c r="CO106" s="2026"/>
      <c r="CP106" s="2026"/>
      <c r="CQ106" s="2026"/>
      <c r="CR106" s="2026"/>
      <c r="CS106" s="2026"/>
      <c r="CT106" s="2026"/>
      <c r="CU106" s="2026"/>
      <c r="CV106" s="2026"/>
      <c r="CW106" s="2026"/>
      <c r="CX106" s="2026"/>
      <c r="CY106" s="2026"/>
      <c r="CZ106" s="2026"/>
      <c r="DA106" s="2026"/>
      <c r="DB106" s="2026"/>
      <c r="DC106" s="2026"/>
      <c r="DD106" s="2026"/>
      <c r="DE106" s="2026"/>
      <c r="DF106" s="2026"/>
      <c r="DG106" s="2026"/>
      <c r="DH106" s="2026"/>
      <c r="DI106" s="2026"/>
      <c r="DJ106" s="2026"/>
      <c r="DK106" s="2026"/>
      <c r="DL106" s="2026"/>
      <c r="DM106" s="2026"/>
      <c r="DN106" s="2026"/>
      <c r="DO106" s="2026"/>
      <c r="DP106" s="2387"/>
      <c r="DQ106" s="81"/>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s="82"/>
    </row>
    <row r="107" spans="3:244" ht="5.25" customHeight="1">
      <c r="C107" s="2312"/>
      <c r="D107" s="2312"/>
      <c r="E107" s="2312"/>
      <c r="F107" s="2312"/>
      <c r="G107" s="2312"/>
      <c r="H107" s="1941"/>
      <c r="I107" s="1382"/>
      <c r="J107" s="1382"/>
      <c r="K107" s="1382"/>
      <c r="L107" s="1382"/>
      <c r="M107" s="1382"/>
      <c r="N107" s="1382"/>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26"/>
      <c r="AI107" s="2026"/>
      <c r="AJ107" s="2026"/>
      <c r="AK107" s="2026"/>
      <c r="AL107" s="2026"/>
      <c r="AM107" s="2026"/>
      <c r="AN107" s="2026"/>
      <c r="AO107" s="2026"/>
      <c r="AP107" s="2026"/>
      <c r="AQ107" s="2026"/>
      <c r="AR107" s="2026"/>
      <c r="AS107" s="2026"/>
      <c r="AT107" s="2026"/>
      <c r="AU107" s="2026"/>
      <c r="AV107" s="2026"/>
      <c r="AW107" s="2026"/>
      <c r="AX107" s="2026"/>
      <c r="AY107" s="2026"/>
      <c r="AZ107" s="2026"/>
      <c r="BA107" s="2026"/>
      <c r="BB107" s="2026"/>
      <c r="BC107" s="2026"/>
      <c r="BD107" s="2026"/>
      <c r="BE107" s="2026"/>
      <c r="BF107" s="2026"/>
      <c r="BG107" s="2026"/>
      <c r="BH107" s="2026"/>
      <c r="BI107" s="2026"/>
      <c r="BJ107" s="2026"/>
      <c r="BK107" s="2026"/>
      <c r="BL107" s="2026"/>
      <c r="BM107" s="2026"/>
      <c r="BN107" s="2026"/>
      <c r="BO107" s="2026"/>
      <c r="BP107" s="2026"/>
      <c r="BQ107" s="2026"/>
      <c r="BR107" s="2026"/>
      <c r="BS107" s="2026"/>
      <c r="BT107" s="2026"/>
      <c r="BU107" s="2026"/>
      <c r="BV107" s="2026"/>
      <c r="BW107" s="2026"/>
      <c r="BX107" s="2026"/>
      <c r="BY107" s="2026"/>
      <c r="BZ107" s="2026"/>
      <c r="CA107" s="2026"/>
      <c r="CB107" s="2026"/>
      <c r="CC107" s="2026"/>
      <c r="CD107" s="2026"/>
      <c r="CE107" s="2026"/>
      <c r="CF107" s="2026"/>
      <c r="CG107" s="2026"/>
      <c r="CH107" s="2026"/>
      <c r="CI107" s="2026"/>
      <c r="CJ107" s="2026"/>
      <c r="CK107" s="2026"/>
      <c r="CL107" s="2026"/>
      <c r="CM107" s="2026"/>
      <c r="CN107" s="2026"/>
      <c r="CO107" s="2026"/>
      <c r="CP107" s="2026"/>
      <c r="CQ107" s="2026"/>
      <c r="CR107" s="2026"/>
      <c r="CS107" s="2026"/>
      <c r="CT107" s="2026"/>
      <c r="CU107" s="2026"/>
      <c r="CV107" s="2026"/>
      <c r="CW107" s="2026"/>
      <c r="CX107" s="2026"/>
      <c r="CY107" s="2026"/>
      <c r="CZ107" s="2026"/>
      <c r="DA107" s="2026"/>
      <c r="DB107" s="2026"/>
      <c r="DC107" s="2026"/>
      <c r="DD107" s="2026"/>
      <c r="DE107" s="2026"/>
      <c r="DF107" s="2026"/>
      <c r="DG107" s="2026"/>
      <c r="DH107" s="2026"/>
      <c r="DI107" s="2026"/>
      <c r="DJ107" s="2026"/>
      <c r="DK107" s="2026"/>
      <c r="DL107" s="2026"/>
      <c r="DM107" s="2026"/>
      <c r="DN107" s="2026"/>
      <c r="DO107" s="2026"/>
      <c r="DP107" s="2387"/>
      <c r="DQ107" s="81"/>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s="82"/>
    </row>
    <row r="108" spans="3:244" ht="5.25" customHeight="1">
      <c r="C108" s="2312"/>
      <c r="D108" s="2312"/>
      <c r="E108" s="2312"/>
      <c r="F108" s="2312"/>
      <c r="G108" s="2312"/>
      <c r="H108" s="1941"/>
      <c r="I108" s="1382"/>
      <c r="J108" s="1382"/>
      <c r="K108" s="1382"/>
      <c r="L108" s="1382"/>
      <c r="M108" s="1382"/>
      <c r="N108" s="1382"/>
      <c r="O108" s="2026"/>
      <c r="P108" s="2026"/>
      <c r="Q108" s="2026"/>
      <c r="R108" s="2026"/>
      <c r="S108" s="2026"/>
      <c r="T108" s="2026"/>
      <c r="U108" s="2026"/>
      <c r="V108" s="2026"/>
      <c r="W108" s="2026"/>
      <c r="X108" s="2026"/>
      <c r="Y108" s="2026"/>
      <c r="Z108" s="2026"/>
      <c r="AA108" s="2026"/>
      <c r="AB108" s="2026"/>
      <c r="AC108" s="2026"/>
      <c r="AD108" s="2026"/>
      <c r="AE108" s="2026"/>
      <c r="AF108" s="2026"/>
      <c r="AG108" s="2026"/>
      <c r="AH108" s="2026"/>
      <c r="AI108" s="2026"/>
      <c r="AJ108" s="2026"/>
      <c r="AK108" s="2026"/>
      <c r="AL108" s="2026"/>
      <c r="AM108" s="2026"/>
      <c r="AN108" s="2026"/>
      <c r="AO108" s="2026"/>
      <c r="AP108" s="2026"/>
      <c r="AQ108" s="2026"/>
      <c r="AR108" s="2026"/>
      <c r="AS108" s="2026"/>
      <c r="AT108" s="2026"/>
      <c r="AU108" s="2026"/>
      <c r="AV108" s="2026"/>
      <c r="AW108" s="2026"/>
      <c r="AX108" s="2026"/>
      <c r="AY108" s="2026"/>
      <c r="AZ108" s="2026"/>
      <c r="BA108" s="2026"/>
      <c r="BB108" s="2026"/>
      <c r="BC108" s="2026"/>
      <c r="BD108" s="2026"/>
      <c r="BE108" s="2026"/>
      <c r="BF108" s="2026"/>
      <c r="BG108" s="2026"/>
      <c r="BH108" s="2026"/>
      <c r="BI108" s="2026"/>
      <c r="BJ108" s="2026"/>
      <c r="BK108" s="2026"/>
      <c r="BL108" s="2026"/>
      <c r="BM108" s="2026"/>
      <c r="BN108" s="2026"/>
      <c r="BO108" s="2026"/>
      <c r="BP108" s="2026"/>
      <c r="BQ108" s="2026"/>
      <c r="BR108" s="2026"/>
      <c r="BS108" s="2026"/>
      <c r="BT108" s="2026"/>
      <c r="BU108" s="2026"/>
      <c r="BV108" s="2026"/>
      <c r="BW108" s="2026"/>
      <c r="BX108" s="2026"/>
      <c r="BY108" s="2026"/>
      <c r="BZ108" s="2026"/>
      <c r="CA108" s="2026"/>
      <c r="CB108" s="2026"/>
      <c r="CC108" s="2026"/>
      <c r="CD108" s="2026"/>
      <c r="CE108" s="2026"/>
      <c r="CF108" s="2026"/>
      <c r="CG108" s="2026"/>
      <c r="CH108" s="2026"/>
      <c r="CI108" s="2026"/>
      <c r="CJ108" s="2026"/>
      <c r="CK108" s="2026"/>
      <c r="CL108" s="2026"/>
      <c r="CM108" s="2026"/>
      <c r="CN108" s="2026"/>
      <c r="CO108" s="2026"/>
      <c r="CP108" s="2026"/>
      <c r="CQ108" s="2026"/>
      <c r="CR108" s="2026"/>
      <c r="CS108" s="2026"/>
      <c r="CT108" s="2026"/>
      <c r="CU108" s="2026"/>
      <c r="CV108" s="2026"/>
      <c r="CW108" s="2026"/>
      <c r="CX108" s="2026"/>
      <c r="CY108" s="2026"/>
      <c r="CZ108" s="2026"/>
      <c r="DA108" s="2026"/>
      <c r="DB108" s="2026"/>
      <c r="DC108" s="2026"/>
      <c r="DD108" s="2026"/>
      <c r="DE108" s="2026"/>
      <c r="DF108" s="2026"/>
      <c r="DG108" s="2026"/>
      <c r="DH108" s="2026"/>
      <c r="DI108" s="2026"/>
      <c r="DJ108" s="2026"/>
      <c r="DK108" s="2026"/>
      <c r="DL108" s="2026"/>
      <c r="DM108" s="2026"/>
      <c r="DN108" s="2026"/>
      <c r="DO108" s="2026"/>
      <c r="DP108" s="2387"/>
      <c r="DQ108" s="81"/>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s="82"/>
    </row>
    <row r="109" spans="3:244" ht="5.25" customHeight="1">
      <c r="C109" s="2312"/>
      <c r="D109" s="2312"/>
      <c r="E109" s="2312"/>
      <c r="F109" s="2312"/>
      <c r="G109" s="2312"/>
      <c r="H109" s="1941"/>
      <c r="I109" s="1382"/>
      <c r="J109" s="1382"/>
      <c r="K109" s="1382"/>
      <c r="L109" s="1382"/>
      <c r="M109" s="1382"/>
      <c r="N109" s="1382"/>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6"/>
      <c r="AY109" s="2026"/>
      <c r="AZ109" s="2026"/>
      <c r="BA109" s="2026"/>
      <c r="BB109" s="2026"/>
      <c r="BC109" s="2026"/>
      <c r="BD109" s="2026"/>
      <c r="BE109" s="2026"/>
      <c r="BF109" s="2026"/>
      <c r="BG109" s="2026"/>
      <c r="BH109" s="2026"/>
      <c r="BI109" s="2026"/>
      <c r="BJ109" s="2026"/>
      <c r="BK109" s="2026"/>
      <c r="BL109" s="2026"/>
      <c r="BM109" s="2026"/>
      <c r="BN109" s="2026"/>
      <c r="BO109" s="2026"/>
      <c r="BP109" s="2026"/>
      <c r="BQ109" s="2026"/>
      <c r="BR109" s="2026"/>
      <c r="BS109" s="2026"/>
      <c r="BT109" s="2026"/>
      <c r="BU109" s="2026"/>
      <c r="BV109" s="2026"/>
      <c r="BW109" s="2026"/>
      <c r="BX109" s="2026"/>
      <c r="BY109" s="2026"/>
      <c r="BZ109" s="2026"/>
      <c r="CA109" s="2026"/>
      <c r="CB109" s="2026"/>
      <c r="CC109" s="2026"/>
      <c r="CD109" s="2026"/>
      <c r="CE109" s="2026"/>
      <c r="CF109" s="2026"/>
      <c r="CG109" s="2026"/>
      <c r="CH109" s="2026"/>
      <c r="CI109" s="2026"/>
      <c r="CJ109" s="2026"/>
      <c r="CK109" s="2026"/>
      <c r="CL109" s="2026"/>
      <c r="CM109" s="2026"/>
      <c r="CN109" s="2026"/>
      <c r="CO109" s="2026"/>
      <c r="CP109" s="2026"/>
      <c r="CQ109" s="2026"/>
      <c r="CR109" s="2026"/>
      <c r="CS109" s="2026"/>
      <c r="CT109" s="2026"/>
      <c r="CU109" s="2026"/>
      <c r="CV109" s="2026"/>
      <c r="CW109" s="2026"/>
      <c r="CX109" s="2026"/>
      <c r="CY109" s="2026"/>
      <c r="CZ109" s="2026"/>
      <c r="DA109" s="2026"/>
      <c r="DB109" s="2026"/>
      <c r="DC109" s="2026"/>
      <c r="DD109" s="2026"/>
      <c r="DE109" s="2026"/>
      <c r="DF109" s="2026"/>
      <c r="DG109" s="2026"/>
      <c r="DH109" s="2026"/>
      <c r="DI109" s="2026"/>
      <c r="DJ109" s="2026"/>
      <c r="DK109" s="2026"/>
      <c r="DL109" s="2026"/>
      <c r="DM109" s="2026"/>
      <c r="DN109" s="2026"/>
      <c r="DO109" s="2026"/>
      <c r="DP109" s="2387"/>
      <c r="DQ109" s="81"/>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s="82"/>
    </row>
    <row r="110" spans="3:244" ht="5.25" customHeight="1">
      <c r="C110" s="2312"/>
      <c r="D110" s="2312"/>
      <c r="E110" s="2312"/>
      <c r="F110" s="2312"/>
      <c r="G110" s="2312"/>
      <c r="H110" s="1936" t="str">
        <f>IF($AA$10&lt;&gt;"",IF(HLOOKUP($AA$10,'個人別明細　一覧入力用'!$F$7:$HG$493,323,FALSE)&lt;&gt;"","源泉徴収時所得税減税控除済額"&amp;HLOOKUP($AA$10,'個人別明細　一覧入力用'!$F$7:$HG$493,323,FALSE)&amp;"円","")&amp;IF(HLOOKUP($AA$10,'個人別明細　一覧入力用'!$F$7:$HG$493,324,FALSE)&lt;&gt;"","　控除外額"&amp;HLOOKUP($AA$10,'個人別明細　一覧入力用'!$F$7:$HG$493,324,FALSE)&amp;"円",""),"")</f>
        <v/>
      </c>
      <c r="I110" s="1937"/>
      <c r="J110" s="1937"/>
      <c r="K110" s="1937"/>
      <c r="L110" s="1937"/>
      <c r="M110" s="1937"/>
      <c r="N110" s="1937"/>
      <c r="O110" s="1937"/>
      <c r="P110" s="1937"/>
      <c r="Q110" s="1937"/>
      <c r="R110" s="1937"/>
      <c r="S110" s="1937"/>
      <c r="T110" s="1937"/>
      <c r="U110" s="1937"/>
      <c r="V110" s="1937"/>
      <c r="W110" s="1937"/>
      <c r="X110" s="1937"/>
      <c r="Y110" s="1937"/>
      <c r="Z110" s="1937"/>
      <c r="AA110" s="1937"/>
      <c r="AB110" s="1937"/>
      <c r="AC110" s="1937"/>
      <c r="AD110" s="1937"/>
      <c r="AE110" s="1937"/>
      <c r="AF110" s="1937"/>
      <c r="AG110" s="1937"/>
      <c r="AH110" s="1937"/>
      <c r="AI110" s="1937"/>
      <c r="AJ110" s="1937"/>
      <c r="AK110" s="1937"/>
      <c r="AL110" s="1937"/>
      <c r="AM110" s="1937"/>
      <c r="AN110" s="1937"/>
      <c r="AO110" s="1937"/>
      <c r="AP110" s="1937"/>
      <c r="AQ110" s="1937"/>
      <c r="AR110" s="1937"/>
      <c r="AS110" s="1937"/>
      <c r="AT110" s="1937"/>
      <c r="AU110" s="1937"/>
      <c r="AV110" s="1937"/>
      <c r="AW110" s="1937"/>
      <c r="AX110" s="1937"/>
      <c r="AY110" s="1937"/>
      <c r="AZ110" s="1937"/>
      <c r="BA110" s="1937"/>
      <c r="BB110" s="1937"/>
      <c r="BC110" s="1937"/>
      <c r="BD110" s="1937"/>
      <c r="BE110" s="1937"/>
      <c r="BF110" s="1937"/>
      <c r="BG110" s="1937"/>
      <c r="BH110" s="1937"/>
      <c r="BI110" s="1937"/>
      <c r="BJ110" s="1937"/>
      <c r="BK110" s="1937"/>
      <c r="BL110" s="1937"/>
      <c r="BM110" s="1937" t="str">
        <f>IF($AA$10&lt;&gt;"",IF(HLOOKUP($AA$10,'個人別明細　一覧入力用'!$F$7:$HG$493,326,FALSE)="有","非控除対象配偶者減税有",""))</f>
        <v/>
      </c>
      <c r="BN110" s="1937"/>
      <c r="BO110" s="1937"/>
      <c r="BP110" s="1937"/>
      <c r="BQ110" s="1937"/>
      <c r="BR110" s="1937"/>
      <c r="BS110" s="1937"/>
      <c r="BT110" s="1937"/>
      <c r="BU110" s="1937"/>
      <c r="BV110" s="1937"/>
      <c r="BW110" s="1937"/>
      <c r="BX110" s="1937"/>
      <c r="BY110" s="1937"/>
      <c r="BZ110" s="1937"/>
      <c r="CA110" s="1937"/>
      <c r="CB110" s="1937"/>
      <c r="CC110" s="1937"/>
      <c r="CD110" s="1937"/>
      <c r="CE110" s="1937"/>
      <c r="CF110" s="1937"/>
      <c r="CG110" s="1937"/>
      <c r="CH110" s="1937"/>
      <c r="CI110" s="1937"/>
      <c r="CJ110" s="1937"/>
      <c r="CK110" s="1937"/>
      <c r="CL110" s="1937"/>
      <c r="CM110" s="1937"/>
      <c r="CN110" s="1937"/>
      <c r="CO110" s="1937"/>
      <c r="CP110" s="1937"/>
      <c r="CQ110" s="1937"/>
      <c r="CR110" s="1937"/>
      <c r="CS110" s="1937"/>
      <c r="CT110" s="1937"/>
      <c r="CU110" s="1937"/>
      <c r="CV110" s="1937"/>
      <c r="CW110" s="1937"/>
      <c r="CX110" s="1937"/>
      <c r="CY110" s="1937"/>
      <c r="CZ110" s="1937"/>
      <c r="DA110" s="1937"/>
      <c r="DB110" s="1937"/>
      <c r="DC110" s="1937"/>
      <c r="DD110" s="1937"/>
      <c r="DE110" s="1937"/>
      <c r="DF110" s="1937"/>
      <c r="DG110" s="1937"/>
      <c r="DH110" s="1937"/>
      <c r="DI110" s="1937"/>
      <c r="DJ110" s="1937"/>
      <c r="DK110" s="1937"/>
      <c r="DL110" s="1937"/>
      <c r="DM110" s="1937"/>
      <c r="DN110" s="1937"/>
      <c r="DO110" s="1937"/>
      <c r="DP110" s="1938"/>
      <c r="DQ110" s="81"/>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s="82"/>
    </row>
    <row r="111" spans="3:244" ht="5.25" customHeight="1">
      <c r="C111" s="2312"/>
      <c r="D111" s="2312"/>
      <c r="E111" s="2312"/>
      <c r="F111" s="2312"/>
      <c r="G111" s="2312"/>
      <c r="H111" s="1936"/>
      <c r="I111" s="1937"/>
      <c r="J111" s="1937"/>
      <c r="K111" s="1937"/>
      <c r="L111" s="1937"/>
      <c r="M111" s="1937"/>
      <c r="N111" s="1937"/>
      <c r="O111" s="1937"/>
      <c r="P111" s="1937"/>
      <c r="Q111" s="1937"/>
      <c r="R111" s="1937"/>
      <c r="S111" s="1937"/>
      <c r="T111" s="1937"/>
      <c r="U111" s="1937"/>
      <c r="V111" s="1937"/>
      <c r="W111" s="1937"/>
      <c r="X111" s="1937"/>
      <c r="Y111" s="1937"/>
      <c r="Z111" s="1937"/>
      <c r="AA111" s="1937"/>
      <c r="AB111" s="1937"/>
      <c r="AC111" s="1937"/>
      <c r="AD111" s="1937"/>
      <c r="AE111" s="1937"/>
      <c r="AF111" s="1937"/>
      <c r="AG111" s="1937"/>
      <c r="AH111" s="1937"/>
      <c r="AI111" s="1937"/>
      <c r="AJ111" s="1937"/>
      <c r="AK111" s="1937"/>
      <c r="AL111" s="1937"/>
      <c r="AM111" s="1937"/>
      <c r="AN111" s="1937"/>
      <c r="AO111" s="1937"/>
      <c r="AP111" s="1937"/>
      <c r="AQ111" s="1937"/>
      <c r="AR111" s="1937"/>
      <c r="AS111" s="1937"/>
      <c r="AT111" s="1937"/>
      <c r="AU111" s="1937"/>
      <c r="AV111" s="1937"/>
      <c r="AW111" s="1937"/>
      <c r="AX111" s="1937"/>
      <c r="AY111" s="1937"/>
      <c r="AZ111" s="1937"/>
      <c r="BA111" s="1937"/>
      <c r="BB111" s="1937"/>
      <c r="BC111" s="1937"/>
      <c r="BD111" s="1937"/>
      <c r="BE111" s="1937"/>
      <c r="BF111" s="1937"/>
      <c r="BG111" s="1937"/>
      <c r="BH111" s="1937"/>
      <c r="BI111" s="1937"/>
      <c r="BJ111" s="1937"/>
      <c r="BK111" s="1937"/>
      <c r="BL111" s="1937"/>
      <c r="BM111" s="1937"/>
      <c r="BN111" s="1937"/>
      <c r="BO111" s="1937"/>
      <c r="BP111" s="1937"/>
      <c r="BQ111" s="1937"/>
      <c r="BR111" s="1937"/>
      <c r="BS111" s="1937"/>
      <c r="BT111" s="1937"/>
      <c r="BU111" s="1937"/>
      <c r="BV111" s="1937"/>
      <c r="BW111" s="1937"/>
      <c r="BX111" s="1937"/>
      <c r="BY111" s="1937"/>
      <c r="BZ111" s="1937"/>
      <c r="CA111" s="1937"/>
      <c r="CB111" s="1937"/>
      <c r="CC111" s="1937"/>
      <c r="CD111" s="1937"/>
      <c r="CE111" s="1937"/>
      <c r="CF111" s="1937"/>
      <c r="CG111" s="1937"/>
      <c r="CH111" s="1937"/>
      <c r="CI111" s="1937"/>
      <c r="CJ111" s="1937"/>
      <c r="CK111" s="1937"/>
      <c r="CL111" s="1937"/>
      <c r="CM111" s="1937"/>
      <c r="CN111" s="1937"/>
      <c r="CO111" s="1937"/>
      <c r="CP111" s="1937"/>
      <c r="CQ111" s="1937"/>
      <c r="CR111" s="1937"/>
      <c r="CS111" s="1937"/>
      <c r="CT111" s="1937"/>
      <c r="CU111" s="1937"/>
      <c r="CV111" s="1937"/>
      <c r="CW111" s="1937"/>
      <c r="CX111" s="1937"/>
      <c r="CY111" s="1937"/>
      <c r="CZ111" s="1937"/>
      <c r="DA111" s="1937"/>
      <c r="DB111" s="1937"/>
      <c r="DC111" s="1937"/>
      <c r="DD111" s="1937"/>
      <c r="DE111" s="1937"/>
      <c r="DF111" s="1937"/>
      <c r="DG111" s="1937"/>
      <c r="DH111" s="1937"/>
      <c r="DI111" s="1937"/>
      <c r="DJ111" s="1937"/>
      <c r="DK111" s="1937"/>
      <c r="DL111" s="1937"/>
      <c r="DM111" s="1937"/>
      <c r="DN111" s="1937"/>
      <c r="DO111" s="1937"/>
      <c r="DP111" s="1938"/>
      <c r="DQ111" s="8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s="82"/>
    </row>
    <row r="112" spans="3:244" ht="5.25" customHeight="1">
      <c r="C112" s="2312"/>
      <c r="D112" s="2312"/>
      <c r="E112" s="2312"/>
      <c r="F112" s="2312"/>
      <c r="G112" s="2312"/>
      <c r="H112" s="1936"/>
      <c r="I112" s="1937"/>
      <c r="J112" s="1937"/>
      <c r="K112" s="1937"/>
      <c r="L112" s="1937"/>
      <c r="M112" s="1937"/>
      <c r="N112" s="1937"/>
      <c r="O112" s="1937"/>
      <c r="P112" s="1937"/>
      <c r="Q112" s="1937"/>
      <c r="R112" s="1937"/>
      <c r="S112" s="1937"/>
      <c r="T112" s="1937"/>
      <c r="U112" s="1937"/>
      <c r="V112" s="1937"/>
      <c r="W112" s="1937"/>
      <c r="X112" s="1937"/>
      <c r="Y112" s="1937"/>
      <c r="Z112" s="1937"/>
      <c r="AA112" s="1937"/>
      <c r="AB112" s="1937"/>
      <c r="AC112" s="1937"/>
      <c r="AD112" s="1937"/>
      <c r="AE112" s="1937"/>
      <c r="AF112" s="1937"/>
      <c r="AG112" s="1937"/>
      <c r="AH112" s="1937"/>
      <c r="AI112" s="1937"/>
      <c r="AJ112" s="1937"/>
      <c r="AK112" s="1937"/>
      <c r="AL112" s="1937"/>
      <c r="AM112" s="1937"/>
      <c r="AN112" s="1937"/>
      <c r="AO112" s="1937"/>
      <c r="AP112" s="1937"/>
      <c r="AQ112" s="1937"/>
      <c r="AR112" s="1937"/>
      <c r="AS112" s="1937"/>
      <c r="AT112" s="1937"/>
      <c r="AU112" s="1937"/>
      <c r="AV112" s="1937"/>
      <c r="AW112" s="1937"/>
      <c r="AX112" s="1937"/>
      <c r="AY112" s="1937"/>
      <c r="AZ112" s="1937"/>
      <c r="BA112" s="1937"/>
      <c r="BB112" s="1937"/>
      <c r="BC112" s="1937"/>
      <c r="BD112" s="1937"/>
      <c r="BE112" s="1937"/>
      <c r="BF112" s="1937"/>
      <c r="BG112" s="1937"/>
      <c r="BH112" s="1937"/>
      <c r="BI112" s="1937"/>
      <c r="BJ112" s="1937"/>
      <c r="BK112" s="1937"/>
      <c r="BL112" s="1937"/>
      <c r="BM112" s="1937"/>
      <c r="BN112" s="1937"/>
      <c r="BO112" s="1937"/>
      <c r="BP112" s="1937"/>
      <c r="BQ112" s="1937"/>
      <c r="BR112" s="1937"/>
      <c r="BS112" s="1937"/>
      <c r="BT112" s="1937"/>
      <c r="BU112" s="1937"/>
      <c r="BV112" s="1937"/>
      <c r="BW112" s="1937"/>
      <c r="BX112" s="1937"/>
      <c r="BY112" s="1937"/>
      <c r="BZ112" s="1937"/>
      <c r="CA112" s="1937"/>
      <c r="CB112" s="1937"/>
      <c r="CC112" s="1937"/>
      <c r="CD112" s="1937"/>
      <c r="CE112" s="1937"/>
      <c r="CF112" s="1937"/>
      <c r="CG112" s="1937"/>
      <c r="CH112" s="1937"/>
      <c r="CI112" s="1937"/>
      <c r="CJ112" s="1937"/>
      <c r="CK112" s="1937"/>
      <c r="CL112" s="1937"/>
      <c r="CM112" s="1937"/>
      <c r="CN112" s="1937"/>
      <c r="CO112" s="1937"/>
      <c r="CP112" s="1937"/>
      <c r="CQ112" s="1937"/>
      <c r="CR112" s="1937"/>
      <c r="CS112" s="1937"/>
      <c r="CT112" s="1937"/>
      <c r="CU112" s="1937"/>
      <c r="CV112" s="1937"/>
      <c r="CW112" s="1937"/>
      <c r="CX112" s="1937"/>
      <c r="CY112" s="1937"/>
      <c r="CZ112" s="1937"/>
      <c r="DA112" s="1937"/>
      <c r="DB112" s="1937"/>
      <c r="DC112" s="1937"/>
      <c r="DD112" s="1937"/>
      <c r="DE112" s="1937"/>
      <c r="DF112" s="1937"/>
      <c r="DG112" s="1937"/>
      <c r="DH112" s="1937"/>
      <c r="DI112" s="1937"/>
      <c r="DJ112" s="1937"/>
      <c r="DK112" s="1937"/>
      <c r="DL112" s="1937"/>
      <c r="DM112" s="1937"/>
      <c r="DN112" s="1937"/>
      <c r="DO112" s="1937"/>
      <c r="DP112" s="1938"/>
      <c r="DQ112" s="81"/>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s="82"/>
    </row>
    <row r="113" spans="3:244" ht="5.25" customHeight="1">
      <c r="C113" s="2312"/>
      <c r="D113" s="2312"/>
      <c r="E113" s="2312"/>
      <c r="F113" s="2312"/>
      <c r="G113" s="2312"/>
      <c r="H113" s="1936" t="str">
        <f>IF($AA$10&lt;&gt;"",IF(HLOOKUP($AA$10,'個人別明細　一覧入力用'!$F$7:$HG$193,181,FALSE)&lt;&gt;"","(退) "&amp;HLOOKUP($AA$10,'個人別明細　一覧入力用'!$F$7:$HG$193,181,FALSE)&amp;"("&amp;HLOOKUP($AA$10,'個人別明細　一覧入力用'!$F$7:$HG$193,183,FALSE)&amp;")"&amp;IF(HLOOKUP($AA$10,'個人別明細　一覧入力用'!$F$7:$HG$193,184,FALSE)&lt;&gt;"","(所得見積:"&amp;HLOOKUP($AA$10,'個人別明細　一覧入力用'!$F$7:$HG$193,184,FALSE)&amp;"円)","")&amp;IF(HLOOKUP($AA$10,'個人別明細　一覧入力用'!$F$7:$HG$193,185,FALSE)&lt;&gt;"","("&amp;HLOOKUP($AA$10,'個人別明細　一覧入力用'!$F$7:$HG$193,185,FALSE)&amp;"障害者)","")&amp;IF(HLOOKUP($AA$10,'個人別明細　一覧入力用'!$F$7:$HG$193,186,FALSE)&lt;&gt;"","("&amp;HLOOKUP($AA$10,'個人別明細　一覧入力用'!$F$7:$HG$193,186,FALSE)&amp;")","")&amp;IF(HLOOKUP($AA$10,'個人別明細　一覧入力用'!$F$7:$HG$193,187,FALSE)&lt;&gt;"","(非居住者区分:"&amp;LEFT(HLOOKUP($AA$10,'個人別明細　一覧入力用'!$F$7:$HG$193,187,FALSE),2)&amp;")",""),""))</f>
        <v/>
      </c>
      <c r="I113" s="1937"/>
      <c r="J113" s="1937"/>
      <c r="K113" s="1937"/>
      <c r="L113" s="1937"/>
      <c r="M113" s="1937"/>
      <c r="N113" s="1937"/>
      <c r="O113" s="1937"/>
      <c r="P113" s="1937"/>
      <c r="Q113" s="1937"/>
      <c r="R113" s="1937"/>
      <c r="S113" s="1937"/>
      <c r="T113" s="1937"/>
      <c r="U113" s="1937"/>
      <c r="V113" s="1937"/>
      <c r="W113" s="1937"/>
      <c r="X113" s="1937"/>
      <c r="Y113" s="1937"/>
      <c r="Z113" s="1937"/>
      <c r="AA113" s="1937"/>
      <c r="AB113" s="1937"/>
      <c r="AC113" s="1937"/>
      <c r="AD113" s="1937"/>
      <c r="AE113" s="1937"/>
      <c r="AF113" s="1937"/>
      <c r="AG113" s="1937"/>
      <c r="AH113" s="1937"/>
      <c r="AI113" s="1937"/>
      <c r="AJ113" s="1937"/>
      <c r="AK113" s="1937"/>
      <c r="AL113" s="1937"/>
      <c r="AM113" s="1937"/>
      <c r="AN113" s="1937"/>
      <c r="AO113" s="1937"/>
      <c r="AP113" s="1937"/>
      <c r="AQ113" s="1937"/>
      <c r="AR113" s="1937"/>
      <c r="AS113" s="1937"/>
      <c r="AT113" s="1937"/>
      <c r="AU113" s="1937"/>
      <c r="AV113" s="1937"/>
      <c r="AW113" s="1937"/>
      <c r="AX113" s="1937"/>
      <c r="AY113" s="1937"/>
      <c r="AZ113" s="1937"/>
      <c r="BA113" s="1937"/>
      <c r="BB113" s="1937"/>
      <c r="BC113" s="1937"/>
      <c r="BD113" s="1937"/>
      <c r="BE113" s="1937"/>
      <c r="BF113" s="1937"/>
      <c r="BG113" s="1937"/>
      <c r="BH113" s="1937"/>
      <c r="BI113" s="1937"/>
      <c r="BJ113" s="1937"/>
      <c r="BK113" s="1937"/>
      <c r="BL113" s="1937"/>
      <c r="BM113" s="1937"/>
      <c r="BN113" s="1937"/>
      <c r="BO113" s="1937"/>
      <c r="BP113" s="1937"/>
      <c r="BQ113" s="1937"/>
      <c r="BR113" s="1937"/>
      <c r="BS113" s="1937"/>
      <c r="BT113" s="1937"/>
      <c r="BU113" s="1937"/>
      <c r="BV113" s="1937"/>
      <c r="BW113" s="1937"/>
      <c r="BX113" s="1937"/>
      <c r="BY113" s="1937"/>
      <c r="BZ113" s="1937"/>
      <c r="CA113" s="1937"/>
      <c r="CB113" s="1937"/>
      <c r="CC113" s="1937"/>
      <c r="CD113" s="1937"/>
      <c r="CE113" s="1937"/>
      <c r="CF113" s="1937"/>
      <c r="CG113" s="1937"/>
      <c r="CH113" s="1937"/>
      <c r="CI113" s="1937"/>
      <c r="CJ113" s="1937"/>
      <c r="CK113" s="1937"/>
      <c r="CL113" s="1937"/>
      <c r="CM113" s="1937"/>
      <c r="CN113" s="1937"/>
      <c r="CO113" s="1937"/>
      <c r="CP113" s="1937"/>
      <c r="CQ113" s="1937"/>
      <c r="CR113" s="1937"/>
      <c r="CS113" s="1937"/>
      <c r="CT113" s="1937"/>
      <c r="CU113" s="1937"/>
      <c r="CV113" s="1937"/>
      <c r="CW113" s="1937"/>
      <c r="CX113" s="1937"/>
      <c r="CY113" s="1937"/>
      <c r="CZ113" s="1937"/>
      <c r="DA113" s="1937"/>
      <c r="DB113" s="1937"/>
      <c r="DC113" s="1937"/>
      <c r="DD113" s="1937"/>
      <c r="DE113" s="1937"/>
      <c r="DF113" s="1937"/>
      <c r="DG113" s="1937"/>
      <c r="DH113" s="1937"/>
      <c r="DI113" s="1937"/>
      <c r="DJ113" s="1937"/>
      <c r="DK113" s="1937"/>
      <c r="DL113" s="1937"/>
      <c r="DM113" s="1937"/>
      <c r="DN113" s="1937"/>
      <c r="DO113" s="1937"/>
      <c r="DP113" s="1938"/>
      <c r="DQ113" s="81"/>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s="82"/>
    </row>
    <row r="114" spans="3:244" ht="5.25" customHeight="1">
      <c r="C114" s="2312"/>
      <c r="D114" s="2312"/>
      <c r="E114" s="2312"/>
      <c r="F114" s="2312"/>
      <c r="G114" s="2312"/>
      <c r="H114" s="1936"/>
      <c r="I114" s="1937"/>
      <c r="J114" s="1937"/>
      <c r="K114" s="1937"/>
      <c r="L114" s="1937"/>
      <c r="M114" s="1937"/>
      <c r="N114" s="1937"/>
      <c r="O114" s="1937"/>
      <c r="P114" s="1937"/>
      <c r="Q114" s="1937"/>
      <c r="R114" s="1937"/>
      <c r="S114" s="1937"/>
      <c r="T114" s="1937"/>
      <c r="U114" s="1937"/>
      <c r="V114" s="1937"/>
      <c r="W114" s="1937"/>
      <c r="X114" s="1937"/>
      <c r="Y114" s="1937"/>
      <c r="Z114" s="1937"/>
      <c r="AA114" s="1937"/>
      <c r="AB114" s="1937"/>
      <c r="AC114" s="1937"/>
      <c r="AD114" s="1937"/>
      <c r="AE114" s="1937"/>
      <c r="AF114" s="1937"/>
      <c r="AG114" s="1937"/>
      <c r="AH114" s="1937"/>
      <c r="AI114" s="1937"/>
      <c r="AJ114" s="1937"/>
      <c r="AK114" s="1937"/>
      <c r="AL114" s="1937"/>
      <c r="AM114" s="1937"/>
      <c r="AN114" s="1937"/>
      <c r="AO114" s="1937"/>
      <c r="AP114" s="1937"/>
      <c r="AQ114" s="1937"/>
      <c r="AR114" s="1937"/>
      <c r="AS114" s="1937"/>
      <c r="AT114" s="1937"/>
      <c r="AU114" s="1937"/>
      <c r="AV114" s="1937"/>
      <c r="AW114" s="1937"/>
      <c r="AX114" s="1937"/>
      <c r="AY114" s="1937"/>
      <c r="AZ114" s="1937"/>
      <c r="BA114" s="1937"/>
      <c r="BB114" s="1937"/>
      <c r="BC114" s="1937"/>
      <c r="BD114" s="1937"/>
      <c r="BE114" s="1937"/>
      <c r="BF114" s="1937"/>
      <c r="BG114" s="1937"/>
      <c r="BH114" s="1937"/>
      <c r="BI114" s="1937"/>
      <c r="BJ114" s="1937"/>
      <c r="BK114" s="1937"/>
      <c r="BL114" s="1937"/>
      <c r="BM114" s="1937"/>
      <c r="BN114" s="1937"/>
      <c r="BO114" s="1937"/>
      <c r="BP114" s="1937"/>
      <c r="BQ114" s="1937"/>
      <c r="BR114" s="1937"/>
      <c r="BS114" s="1937"/>
      <c r="BT114" s="1937"/>
      <c r="BU114" s="1937"/>
      <c r="BV114" s="1937"/>
      <c r="BW114" s="1937"/>
      <c r="BX114" s="1937"/>
      <c r="BY114" s="1937"/>
      <c r="BZ114" s="1937"/>
      <c r="CA114" s="1937"/>
      <c r="CB114" s="1937"/>
      <c r="CC114" s="1937"/>
      <c r="CD114" s="1937"/>
      <c r="CE114" s="1937"/>
      <c r="CF114" s="1937"/>
      <c r="CG114" s="1937"/>
      <c r="CH114" s="1937"/>
      <c r="CI114" s="1937"/>
      <c r="CJ114" s="1937"/>
      <c r="CK114" s="1937"/>
      <c r="CL114" s="1937"/>
      <c r="CM114" s="1937"/>
      <c r="CN114" s="1937"/>
      <c r="CO114" s="1937"/>
      <c r="CP114" s="1937"/>
      <c r="CQ114" s="1937"/>
      <c r="CR114" s="1937"/>
      <c r="CS114" s="1937"/>
      <c r="CT114" s="1937"/>
      <c r="CU114" s="1937"/>
      <c r="CV114" s="1937"/>
      <c r="CW114" s="1937"/>
      <c r="CX114" s="1937"/>
      <c r="CY114" s="1937"/>
      <c r="CZ114" s="1937"/>
      <c r="DA114" s="1937"/>
      <c r="DB114" s="1937"/>
      <c r="DC114" s="1937"/>
      <c r="DD114" s="1937"/>
      <c r="DE114" s="1937"/>
      <c r="DF114" s="1937"/>
      <c r="DG114" s="1937"/>
      <c r="DH114" s="1937"/>
      <c r="DI114" s="1937"/>
      <c r="DJ114" s="1937"/>
      <c r="DK114" s="1937"/>
      <c r="DL114" s="1937"/>
      <c r="DM114" s="1937"/>
      <c r="DN114" s="1937"/>
      <c r="DO114" s="1937"/>
      <c r="DP114" s="1938"/>
      <c r="DQ114" s="81"/>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s="82"/>
    </row>
    <row r="115" spans="3:244" ht="5.25" customHeight="1">
      <c r="C115" s="2312"/>
      <c r="D115" s="2312"/>
      <c r="E115" s="2312"/>
      <c r="F115" s="2312"/>
      <c r="G115" s="2312"/>
      <c r="H115" s="1936"/>
      <c r="I115" s="1937"/>
      <c r="J115" s="1937"/>
      <c r="K115" s="1937"/>
      <c r="L115" s="1937"/>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1937"/>
      <c r="AH115" s="1937"/>
      <c r="AI115" s="1937"/>
      <c r="AJ115" s="1937"/>
      <c r="AK115" s="1937"/>
      <c r="AL115" s="1937"/>
      <c r="AM115" s="1937"/>
      <c r="AN115" s="1937"/>
      <c r="AO115" s="1937"/>
      <c r="AP115" s="1937"/>
      <c r="AQ115" s="1937"/>
      <c r="AR115" s="1937"/>
      <c r="AS115" s="1937"/>
      <c r="AT115" s="1937"/>
      <c r="AU115" s="1937"/>
      <c r="AV115" s="1937"/>
      <c r="AW115" s="1937"/>
      <c r="AX115" s="1937"/>
      <c r="AY115" s="1937"/>
      <c r="AZ115" s="1937"/>
      <c r="BA115" s="1937"/>
      <c r="BB115" s="1937"/>
      <c r="BC115" s="1937"/>
      <c r="BD115" s="1937"/>
      <c r="BE115" s="1937"/>
      <c r="BF115" s="1937"/>
      <c r="BG115" s="1937"/>
      <c r="BH115" s="1937"/>
      <c r="BI115" s="1937"/>
      <c r="BJ115" s="1937"/>
      <c r="BK115" s="1937"/>
      <c r="BL115" s="1937"/>
      <c r="BM115" s="1937"/>
      <c r="BN115" s="1937"/>
      <c r="BO115" s="1937"/>
      <c r="BP115" s="1937"/>
      <c r="BQ115" s="1937"/>
      <c r="BR115" s="1937"/>
      <c r="BS115" s="1937"/>
      <c r="BT115" s="1937"/>
      <c r="BU115" s="1937"/>
      <c r="BV115" s="1937"/>
      <c r="BW115" s="1937"/>
      <c r="BX115" s="1937"/>
      <c r="BY115" s="1937"/>
      <c r="BZ115" s="1937"/>
      <c r="CA115" s="1937"/>
      <c r="CB115" s="1937"/>
      <c r="CC115" s="1937"/>
      <c r="CD115" s="1937"/>
      <c r="CE115" s="1937"/>
      <c r="CF115" s="1937"/>
      <c r="CG115" s="1937"/>
      <c r="CH115" s="1937"/>
      <c r="CI115" s="1937"/>
      <c r="CJ115" s="1937"/>
      <c r="CK115" s="1937"/>
      <c r="CL115" s="1937"/>
      <c r="CM115" s="1937"/>
      <c r="CN115" s="1937"/>
      <c r="CO115" s="1937"/>
      <c r="CP115" s="1937"/>
      <c r="CQ115" s="1937"/>
      <c r="CR115" s="1937"/>
      <c r="CS115" s="1937"/>
      <c r="CT115" s="1937"/>
      <c r="CU115" s="1937"/>
      <c r="CV115" s="1937"/>
      <c r="CW115" s="1937"/>
      <c r="CX115" s="1937"/>
      <c r="CY115" s="1937"/>
      <c r="CZ115" s="1937"/>
      <c r="DA115" s="1937"/>
      <c r="DB115" s="1937"/>
      <c r="DC115" s="1937"/>
      <c r="DD115" s="1937"/>
      <c r="DE115" s="1937"/>
      <c r="DF115" s="1937"/>
      <c r="DG115" s="1937"/>
      <c r="DH115" s="1937"/>
      <c r="DI115" s="1937"/>
      <c r="DJ115" s="1937"/>
      <c r="DK115" s="1937"/>
      <c r="DL115" s="1937"/>
      <c r="DM115" s="1937"/>
      <c r="DN115" s="1937"/>
      <c r="DO115" s="1937"/>
      <c r="DP115" s="1938"/>
      <c r="DQ115" s="81"/>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s="82"/>
    </row>
    <row r="116" spans="3:244" ht="5.25" customHeight="1">
      <c r="C116" s="2312"/>
      <c r="D116" s="2312"/>
      <c r="E116" s="2312"/>
      <c r="F116" s="2312"/>
      <c r="G116" s="2312"/>
      <c r="H116" s="2364" t="str">
        <f>IF($AA$10&lt;&gt;"",IF(AND(HLOOKUP($AA$10,'個人別明細　一覧入力用'!$F$7:$HG$193,31,FALSE)&lt;&gt;"",Z84&lt;&gt;"",(HLOOKUP($AA$10,'個人別明細　一覧入力用'!$F$7:$HG$193,29,FALSE)&gt;480000)),HLOOKUP($AA$10,'個人別明細　一覧入力用'!$F$7:$HG$193,31,FALSE)&amp;"(配特)"&amp;IF(HLOOKUP($AA$10,'個人別明細　一覧入力用'!$F$7:$HG$193,33,FALSE)="非居住者に該当","(非居住者)",""),"　"),)</f>
        <v>　</v>
      </c>
      <c r="I116" s="2365"/>
      <c r="J116" s="2365"/>
      <c r="K116" s="2365"/>
      <c r="L116" s="2365"/>
      <c r="M116" s="2365"/>
      <c r="N116" s="2365"/>
      <c r="O116" s="2365"/>
      <c r="P116" s="2365"/>
      <c r="Q116" s="2365"/>
      <c r="R116" s="2365"/>
      <c r="S116" s="2365"/>
      <c r="T116" s="2365"/>
      <c r="U116" s="2365"/>
      <c r="V116" s="2365"/>
      <c r="W116" s="2365"/>
      <c r="X116" s="2365"/>
      <c r="Y116" s="2365"/>
      <c r="Z116" s="2365"/>
      <c r="AA116" s="2361" t="str">
        <f>IF($AA$10&lt;&gt;"",IF(HLOOKUP($AA$10,'個人別明細　一覧入力用'!$F$7:$HG$193,131,FALSE)="年調未済","年調未済",""))</f>
        <v/>
      </c>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2" t="str">
        <f>IF($AA$10&lt;&gt;"",IF(HLOOKUP($AA$10,'個人別明細　一覧入力用'!$F$7:$HG$315,308,FALSE)&lt;&gt;"",HLOOKUP($AA$10,'個人別明細　一覧入力用'!$F$7:$HG$315,308,FALSE)&amp;"(調整) ",""),"")</f>
        <v/>
      </c>
      <c r="AU116" s="2362"/>
      <c r="AV116" s="2362"/>
      <c r="AW116" s="2362"/>
      <c r="AX116" s="2362"/>
      <c r="AY116" s="2362"/>
      <c r="AZ116" s="2362"/>
      <c r="BA116" s="2362"/>
      <c r="BB116" s="2362"/>
      <c r="BC116" s="2362"/>
      <c r="BD116" s="2362"/>
      <c r="BE116" s="2362"/>
      <c r="BF116" s="2362"/>
      <c r="BG116" s="2362"/>
      <c r="BH116" s="2362"/>
      <c r="BI116" s="2362"/>
      <c r="BJ116" s="2362"/>
      <c r="BK116" s="2362"/>
      <c r="BL116" s="2362"/>
      <c r="BM116" s="2362"/>
      <c r="BN116" s="2362"/>
      <c r="BO116" s="2362"/>
      <c r="BP116" s="2362"/>
      <c r="BQ116" s="2362"/>
      <c r="BR116" s="2362"/>
      <c r="BS116" s="2362"/>
      <c r="BT116" s="2362"/>
      <c r="BU116" s="2362"/>
      <c r="BV116" s="2362"/>
      <c r="BW116" s="2362"/>
      <c r="BX116" s="2362"/>
      <c r="BY116" s="2362"/>
      <c r="BZ116" s="2362"/>
      <c r="CA116" s="2362"/>
      <c r="CB116" s="2362"/>
      <c r="CC116" s="2362"/>
      <c r="CD116" s="2362"/>
      <c r="CE116" s="2362"/>
      <c r="CF116" s="2362"/>
      <c r="CG116" s="2362"/>
      <c r="CH116" s="2362"/>
      <c r="CI116" s="2362"/>
      <c r="CJ116" s="2362"/>
      <c r="CK116" s="2362"/>
      <c r="CL116" s="2362"/>
      <c r="CM116" s="2362"/>
      <c r="CN116" s="2362"/>
      <c r="CO116" s="2362"/>
      <c r="CP116" s="2362"/>
      <c r="CQ116" s="2362"/>
      <c r="CR116" s="2362"/>
      <c r="CS116" s="2362"/>
      <c r="CT116" s="2362"/>
      <c r="CU116" s="2362"/>
      <c r="CV116" s="2362"/>
      <c r="CW116" s="2362"/>
      <c r="CX116" s="2362"/>
      <c r="CY116" s="2362"/>
      <c r="CZ116" s="2362"/>
      <c r="DA116" s="2362"/>
      <c r="DB116" s="2362"/>
      <c r="DC116" s="2362"/>
      <c r="DD116" s="2362"/>
      <c r="DE116" s="2362"/>
      <c r="DF116" s="2362"/>
      <c r="DG116" s="2362"/>
      <c r="DH116" s="2362"/>
      <c r="DI116" s="2362"/>
      <c r="DJ116" s="2362"/>
      <c r="DK116" s="2362"/>
      <c r="DL116" s="2362"/>
      <c r="DM116" s="2362"/>
      <c r="DN116" s="2362"/>
      <c r="DO116" s="2362"/>
      <c r="DP116" s="2363"/>
      <c r="DQ116" s="81"/>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s="82"/>
    </row>
    <row r="117" spans="3:244" ht="5.25" customHeight="1">
      <c r="C117" s="2312"/>
      <c r="D117" s="2312"/>
      <c r="E117" s="2312"/>
      <c r="F117" s="2312"/>
      <c r="G117" s="2312"/>
      <c r="H117" s="2364"/>
      <c r="I117" s="2365"/>
      <c r="J117" s="2365"/>
      <c r="K117" s="2365"/>
      <c r="L117" s="2365"/>
      <c r="M117" s="2365"/>
      <c r="N117" s="2365"/>
      <c r="O117" s="2365"/>
      <c r="P117" s="2365"/>
      <c r="Q117" s="2365"/>
      <c r="R117" s="2365"/>
      <c r="S117" s="2365"/>
      <c r="T117" s="2365"/>
      <c r="U117" s="2365"/>
      <c r="V117" s="2365"/>
      <c r="W117" s="2365"/>
      <c r="X117" s="2365"/>
      <c r="Y117" s="2365"/>
      <c r="Z117" s="2365"/>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2"/>
      <c r="AU117" s="2362"/>
      <c r="AV117" s="2362"/>
      <c r="AW117" s="2362"/>
      <c r="AX117" s="2362"/>
      <c r="AY117" s="2362"/>
      <c r="AZ117" s="2362"/>
      <c r="BA117" s="2362"/>
      <c r="BB117" s="2362"/>
      <c r="BC117" s="2362"/>
      <c r="BD117" s="2362"/>
      <c r="BE117" s="2362"/>
      <c r="BF117" s="2362"/>
      <c r="BG117" s="2362"/>
      <c r="BH117" s="2362"/>
      <c r="BI117" s="2362"/>
      <c r="BJ117" s="2362"/>
      <c r="BK117" s="2362"/>
      <c r="BL117" s="2362"/>
      <c r="BM117" s="2362"/>
      <c r="BN117" s="2362"/>
      <c r="BO117" s="2362"/>
      <c r="BP117" s="2362"/>
      <c r="BQ117" s="2362"/>
      <c r="BR117" s="2362"/>
      <c r="BS117" s="2362"/>
      <c r="BT117" s="2362"/>
      <c r="BU117" s="2362"/>
      <c r="BV117" s="2362"/>
      <c r="BW117" s="2362"/>
      <c r="BX117" s="2362"/>
      <c r="BY117" s="2362"/>
      <c r="BZ117" s="2362"/>
      <c r="CA117" s="2362"/>
      <c r="CB117" s="2362"/>
      <c r="CC117" s="2362"/>
      <c r="CD117" s="2362"/>
      <c r="CE117" s="2362"/>
      <c r="CF117" s="2362"/>
      <c r="CG117" s="2362"/>
      <c r="CH117" s="2362"/>
      <c r="CI117" s="2362"/>
      <c r="CJ117" s="2362"/>
      <c r="CK117" s="2362"/>
      <c r="CL117" s="2362"/>
      <c r="CM117" s="2362"/>
      <c r="CN117" s="2362"/>
      <c r="CO117" s="2362"/>
      <c r="CP117" s="2362"/>
      <c r="CQ117" s="2362"/>
      <c r="CR117" s="2362"/>
      <c r="CS117" s="2362"/>
      <c r="CT117" s="2362"/>
      <c r="CU117" s="2362"/>
      <c r="CV117" s="2362"/>
      <c r="CW117" s="2362"/>
      <c r="CX117" s="2362"/>
      <c r="CY117" s="2362"/>
      <c r="CZ117" s="2362"/>
      <c r="DA117" s="2362"/>
      <c r="DB117" s="2362"/>
      <c r="DC117" s="2362"/>
      <c r="DD117" s="2362"/>
      <c r="DE117" s="2362"/>
      <c r="DF117" s="2362"/>
      <c r="DG117" s="2362"/>
      <c r="DH117" s="2362"/>
      <c r="DI117" s="2362"/>
      <c r="DJ117" s="2362"/>
      <c r="DK117" s="2362"/>
      <c r="DL117" s="2362"/>
      <c r="DM117" s="2362"/>
      <c r="DN117" s="2362"/>
      <c r="DO117" s="2362"/>
      <c r="DP117" s="2363"/>
      <c r="DQ117" s="81"/>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s="82"/>
    </row>
    <row r="118" spans="3:244" ht="5.25" customHeight="1">
      <c r="C118" s="2312"/>
      <c r="D118" s="2312"/>
      <c r="E118" s="2312"/>
      <c r="F118" s="2312"/>
      <c r="G118" s="2312"/>
      <c r="H118" s="2364"/>
      <c r="I118" s="2365"/>
      <c r="J118" s="2365"/>
      <c r="K118" s="2365"/>
      <c r="L118" s="2365"/>
      <c r="M118" s="2365"/>
      <c r="N118" s="2365"/>
      <c r="O118" s="2365"/>
      <c r="P118" s="2365"/>
      <c r="Q118" s="2365"/>
      <c r="R118" s="2365"/>
      <c r="S118" s="2365"/>
      <c r="T118" s="2365"/>
      <c r="U118" s="2365"/>
      <c r="V118" s="2365"/>
      <c r="W118" s="2365"/>
      <c r="X118" s="2365"/>
      <c r="Y118" s="2365"/>
      <c r="Z118" s="2365"/>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2"/>
      <c r="AU118" s="2362"/>
      <c r="AV118" s="2362"/>
      <c r="AW118" s="2362"/>
      <c r="AX118" s="2362"/>
      <c r="AY118" s="2362"/>
      <c r="AZ118" s="2362"/>
      <c r="BA118" s="2362"/>
      <c r="BB118" s="2362"/>
      <c r="BC118" s="2362"/>
      <c r="BD118" s="2362"/>
      <c r="BE118" s="2362"/>
      <c r="BF118" s="2362"/>
      <c r="BG118" s="2362"/>
      <c r="BH118" s="2362"/>
      <c r="BI118" s="2362"/>
      <c r="BJ118" s="2362"/>
      <c r="BK118" s="2362"/>
      <c r="BL118" s="2362"/>
      <c r="BM118" s="2362"/>
      <c r="BN118" s="2362"/>
      <c r="BO118" s="2362"/>
      <c r="BP118" s="2362"/>
      <c r="BQ118" s="2362"/>
      <c r="BR118" s="2362"/>
      <c r="BS118" s="2362"/>
      <c r="BT118" s="2362"/>
      <c r="BU118" s="2362"/>
      <c r="BV118" s="2362"/>
      <c r="BW118" s="2362"/>
      <c r="BX118" s="2362"/>
      <c r="BY118" s="2362"/>
      <c r="BZ118" s="2362"/>
      <c r="CA118" s="2362"/>
      <c r="CB118" s="2362"/>
      <c r="CC118" s="2362"/>
      <c r="CD118" s="2362"/>
      <c r="CE118" s="2362"/>
      <c r="CF118" s="2362"/>
      <c r="CG118" s="2362"/>
      <c r="CH118" s="2362"/>
      <c r="CI118" s="2362"/>
      <c r="CJ118" s="2362"/>
      <c r="CK118" s="2362"/>
      <c r="CL118" s="2362"/>
      <c r="CM118" s="2362"/>
      <c r="CN118" s="2362"/>
      <c r="CO118" s="2362"/>
      <c r="CP118" s="2362"/>
      <c r="CQ118" s="2362"/>
      <c r="CR118" s="2362"/>
      <c r="CS118" s="2362"/>
      <c r="CT118" s="2362"/>
      <c r="CU118" s="2362"/>
      <c r="CV118" s="2362"/>
      <c r="CW118" s="2362"/>
      <c r="CX118" s="2362"/>
      <c r="CY118" s="2362"/>
      <c r="CZ118" s="2362"/>
      <c r="DA118" s="2362"/>
      <c r="DB118" s="2362"/>
      <c r="DC118" s="2362"/>
      <c r="DD118" s="2362"/>
      <c r="DE118" s="2362"/>
      <c r="DF118" s="2362"/>
      <c r="DG118" s="2362"/>
      <c r="DH118" s="2362"/>
      <c r="DI118" s="2362"/>
      <c r="DJ118" s="2362"/>
      <c r="DK118" s="2362"/>
      <c r="DL118" s="2362"/>
      <c r="DM118" s="2362"/>
      <c r="DN118" s="2362"/>
      <c r="DO118" s="2362"/>
      <c r="DP118" s="2363"/>
      <c r="DQ118" s="81"/>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s="82"/>
    </row>
    <row r="119" spans="3:244" ht="5.25" customHeight="1">
      <c r="C119" s="2312"/>
      <c r="D119" s="2312"/>
      <c r="E119" s="2312"/>
      <c r="F119" s="2312"/>
      <c r="G119" s="2312"/>
      <c r="H119" s="2231" t="str">
        <f>IF($AA$10&lt;&gt;"",IF(HLOOKUP($AA$10,'個人別明細　一覧入力用'!$F$7:$HG$193,140,FALSE)&lt;&gt;"","(1) "&amp;HLOOKUP($AA$10,'個人別明細　一覧入力用'!$F$7:$HG$193,140,FALSE)&amp;IF(HLOOKUP($AA$10,'個人別明細　一覧入力用'!$F$7:$HG$193,142,FALSE)&lt;&gt;"","("&amp;LEFT(HLOOKUP($AA$10,'個人別明細　一覧入力用'!$F$7:$HG$193,142,FALSE),2)&amp;")",""),""),"")</f>
        <v/>
      </c>
      <c r="I119" s="1458"/>
      <c r="J119" s="1458"/>
      <c r="K119" s="1458"/>
      <c r="L119" s="1458"/>
      <c r="M119" s="1458"/>
      <c r="N119" s="1458"/>
      <c r="O119" s="1458"/>
      <c r="P119" s="1458"/>
      <c r="Q119" s="1458"/>
      <c r="R119" s="1458"/>
      <c r="S119" s="1458"/>
      <c r="T119" s="1458"/>
      <c r="U119" s="1458"/>
      <c r="V119" s="1458"/>
      <c r="W119" s="1458"/>
      <c r="X119" s="1458"/>
      <c r="Y119" s="1458"/>
      <c r="Z119" s="1458"/>
      <c r="AA119" s="1457" t="str">
        <f>IF($AA$10&lt;&gt;"",IF(HLOOKUP($AA$10,'個人別明細　一覧入力用'!$F$7:$HG$193,143,FALSE)&lt;&gt;"","(1) "&amp;HLOOKUP($AA$10,'個人別明細　一覧入力用'!$F$7:$HG$193,143,FALSE)&amp;IF(HLOOKUP($AA$10,'個人別明細　一覧入力用'!$F$7:$HG$193,145,FALSE)&lt;&gt;"","("&amp;LEFT(HLOOKUP($AA$10,'個人別明細　一覧入力用'!$F$7:$HG$193,145,FALSE),2)&amp;")",""),""),"")</f>
        <v/>
      </c>
      <c r="AB119" s="1458"/>
      <c r="AC119" s="1458"/>
      <c r="AD119" s="1458"/>
      <c r="AE119" s="1458"/>
      <c r="AF119" s="1458"/>
      <c r="AG119" s="1458"/>
      <c r="AH119" s="1458"/>
      <c r="AI119" s="1458"/>
      <c r="AJ119" s="1458"/>
      <c r="AK119" s="1458"/>
      <c r="AL119" s="1458"/>
      <c r="AM119" s="1458"/>
      <c r="AN119" s="1458"/>
      <c r="AO119" s="1458"/>
      <c r="AP119" s="1458"/>
      <c r="AQ119" s="1458"/>
      <c r="AR119" s="1458"/>
      <c r="AS119" s="1458"/>
      <c r="AT119" s="1457" t="str">
        <f>IF($AA$10&lt;&gt;"",IF(HLOOKUP($AA$10,'個人別明細　一覧入力用'!$F$7:$HG$193,146,FALSE)&lt;&gt;"","(1) "&amp;HLOOKUP($AA$10,'個人別明細　一覧入力用'!$F$7:$HG$193,146,FALSE)&amp;IF(HLOOKUP($AA$10,'個人別明細　一覧入力用'!$F$7:$HG$193,148,FALSE)&lt;&gt;"","("&amp;LEFT(HLOOKUP($AA$10,'個人別明細　一覧入力用'!$F$7:$HG$193,148,FALSE),2)&amp;")",""),""),"")</f>
        <v/>
      </c>
      <c r="AU119" s="1458"/>
      <c r="AV119" s="1458"/>
      <c r="AW119" s="1458"/>
      <c r="AX119" s="1458"/>
      <c r="AY119" s="1458"/>
      <c r="AZ119" s="1458"/>
      <c r="BA119" s="1458"/>
      <c r="BB119" s="1458"/>
      <c r="BC119" s="1458"/>
      <c r="BD119" s="1458"/>
      <c r="BE119" s="1458"/>
      <c r="BF119" s="1458"/>
      <c r="BG119" s="1458"/>
      <c r="BH119" s="1458"/>
      <c r="BI119" s="1458"/>
      <c r="BJ119" s="1458"/>
      <c r="BK119" s="1458"/>
      <c r="BL119" s="1458"/>
      <c r="BM119" s="1457" t="str">
        <f>IF($AA$10&lt;&gt;"",IF(HLOOKUP($AA$10,'個人別明細　一覧入力用'!$F$7:$HG$193,149,FALSE)&lt;&gt;"","(1) "&amp;HLOOKUP($AA$10,'個人別明細　一覧入力用'!$F$7:$HG$193,149,FALSE)&amp;IF(HLOOKUP($AA$10,'個人別明細　一覧入力用'!$F$7:$HG$193,151,FALSE)&lt;&gt;"","("&amp;LEFT(HLOOKUP($AA$10,'個人別明細　一覧入力用'!$F$7:$HG$193,151,FALSE),2)&amp;")",""),""),"")</f>
        <v/>
      </c>
      <c r="BN119" s="1458"/>
      <c r="BO119" s="1458"/>
      <c r="BP119" s="1458"/>
      <c r="BQ119" s="1458"/>
      <c r="BR119" s="1458"/>
      <c r="BS119" s="1458"/>
      <c r="BT119" s="1458"/>
      <c r="BU119" s="1458"/>
      <c r="BV119" s="1458"/>
      <c r="BW119" s="1458"/>
      <c r="BX119" s="1458"/>
      <c r="BY119" s="1458"/>
      <c r="BZ119" s="1458"/>
      <c r="CA119" s="1458"/>
      <c r="CB119" s="1458"/>
      <c r="CC119" s="1458"/>
      <c r="CD119" s="1458"/>
      <c r="CE119" s="1458"/>
      <c r="CF119" s="1457" t="str">
        <f>IF($AA$10&lt;&gt;"",IF(HLOOKUP($AA$10,'個人別明細　一覧入力用'!$F$7:$HG$193,152,FALSE)&lt;&gt;"","(1) "&amp;HLOOKUP($AA$10,'個人別明細　一覧入力用'!$F$7:$HG$193,152,FALSE)&amp;IF(HLOOKUP($AA$10,'個人別明細　一覧入力用'!$F$7:$HG$193,154,FALSE)&lt;&gt;"","("&amp;LEFT(HLOOKUP($AA$10,'個人別明細　一覧入力用'!$F$7:$HG$193,154,FALSE),2)&amp;")",""),""),"")</f>
        <v/>
      </c>
      <c r="CG119" s="1458"/>
      <c r="CH119" s="1458"/>
      <c r="CI119" s="1458"/>
      <c r="CJ119" s="1458"/>
      <c r="CK119" s="1458"/>
      <c r="CL119" s="1458"/>
      <c r="CM119" s="1458"/>
      <c r="CN119" s="1458"/>
      <c r="CO119" s="1458"/>
      <c r="CP119" s="1458"/>
      <c r="CQ119" s="1458"/>
      <c r="CR119" s="1458"/>
      <c r="CS119" s="1458"/>
      <c r="CT119" s="1458"/>
      <c r="CU119" s="1458"/>
      <c r="CV119" s="1458"/>
      <c r="CW119" s="1458"/>
      <c r="CX119" s="1458"/>
      <c r="CY119" s="1457" t="str">
        <f>IF($AA$10&lt;&gt;"",IF(HLOOKUP($AA$10,'個人別明細　一覧入力用'!$F$7:$HG$193,155,FALSE)&lt;&gt;"","(1) "&amp;HLOOKUP($AA$10,'個人別明細　一覧入力用'!$F$7:$HG$193,155,FALSE)&amp;IF(HLOOKUP($AA$10,'個人別明細　一覧入力用'!$F$7:$HG$193,157,FALSE)&lt;&gt;"","("&amp;LEFT(HLOOKUP($AA$10,'個人別明細　一覧入力用'!$F$7:$HG$193,157,FALSE),2)&amp;")",""),""),"")</f>
        <v/>
      </c>
      <c r="CZ119" s="1458"/>
      <c r="DA119" s="1458"/>
      <c r="DB119" s="1458"/>
      <c r="DC119" s="1458"/>
      <c r="DD119" s="1458"/>
      <c r="DE119" s="1458"/>
      <c r="DF119" s="1458"/>
      <c r="DG119" s="1458"/>
      <c r="DH119" s="1458"/>
      <c r="DI119" s="1458"/>
      <c r="DJ119" s="1458"/>
      <c r="DK119" s="1458"/>
      <c r="DL119" s="1458"/>
      <c r="DM119" s="1458"/>
      <c r="DN119" s="1458"/>
      <c r="DO119" s="1458"/>
      <c r="DP119" s="1598"/>
      <c r="DQ119" s="81"/>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s="82"/>
    </row>
    <row r="120" spans="3:244" ht="5.25" customHeight="1">
      <c r="C120" s="2312"/>
      <c r="D120" s="2312"/>
      <c r="E120" s="2312"/>
      <c r="F120" s="2312"/>
      <c r="G120" s="2312"/>
      <c r="H120" s="2232"/>
      <c r="I120" s="1458"/>
      <c r="J120" s="1458"/>
      <c r="K120" s="1458"/>
      <c r="L120" s="1458"/>
      <c r="M120" s="1458"/>
      <c r="N120" s="1458"/>
      <c r="O120" s="1458"/>
      <c r="P120" s="1458"/>
      <c r="Q120" s="1458"/>
      <c r="R120" s="1458"/>
      <c r="S120" s="1458"/>
      <c r="T120" s="1458"/>
      <c r="U120" s="1458"/>
      <c r="V120" s="1458"/>
      <c r="W120" s="1458"/>
      <c r="X120" s="1458"/>
      <c r="Y120" s="1458"/>
      <c r="Z120" s="1458"/>
      <c r="AA120" s="1458"/>
      <c r="AB120" s="1458"/>
      <c r="AC120" s="1458"/>
      <c r="AD120" s="1458"/>
      <c r="AE120" s="1458"/>
      <c r="AF120" s="1458"/>
      <c r="AG120" s="1458"/>
      <c r="AH120" s="1458"/>
      <c r="AI120" s="1458"/>
      <c r="AJ120" s="1458"/>
      <c r="AK120" s="1458"/>
      <c r="AL120" s="1458"/>
      <c r="AM120" s="1458"/>
      <c r="AN120" s="1458"/>
      <c r="AO120" s="1458"/>
      <c r="AP120" s="1458"/>
      <c r="AQ120" s="1458"/>
      <c r="AR120" s="1458"/>
      <c r="AS120" s="1458"/>
      <c r="AT120" s="1458"/>
      <c r="AU120" s="1458"/>
      <c r="AV120" s="1458"/>
      <c r="AW120" s="1458"/>
      <c r="AX120" s="1458"/>
      <c r="AY120" s="1458"/>
      <c r="AZ120" s="1458"/>
      <c r="BA120" s="1458"/>
      <c r="BB120" s="1458"/>
      <c r="BC120" s="1458"/>
      <c r="BD120" s="1458"/>
      <c r="BE120" s="1458"/>
      <c r="BF120" s="1458"/>
      <c r="BG120" s="1458"/>
      <c r="BH120" s="1458"/>
      <c r="BI120" s="1458"/>
      <c r="BJ120" s="1458"/>
      <c r="BK120" s="1458"/>
      <c r="BL120" s="1458"/>
      <c r="BM120" s="1458"/>
      <c r="BN120" s="1458"/>
      <c r="BO120" s="1458"/>
      <c r="BP120" s="1458"/>
      <c r="BQ120" s="1458"/>
      <c r="BR120" s="1458"/>
      <c r="BS120" s="1458"/>
      <c r="BT120" s="1458"/>
      <c r="BU120" s="1458"/>
      <c r="BV120" s="1458"/>
      <c r="BW120" s="1458"/>
      <c r="BX120" s="1458"/>
      <c r="BY120" s="1458"/>
      <c r="BZ120" s="1458"/>
      <c r="CA120" s="1458"/>
      <c r="CB120" s="1458"/>
      <c r="CC120" s="1458"/>
      <c r="CD120" s="1458"/>
      <c r="CE120" s="1458"/>
      <c r="CF120" s="1458"/>
      <c r="CG120" s="1458"/>
      <c r="CH120" s="1458"/>
      <c r="CI120" s="1458"/>
      <c r="CJ120" s="1458"/>
      <c r="CK120" s="1458"/>
      <c r="CL120" s="1458"/>
      <c r="CM120" s="1458"/>
      <c r="CN120" s="1458"/>
      <c r="CO120" s="1458"/>
      <c r="CP120" s="1458"/>
      <c r="CQ120" s="1458"/>
      <c r="CR120" s="1458"/>
      <c r="CS120" s="1458"/>
      <c r="CT120" s="1458"/>
      <c r="CU120" s="1458"/>
      <c r="CV120" s="1458"/>
      <c r="CW120" s="1458"/>
      <c r="CX120" s="1458"/>
      <c r="CY120" s="1458"/>
      <c r="CZ120" s="1458"/>
      <c r="DA120" s="1458"/>
      <c r="DB120" s="1458"/>
      <c r="DC120" s="1458"/>
      <c r="DD120" s="1458"/>
      <c r="DE120" s="1458"/>
      <c r="DF120" s="1458"/>
      <c r="DG120" s="1458"/>
      <c r="DH120" s="1458"/>
      <c r="DI120" s="1458"/>
      <c r="DJ120" s="1458"/>
      <c r="DK120" s="1458"/>
      <c r="DL120" s="1458"/>
      <c r="DM120" s="1458"/>
      <c r="DN120" s="1458"/>
      <c r="DO120" s="1458"/>
      <c r="DP120" s="1598"/>
      <c r="DQ120" s="81"/>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s="82"/>
    </row>
    <row r="121" spans="3:244" ht="5.25" customHeight="1">
      <c r="C121" s="2312"/>
      <c r="D121" s="2312"/>
      <c r="E121" s="2312"/>
      <c r="F121" s="2312"/>
      <c r="G121" s="2312"/>
      <c r="H121" s="2232"/>
      <c r="I121" s="1458"/>
      <c r="J121" s="1458"/>
      <c r="K121" s="1458"/>
      <c r="L121" s="1458"/>
      <c r="M121" s="1458"/>
      <c r="N121" s="1458"/>
      <c r="O121" s="1458"/>
      <c r="P121" s="1458"/>
      <c r="Q121" s="1458"/>
      <c r="R121" s="1458"/>
      <c r="S121" s="1458"/>
      <c r="T121" s="1458"/>
      <c r="U121" s="1458"/>
      <c r="V121" s="1458"/>
      <c r="W121" s="1458"/>
      <c r="X121" s="1458"/>
      <c r="Y121" s="1458"/>
      <c r="Z121" s="1458"/>
      <c r="AA121" s="1458"/>
      <c r="AB121" s="1458"/>
      <c r="AC121" s="1458"/>
      <c r="AD121" s="1458"/>
      <c r="AE121" s="1458"/>
      <c r="AF121" s="1458"/>
      <c r="AG121" s="1458"/>
      <c r="AH121" s="1458"/>
      <c r="AI121" s="1458"/>
      <c r="AJ121" s="1458"/>
      <c r="AK121" s="1458"/>
      <c r="AL121" s="1458"/>
      <c r="AM121" s="1458"/>
      <c r="AN121" s="1458"/>
      <c r="AO121" s="1458"/>
      <c r="AP121" s="1458"/>
      <c r="AQ121" s="1458"/>
      <c r="AR121" s="1458"/>
      <c r="AS121" s="1458"/>
      <c r="AT121" s="1458"/>
      <c r="AU121" s="1458"/>
      <c r="AV121" s="1458"/>
      <c r="AW121" s="1458"/>
      <c r="AX121" s="1458"/>
      <c r="AY121" s="1458"/>
      <c r="AZ121" s="1458"/>
      <c r="BA121" s="1458"/>
      <c r="BB121" s="1458"/>
      <c r="BC121" s="1458"/>
      <c r="BD121" s="1458"/>
      <c r="BE121" s="1458"/>
      <c r="BF121" s="1458"/>
      <c r="BG121" s="1458"/>
      <c r="BH121" s="1458"/>
      <c r="BI121" s="1458"/>
      <c r="BJ121" s="1458"/>
      <c r="BK121" s="1458"/>
      <c r="BL121" s="1458"/>
      <c r="BM121" s="1458"/>
      <c r="BN121" s="1458"/>
      <c r="BO121" s="1458"/>
      <c r="BP121" s="1458"/>
      <c r="BQ121" s="1458"/>
      <c r="BR121" s="1458"/>
      <c r="BS121" s="1458"/>
      <c r="BT121" s="1458"/>
      <c r="BU121" s="1458"/>
      <c r="BV121" s="1458"/>
      <c r="BW121" s="1458"/>
      <c r="BX121" s="1458"/>
      <c r="BY121" s="1458"/>
      <c r="BZ121" s="1458"/>
      <c r="CA121" s="1458"/>
      <c r="CB121" s="1458"/>
      <c r="CC121" s="1458"/>
      <c r="CD121" s="1458"/>
      <c r="CE121" s="1458"/>
      <c r="CF121" s="1458"/>
      <c r="CG121" s="1458"/>
      <c r="CH121" s="1458"/>
      <c r="CI121" s="1458"/>
      <c r="CJ121" s="1458"/>
      <c r="CK121" s="1458"/>
      <c r="CL121" s="1458"/>
      <c r="CM121" s="1458"/>
      <c r="CN121" s="1458"/>
      <c r="CO121" s="1458"/>
      <c r="CP121" s="1458"/>
      <c r="CQ121" s="1458"/>
      <c r="CR121" s="1458"/>
      <c r="CS121" s="1458"/>
      <c r="CT121" s="1458"/>
      <c r="CU121" s="1458"/>
      <c r="CV121" s="1458"/>
      <c r="CW121" s="1458"/>
      <c r="CX121" s="1458"/>
      <c r="CY121" s="1458"/>
      <c r="CZ121" s="1458"/>
      <c r="DA121" s="1458"/>
      <c r="DB121" s="1458"/>
      <c r="DC121" s="1458"/>
      <c r="DD121" s="1458"/>
      <c r="DE121" s="1458"/>
      <c r="DF121" s="1458"/>
      <c r="DG121" s="1458"/>
      <c r="DH121" s="1458"/>
      <c r="DI121" s="1458"/>
      <c r="DJ121" s="1458"/>
      <c r="DK121" s="1458"/>
      <c r="DL121" s="1458"/>
      <c r="DM121" s="1458"/>
      <c r="DN121" s="1458"/>
      <c r="DO121" s="1458"/>
      <c r="DP121" s="1598"/>
      <c r="DQ121" s="8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s="82"/>
    </row>
    <row r="122" spans="3:244" ht="5.25" customHeight="1">
      <c r="C122" s="2312"/>
      <c r="D122" s="2312"/>
      <c r="E122" s="2312"/>
      <c r="F122" s="2312"/>
      <c r="G122" s="2312"/>
      <c r="H122" s="2231" t="str">
        <f>IF($AA$10&lt;&gt;"",IF(HLOOKUP($AA$10,'個人別明細　一覧入力用'!$F$7:$HG$193,162,FALSE)&lt;&gt;"","(1) "&amp;HLOOKUP($AA$10,'個人別明細　一覧入力用'!$F$7:$HG$193,162,FALSE)&amp;"(年少）"&amp;IF(HLOOKUP($AA$10,'個人別明細　一覧入力用'!$F$7:$HG$193,164,FALSE)="非居住者に該当","(非居住者)",""),""),"")</f>
        <v/>
      </c>
      <c r="I122" s="1458"/>
      <c r="J122" s="1458"/>
      <c r="K122" s="1458"/>
      <c r="L122" s="1458"/>
      <c r="M122" s="1458"/>
      <c r="N122" s="1458"/>
      <c r="O122" s="1458"/>
      <c r="P122" s="1458"/>
      <c r="Q122" s="1458"/>
      <c r="R122" s="1458"/>
      <c r="S122" s="1458"/>
      <c r="T122" s="1458"/>
      <c r="U122" s="1458"/>
      <c r="V122" s="1458"/>
      <c r="W122" s="1458"/>
      <c r="X122" s="1458"/>
      <c r="Y122" s="1458"/>
      <c r="Z122" s="1458"/>
      <c r="AA122" s="1457" t="str">
        <f>IF($AA$10&lt;&gt;"",IF(HLOOKUP($AA$10,'個人別明細　一覧入力用'!$F$7:$HG$193,165,FALSE)&lt;&gt;"","(2) "&amp;HLOOKUP($AA$10,'個人別明細　一覧入力用'!$F$7:$HG$193,165,FALSE)&amp;"(年少）"&amp;IF(HLOOKUP($AA$10,'個人別明細　一覧入力用'!$F$7:$HG$193,167,FALSE)="非居住者に該当","(非居住者)",""),""),"")</f>
        <v/>
      </c>
      <c r="AB122" s="1458"/>
      <c r="AC122" s="1458"/>
      <c r="AD122" s="1458"/>
      <c r="AE122" s="1458"/>
      <c r="AF122" s="1458"/>
      <c r="AG122" s="1458"/>
      <c r="AH122" s="1458"/>
      <c r="AI122" s="1458"/>
      <c r="AJ122" s="1458"/>
      <c r="AK122" s="1458"/>
      <c r="AL122" s="1458"/>
      <c r="AM122" s="1458"/>
      <c r="AN122" s="1458"/>
      <c r="AO122" s="1458"/>
      <c r="AP122" s="1458"/>
      <c r="AQ122" s="1458"/>
      <c r="AR122" s="1458"/>
      <c r="AS122" s="1458"/>
      <c r="AT122" s="1457" t="str">
        <f>IF($AA$10&lt;&gt;"",IF(HLOOKUP($AA$10,'個人別明細　一覧入力用'!$F$7:$HG$193,168,FALSE)&lt;&gt;"","(3) "&amp;HLOOKUP($AA$10,'個人別明細　一覧入力用'!$F$7:$HG$193,168,FALSE)&amp;"(年少）"&amp;IF(HLOOKUP($AA$10,'個人別明細　一覧入力用'!$F$7:$HG$193,170,FALSE)="非居住者に該当","(非居住者)",""),""),"")</f>
        <v/>
      </c>
      <c r="AU122" s="1458"/>
      <c r="AV122" s="1458"/>
      <c r="AW122" s="1458"/>
      <c r="AX122" s="1458"/>
      <c r="AY122" s="1458"/>
      <c r="AZ122" s="1458"/>
      <c r="BA122" s="1458"/>
      <c r="BB122" s="1458"/>
      <c r="BC122" s="1458"/>
      <c r="BD122" s="1458"/>
      <c r="BE122" s="1458"/>
      <c r="BF122" s="1458"/>
      <c r="BG122" s="1458"/>
      <c r="BH122" s="1458"/>
      <c r="BI122" s="1458"/>
      <c r="BJ122" s="1458"/>
      <c r="BK122" s="1458"/>
      <c r="BL122" s="1458"/>
      <c r="BM122" s="1457" t="str">
        <f>IF($AA$10&lt;&gt;"",IF(HLOOKUP($AA$10,'個人別明細　一覧入力用'!$F$7:$HG$193,171,FALSE)&lt;&gt;"","(4) "&amp;HLOOKUP($AA$10,'個人別明細　一覧入力用'!$F$7:$HG$193,171,FALSE)&amp;"(年少）"&amp;IF(HLOOKUP($AA$10,'個人別明細　一覧入力用'!$F$7:$HG$193,173,FALSE)="非居住者に該当","(非居住者)",""),""),"")</f>
        <v/>
      </c>
      <c r="BN122" s="1458"/>
      <c r="BO122" s="1458"/>
      <c r="BP122" s="1458"/>
      <c r="BQ122" s="1458"/>
      <c r="BR122" s="1458"/>
      <c r="BS122" s="1458"/>
      <c r="BT122" s="1458"/>
      <c r="BU122" s="1458"/>
      <c r="BV122" s="1458"/>
      <c r="BW122" s="1458"/>
      <c r="BX122" s="1458"/>
      <c r="BY122" s="1458"/>
      <c r="BZ122" s="1458"/>
      <c r="CA122" s="1458"/>
      <c r="CB122" s="1458"/>
      <c r="CC122" s="1458"/>
      <c r="CD122" s="1458"/>
      <c r="CE122" s="1458"/>
      <c r="CF122" s="1457" t="str">
        <f>IF($AA$10&lt;&gt;"",IF(HLOOKUP($AA$10,'個人別明細　一覧入力用'!$F$7:$HG$193,174,FALSE)&lt;&gt;"","(5) "&amp;HLOOKUP($AA$10,'個人別明細　一覧入力用'!$F$7:$HG$193,174,FALSE)&amp;"(年少）"&amp;IF(HLOOKUP($AA$10,'個人別明細　一覧入力用'!$F$7:$HG$193,176,FALSE)="非居住者に該当","(非居住者)",""),""),"")</f>
        <v/>
      </c>
      <c r="CG122" s="1458"/>
      <c r="CH122" s="1458"/>
      <c r="CI122" s="1458"/>
      <c r="CJ122" s="1458"/>
      <c r="CK122" s="1458"/>
      <c r="CL122" s="1458"/>
      <c r="CM122" s="1458"/>
      <c r="CN122" s="1458"/>
      <c r="CO122" s="1458"/>
      <c r="CP122" s="1458"/>
      <c r="CQ122" s="1458"/>
      <c r="CR122" s="1458"/>
      <c r="CS122" s="1458"/>
      <c r="CT122" s="1458"/>
      <c r="CU122" s="1458"/>
      <c r="CV122" s="1458"/>
      <c r="CW122" s="1458"/>
      <c r="CX122" s="1458"/>
      <c r="CY122" s="1457"/>
      <c r="CZ122" s="1458"/>
      <c r="DA122" s="1458"/>
      <c r="DB122" s="1458"/>
      <c r="DC122" s="1458"/>
      <c r="DD122" s="1458"/>
      <c r="DE122" s="1458"/>
      <c r="DF122" s="1458"/>
      <c r="DG122" s="1458"/>
      <c r="DH122" s="1458"/>
      <c r="DI122" s="1458"/>
      <c r="DJ122" s="1458"/>
      <c r="DK122" s="1458"/>
      <c r="DL122" s="1458"/>
      <c r="DM122" s="1458"/>
      <c r="DN122" s="1458"/>
      <c r="DO122" s="1458"/>
      <c r="DP122" s="1598"/>
      <c r="DQ122" s="81"/>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s="82"/>
    </row>
    <row r="123" spans="3:244" ht="5.25" customHeight="1">
      <c r="C123" s="2312"/>
      <c r="D123" s="2312"/>
      <c r="E123" s="2312"/>
      <c r="F123" s="2312"/>
      <c r="G123" s="2312"/>
      <c r="H123" s="2232"/>
      <c r="I123" s="1458"/>
      <c r="J123" s="1458"/>
      <c r="K123" s="1458"/>
      <c r="L123" s="1458"/>
      <c r="M123" s="1458"/>
      <c r="N123" s="1458"/>
      <c r="O123" s="1458"/>
      <c r="P123" s="1458"/>
      <c r="Q123" s="1458"/>
      <c r="R123" s="1458"/>
      <c r="S123" s="1458"/>
      <c r="T123" s="1458"/>
      <c r="U123" s="1458"/>
      <c r="V123" s="1458"/>
      <c r="W123" s="1458"/>
      <c r="X123" s="1458"/>
      <c r="Y123" s="1458"/>
      <c r="Z123" s="1458"/>
      <c r="AA123" s="1458"/>
      <c r="AB123" s="1458"/>
      <c r="AC123" s="1458"/>
      <c r="AD123" s="1458"/>
      <c r="AE123" s="1458"/>
      <c r="AF123" s="1458"/>
      <c r="AG123" s="1458"/>
      <c r="AH123" s="1458"/>
      <c r="AI123" s="1458"/>
      <c r="AJ123" s="1458"/>
      <c r="AK123" s="1458"/>
      <c r="AL123" s="1458"/>
      <c r="AM123" s="1458"/>
      <c r="AN123" s="1458"/>
      <c r="AO123" s="1458"/>
      <c r="AP123" s="1458"/>
      <c r="AQ123" s="1458"/>
      <c r="AR123" s="1458"/>
      <c r="AS123" s="1458"/>
      <c r="AT123" s="1458"/>
      <c r="AU123" s="1458"/>
      <c r="AV123" s="1458"/>
      <c r="AW123" s="1458"/>
      <c r="AX123" s="1458"/>
      <c r="AY123" s="1458"/>
      <c r="AZ123" s="1458"/>
      <c r="BA123" s="1458"/>
      <c r="BB123" s="1458"/>
      <c r="BC123" s="1458"/>
      <c r="BD123" s="1458"/>
      <c r="BE123" s="1458"/>
      <c r="BF123" s="1458"/>
      <c r="BG123" s="1458"/>
      <c r="BH123" s="1458"/>
      <c r="BI123" s="1458"/>
      <c r="BJ123" s="1458"/>
      <c r="BK123" s="1458"/>
      <c r="BL123" s="1458"/>
      <c r="BM123" s="1458"/>
      <c r="BN123" s="1458"/>
      <c r="BO123" s="1458"/>
      <c r="BP123" s="1458"/>
      <c r="BQ123" s="1458"/>
      <c r="BR123" s="1458"/>
      <c r="BS123" s="1458"/>
      <c r="BT123" s="1458"/>
      <c r="BU123" s="1458"/>
      <c r="BV123" s="1458"/>
      <c r="BW123" s="1458"/>
      <c r="BX123" s="1458"/>
      <c r="BY123" s="1458"/>
      <c r="BZ123" s="1458"/>
      <c r="CA123" s="1458"/>
      <c r="CB123" s="1458"/>
      <c r="CC123" s="1458"/>
      <c r="CD123" s="1458"/>
      <c r="CE123" s="1458"/>
      <c r="CF123" s="1458"/>
      <c r="CG123" s="1458"/>
      <c r="CH123" s="1458"/>
      <c r="CI123" s="1458"/>
      <c r="CJ123" s="1458"/>
      <c r="CK123" s="1458"/>
      <c r="CL123" s="1458"/>
      <c r="CM123" s="1458"/>
      <c r="CN123" s="1458"/>
      <c r="CO123" s="1458"/>
      <c r="CP123" s="1458"/>
      <c r="CQ123" s="1458"/>
      <c r="CR123" s="1458"/>
      <c r="CS123" s="1458"/>
      <c r="CT123" s="1458"/>
      <c r="CU123" s="1458"/>
      <c r="CV123" s="1458"/>
      <c r="CW123" s="1458"/>
      <c r="CX123" s="1458"/>
      <c r="CY123" s="1458"/>
      <c r="CZ123" s="1458"/>
      <c r="DA123" s="1458"/>
      <c r="DB123" s="1458"/>
      <c r="DC123" s="1458"/>
      <c r="DD123" s="1458"/>
      <c r="DE123" s="1458"/>
      <c r="DF123" s="1458"/>
      <c r="DG123" s="1458"/>
      <c r="DH123" s="1458"/>
      <c r="DI123" s="1458"/>
      <c r="DJ123" s="1458"/>
      <c r="DK123" s="1458"/>
      <c r="DL123" s="1458"/>
      <c r="DM123" s="1458"/>
      <c r="DN123" s="1458"/>
      <c r="DO123" s="1458"/>
      <c r="DP123" s="1598"/>
      <c r="DQ123" s="81"/>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s="82"/>
    </row>
    <row r="124" spans="3:244" ht="5.25" customHeight="1" thickBot="1">
      <c r="C124" s="2312"/>
      <c r="D124" s="2312"/>
      <c r="E124" s="2312"/>
      <c r="F124" s="2312"/>
      <c r="G124" s="2312"/>
      <c r="H124" s="2232"/>
      <c r="I124" s="1458"/>
      <c r="J124" s="1458"/>
      <c r="K124" s="1458"/>
      <c r="L124" s="1458"/>
      <c r="M124" s="1458"/>
      <c r="N124" s="1458"/>
      <c r="O124" s="1458"/>
      <c r="P124" s="1458"/>
      <c r="Q124" s="1458"/>
      <c r="R124" s="1458"/>
      <c r="S124" s="1458"/>
      <c r="T124" s="1458"/>
      <c r="U124" s="1458"/>
      <c r="V124" s="1458"/>
      <c r="W124" s="1458"/>
      <c r="X124" s="1458"/>
      <c r="Y124" s="1458"/>
      <c r="Z124" s="1458"/>
      <c r="AA124" s="1458"/>
      <c r="AB124" s="1458"/>
      <c r="AC124" s="1458"/>
      <c r="AD124" s="1458"/>
      <c r="AE124" s="1458"/>
      <c r="AF124" s="1458"/>
      <c r="AG124" s="1458"/>
      <c r="AH124" s="1458"/>
      <c r="AI124" s="1458"/>
      <c r="AJ124" s="1458"/>
      <c r="AK124" s="1458"/>
      <c r="AL124" s="1458"/>
      <c r="AM124" s="1458"/>
      <c r="AN124" s="1458"/>
      <c r="AO124" s="1458"/>
      <c r="AP124" s="1458"/>
      <c r="AQ124" s="1458"/>
      <c r="AR124" s="1458"/>
      <c r="AS124" s="1458"/>
      <c r="AT124" s="1458"/>
      <c r="AU124" s="1458"/>
      <c r="AV124" s="1458"/>
      <c r="AW124" s="1458"/>
      <c r="AX124" s="1458"/>
      <c r="AY124" s="1458"/>
      <c r="AZ124" s="1458"/>
      <c r="BA124" s="1458"/>
      <c r="BB124" s="1458"/>
      <c r="BC124" s="1458"/>
      <c r="BD124" s="1458"/>
      <c r="BE124" s="1458"/>
      <c r="BF124" s="1458"/>
      <c r="BG124" s="1458"/>
      <c r="BH124" s="1458"/>
      <c r="BI124" s="1458"/>
      <c r="BJ124" s="1458"/>
      <c r="BK124" s="1458"/>
      <c r="BL124" s="1458"/>
      <c r="BM124" s="1458"/>
      <c r="BN124" s="1458"/>
      <c r="BO124" s="1458"/>
      <c r="BP124" s="1458"/>
      <c r="BQ124" s="1458"/>
      <c r="BR124" s="1458"/>
      <c r="BS124" s="1458"/>
      <c r="BT124" s="1458"/>
      <c r="BU124" s="1458"/>
      <c r="BV124" s="1458"/>
      <c r="BW124" s="1458"/>
      <c r="BX124" s="1458"/>
      <c r="BY124" s="1458"/>
      <c r="BZ124" s="1458"/>
      <c r="CA124" s="1458"/>
      <c r="CB124" s="1458"/>
      <c r="CC124" s="1458"/>
      <c r="CD124" s="1458"/>
      <c r="CE124" s="1458"/>
      <c r="CF124" s="1458"/>
      <c r="CG124" s="1458"/>
      <c r="CH124" s="1458"/>
      <c r="CI124" s="1458"/>
      <c r="CJ124" s="1458"/>
      <c r="CK124" s="1458"/>
      <c r="CL124" s="1458"/>
      <c r="CM124" s="1458"/>
      <c r="CN124" s="1458"/>
      <c r="CO124" s="1458"/>
      <c r="CP124" s="1458"/>
      <c r="CQ124" s="1458"/>
      <c r="CR124" s="1458"/>
      <c r="CS124" s="1458"/>
      <c r="CT124" s="1458"/>
      <c r="CU124" s="1458"/>
      <c r="CV124" s="1458"/>
      <c r="CW124" s="1458"/>
      <c r="CX124" s="1458"/>
      <c r="CY124" s="1458"/>
      <c r="CZ124" s="1458"/>
      <c r="DA124" s="1458"/>
      <c r="DB124" s="1458"/>
      <c r="DC124" s="1458"/>
      <c r="DD124" s="1458"/>
      <c r="DE124" s="1458"/>
      <c r="DF124" s="1458"/>
      <c r="DG124" s="1458"/>
      <c r="DH124" s="1458"/>
      <c r="DI124" s="1458"/>
      <c r="DJ124" s="1458"/>
      <c r="DK124" s="1458"/>
      <c r="DL124" s="1458"/>
      <c r="DM124" s="1458"/>
      <c r="DN124" s="1458"/>
      <c r="DO124" s="1458"/>
      <c r="DP124" s="1598"/>
      <c r="DQ124" s="81"/>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s="82"/>
    </row>
    <row r="125" spans="3:244" ht="5.25" customHeight="1">
      <c r="C125" s="2312"/>
      <c r="D125" s="2312"/>
      <c r="E125" s="2312"/>
      <c r="F125" s="2312"/>
      <c r="G125" s="2312"/>
      <c r="H125" s="1442" t="s">
        <v>229</v>
      </c>
      <c r="I125" s="1443"/>
      <c r="J125" s="1443"/>
      <c r="K125" s="1443"/>
      <c r="L125" s="1443"/>
      <c r="M125" s="1443"/>
      <c r="N125" s="1443"/>
      <c r="O125" s="1444"/>
      <c r="P125" s="1448" t="s">
        <v>141</v>
      </c>
      <c r="Q125" s="1443"/>
      <c r="R125" s="1443"/>
      <c r="S125" s="1443"/>
      <c r="T125" s="1443"/>
      <c r="U125" s="1443"/>
      <c r="V125" s="1443"/>
      <c r="W125" s="1443"/>
      <c r="X125" s="1906"/>
      <c r="Y125" s="1909" t="s">
        <v>33</v>
      </c>
      <c r="Z125" s="1452"/>
      <c r="AA125" s="1452"/>
      <c r="AB125" s="1452"/>
      <c r="AC125" s="1452"/>
      <c r="AD125" s="1452"/>
      <c r="AE125" s="1452"/>
      <c r="AF125" s="1452"/>
      <c r="AG125" s="1452"/>
      <c r="AH125" s="1452"/>
      <c r="AI125" s="1452"/>
      <c r="AJ125" s="1910"/>
      <c r="AK125" s="1913" t="s">
        <v>143</v>
      </c>
      <c r="AL125" s="1443"/>
      <c r="AM125" s="1443"/>
      <c r="AN125" s="1443"/>
      <c r="AO125" s="1443"/>
      <c r="AP125" s="1443"/>
      <c r="AQ125" s="1443"/>
      <c r="AR125" s="1443"/>
      <c r="AS125" s="1906"/>
      <c r="AT125" s="1909" t="s">
        <v>33</v>
      </c>
      <c r="AU125" s="1452"/>
      <c r="AV125" s="1452"/>
      <c r="AW125" s="1452"/>
      <c r="AX125" s="1452"/>
      <c r="AY125" s="1452"/>
      <c r="AZ125" s="1452"/>
      <c r="BA125" s="1452"/>
      <c r="BB125" s="1452"/>
      <c r="BC125" s="1452"/>
      <c r="BD125" s="1452"/>
      <c r="BE125" s="1910"/>
      <c r="BF125" s="1913" t="s">
        <v>144</v>
      </c>
      <c r="BG125" s="1443"/>
      <c r="BH125" s="1443"/>
      <c r="BI125" s="1443"/>
      <c r="BJ125" s="1443"/>
      <c r="BK125" s="1443"/>
      <c r="BL125" s="1443"/>
      <c r="BM125" s="1443"/>
      <c r="BN125" s="1906"/>
      <c r="BO125" s="1909" t="s">
        <v>33</v>
      </c>
      <c r="BP125" s="1452"/>
      <c r="BQ125" s="1452"/>
      <c r="BR125" s="1452"/>
      <c r="BS125" s="1452"/>
      <c r="BT125" s="1452"/>
      <c r="BU125" s="1452"/>
      <c r="BV125" s="1452"/>
      <c r="BW125" s="1452"/>
      <c r="BX125" s="1452"/>
      <c r="BY125" s="1452"/>
      <c r="BZ125" s="1910"/>
      <c r="CA125" s="1913" t="s">
        <v>145</v>
      </c>
      <c r="CB125" s="1443"/>
      <c r="CC125" s="1443"/>
      <c r="CD125" s="1443"/>
      <c r="CE125" s="1443"/>
      <c r="CF125" s="1443"/>
      <c r="CG125" s="1443"/>
      <c r="CH125" s="1443"/>
      <c r="CI125" s="1906"/>
      <c r="CJ125" s="1909" t="s">
        <v>33</v>
      </c>
      <c r="CK125" s="1452"/>
      <c r="CL125" s="1452"/>
      <c r="CM125" s="1452"/>
      <c r="CN125" s="1452"/>
      <c r="CO125" s="1452"/>
      <c r="CP125" s="1452"/>
      <c r="CQ125" s="1452"/>
      <c r="CR125" s="1452"/>
      <c r="CS125" s="1452"/>
      <c r="CT125" s="1452"/>
      <c r="CU125" s="1910"/>
      <c r="CV125" s="1913" t="s">
        <v>146</v>
      </c>
      <c r="CW125" s="1443"/>
      <c r="CX125" s="1443"/>
      <c r="CY125" s="1443"/>
      <c r="CZ125" s="1443"/>
      <c r="DA125" s="1443"/>
      <c r="DB125" s="1443"/>
      <c r="DC125" s="1443"/>
      <c r="DD125" s="1906"/>
      <c r="DE125" s="1909" t="s">
        <v>33</v>
      </c>
      <c r="DF125" s="1452"/>
      <c r="DG125" s="1452"/>
      <c r="DH125" s="1452"/>
      <c r="DI125" s="1452"/>
      <c r="DJ125" s="1452"/>
      <c r="DK125" s="1452"/>
      <c r="DL125" s="1452"/>
      <c r="DM125" s="1452"/>
      <c r="DN125" s="1452"/>
      <c r="DO125" s="1452"/>
      <c r="DP125" s="1910"/>
      <c r="DQ125" s="81"/>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s="82"/>
    </row>
    <row r="126" spans="3:244" ht="5.25" customHeight="1">
      <c r="C126" s="2312"/>
      <c r="D126" s="2312"/>
      <c r="E126" s="2312"/>
      <c r="F126" s="2312"/>
      <c r="G126" s="2312"/>
      <c r="H126" s="1396"/>
      <c r="I126" s="1397"/>
      <c r="J126" s="1397"/>
      <c r="K126" s="1397"/>
      <c r="L126" s="1397"/>
      <c r="M126" s="1397"/>
      <c r="N126" s="1397"/>
      <c r="O126" s="1398"/>
      <c r="P126" s="1449"/>
      <c r="Q126" s="1397"/>
      <c r="R126" s="1397"/>
      <c r="S126" s="1397"/>
      <c r="T126" s="1397"/>
      <c r="U126" s="1397"/>
      <c r="V126" s="1397"/>
      <c r="W126" s="1397"/>
      <c r="X126" s="1907"/>
      <c r="Y126" s="1911"/>
      <c r="Z126" s="1455"/>
      <c r="AA126" s="1455"/>
      <c r="AB126" s="1455"/>
      <c r="AC126" s="1455"/>
      <c r="AD126" s="1455"/>
      <c r="AE126" s="1455"/>
      <c r="AF126" s="1455"/>
      <c r="AG126" s="1455"/>
      <c r="AH126" s="1455"/>
      <c r="AI126" s="1455"/>
      <c r="AJ126" s="1912"/>
      <c r="AK126" s="1914"/>
      <c r="AL126" s="1397"/>
      <c r="AM126" s="1397"/>
      <c r="AN126" s="1397"/>
      <c r="AO126" s="1397"/>
      <c r="AP126" s="1397"/>
      <c r="AQ126" s="1397"/>
      <c r="AR126" s="1397"/>
      <c r="AS126" s="1907"/>
      <c r="AT126" s="1911"/>
      <c r="AU126" s="1455"/>
      <c r="AV126" s="1455"/>
      <c r="AW126" s="1455"/>
      <c r="AX126" s="1455"/>
      <c r="AY126" s="1455"/>
      <c r="AZ126" s="1455"/>
      <c r="BA126" s="1455"/>
      <c r="BB126" s="1455"/>
      <c r="BC126" s="1455"/>
      <c r="BD126" s="1455"/>
      <c r="BE126" s="1912"/>
      <c r="BF126" s="1914"/>
      <c r="BG126" s="1397"/>
      <c r="BH126" s="1397"/>
      <c r="BI126" s="1397"/>
      <c r="BJ126" s="1397"/>
      <c r="BK126" s="1397"/>
      <c r="BL126" s="1397"/>
      <c r="BM126" s="1397"/>
      <c r="BN126" s="1907"/>
      <c r="BO126" s="1911"/>
      <c r="BP126" s="1455"/>
      <c r="BQ126" s="1455"/>
      <c r="BR126" s="1455"/>
      <c r="BS126" s="1455"/>
      <c r="BT126" s="1455"/>
      <c r="BU126" s="1455"/>
      <c r="BV126" s="1455"/>
      <c r="BW126" s="1455"/>
      <c r="BX126" s="1455"/>
      <c r="BY126" s="1455"/>
      <c r="BZ126" s="1912"/>
      <c r="CA126" s="1914"/>
      <c r="CB126" s="1397"/>
      <c r="CC126" s="1397"/>
      <c r="CD126" s="1397"/>
      <c r="CE126" s="1397"/>
      <c r="CF126" s="1397"/>
      <c r="CG126" s="1397"/>
      <c r="CH126" s="1397"/>
      <c r="CI126" s="1907"/>
      <c r="CJ126" s="1911"/>
      <c r="CK126" s="1455"/>
      <c r="CL126" s="1455"/>
      <c r="CM126" s="1455"/>
      <c r="CN126" s="1455"/>
      <c r="CO126" s="1455"/>
      <c r="CP126" s="1455"/>
      <c r="CQ126" s="1455"/>
      <c r="CR126" s="1455"/>
      <c r="CS126" s="1455"/>
      <c r="CT126" s="1455"/>
      <c r="CU126" s="1912"/>
      <c r="CV126" s="1914"/>
      <c r="CW126" s="1397"/>
      <c r="CX126" s="1397"/>
      <c r="CY126" s="1397"/>
      <c r="CZ126" s="1397"/>
      <c r="DA126" s="1397"/>
      <c r="DB126" s="1397"/>
      <c r="DC126" s="1397"/>
      <c r="DD126" s="1907"/>
      <c r="DE126" s="1911"/>
      <c r="DF126" s="1455"/>
      <c r="DG126" s="1455"/>
      <c r="DH126" s="1455"/>
      <c r="DI126" s="1455"/>
      <c r="DJ126" s="1455"/>
      <c r="DK126" s="1455"/>
      <c r="DL126" s="1455"/>
      <c r="DM126" s="1455"/>
      <c r="DN126" s="1455"/>
      <c r="DO126" s="1455"/>
      <c r="DP126" s="1912"/>
      <c r="DQ126" s="81"/>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s="82"/>
    </row>
    <row r="127" spans="3:244" ht="5.25" customHeight="1">
      <c r="C127" s="2312"/>
      <c r="D127" s="2312"/>
      <c r="E127" s="2312"/>
      <c r="F127" s="2312"/>
      <c r="G127" s="2312"/>
      <c r="H127" s="1396"/>
      <c r="I127" s="1397"/>
      <c r="J127" s="1397"/>
      <c r="K127" s="1397"/>
      <c r="L127" s="1397"/>
      <c r="M127" s="1397"/>
      <c r="N127" s="1397"/>
      <c r="O127" s="1398"/>
      <c r="P127" s="1449"/>
      <c r="Q127" s="1397"/>
      <c r="R127" s="1397"/>
      <c r="S127" s="1397"/>
      <c r="T127" s="1397"/>
      <c r="U127" s="1397"/>
      <c r="V127" s="1397"/>
      <c r="W127" s="1397"/>
      <c r="X127" s="1907"/>
      <c r="Y127" s="1911"/>
      <c r="Z127" s="1455"/>
      <c r="AA127" s="1455"/>
      <c r="AB127" s="1455"/>
      <c r="AC127" s="1455"/>
      <c r="AD127" s="1455"/>
      <c r="AE127" s="1455"/>
      <c r="AF127" s="1455"/>
      <c r="AG127" s="1455"/>
      <c r="AH127" s="1455"/>
      <c r="AI127" s="1455"/>
      <c r="AJ127" s="1912"/>
      <c r="AK127" s="1914"/>
      <c r="AL127" s="1397"/>
      <c r="AM127" s="1397"/>
      <c r="AN127" s="1397"/>
      <c r="AO127" s="1397"/>
      <c r="AP127" s="1397"/>
      <c r="AQ127" s="1397"/>
      <c r="AR127" s="1397"/>
      <c r="AS127" s="1907"/>
      <c r="AT127" s="1911"/>
      <c r="AU127" s="1455"/>
      <c r="AV127" s="1455"/>
      <c r="AW127" s="1455"/>
      <c r="AX127" s="1455"/>
      <c r="AY127" s="1455"/>
      <c r="AZ127" s="1455"/>
      <c r="BA127" s="1455"/>
      <c r="BB127" s="1455"/>
      <c r="BC127" s="1455"/>
      <c r="BD127" s="1455"/>
      <c r="BE127" s="1912"/>
      <c r="BF127" s="1914"/>
      <c r="BG127" s="1397"/>
      <c r="BH127" s="1397"/>
      <c r="BI127" s="1397"/>
      <c r="BJ127" s="1397"/>
      <c r="BK127" s="1397"/>
      <c r="BL127" s="1397"/>
      <c r="BM127" s="1397"/>
      <c r="BN127" s="1907"/>
      <c r="BO127" s="1911"/>
      <c r="BP127" s="1455"/>
      <c r="BQ127" s="1455"/>
      <c r="BR127" s="1455"/>
      <c r="BS127" s="1455"/>
      <c r="BT127" s="1455"/>
      <c r="BU127" s="1455"/>
      <c r="BV127" s="1455"/>
      <c r="BW127" s="1455"/>
      <c r="BX127" s="1455"/>
      <c r="BY127" s="1455"/>
      <c r="BZ127" s="1912"/>
      <c r="CA127" s="1914"/>
      <c r="CB127" s="1397"/>
      <c r="CC127" s="1397"/>
      <c r="CD127" s="1397"/>
      <c r="CE127" s="1397"/>
      <c r="CF127" s="1397"/>
      <c r="CG127" s="1397"/>
      <c r="CH127" s="1397"/>
      <c r="CI127" s="1907"/>
      <c r="CJ127" s="1911"/>
      <c r="CK127" s="1455"/>
      <c r="CL127" s="1455"/>
      <c r="CM127" s="1455"/>
      <c r="CN127" s="1455"/>
      <c r="CO127" s="1455"/>
      <c r="CP127" s="1455"/>
      <c r="CQ127" s="1455"/>
      <c r="CR127" s="1455"/>
      <c r="CS127" s="1455"/>
      <c r="CT127" s="1455"/>
      <c r="CU127" s="1912"/>
      <c r="CV127" s="1914"/>
      <c r="CW127" s="1397"/>
      <c r="CX127" s="1397"/>
      <c r="CY127" s="1397"/>
      <c r="CZ127" s="1397"/>
      <c r="DA127" s="1397"/>
      <c r="DB127" s="1397"/>
      <c r="DC127" s="1397"/>
      <c r="DD127" s="1907"/>
      <c r="DE127" s="1911"/>
      <c r="DF127" s="1455"/>
      <c r="DG127" s="1455"/>
      <c r="DH127" s="1455"/>
      <c r="DI127" s="1455"/>
      <c r="DJ127" s="1455"/>
      <c r="DK127" s="1455"/>
      <c r="DL127" s="1455"/>
      <c r="DM127" s="1455"/>
      <c r="DN127" s="1455"/>
      <c r="DO127" s="1455"/>
      <c r="DP127" s="1912"/>
      <c r="DQ127" s="81"/>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s="82"/>
    </row>
    <row r="128" spans="3:244" ht="5.25" customHeight="1">
      <c r="C128" s="2312"/>
      <c r="D128" s="2312"/>
      <c r="E128" s="2312"/>
      <c r="F128" s="2312"/>
      <c r="G128" s="2312"/>
      <c r="H128" s="1396"/>
      <c r="I128" s="1397"/>
      <c r="J128" s="1397"/>
      <c r="K128" s="1397"/>
      <c r="L128" s="1397"/>
      <c r="M128" s="1397"/>
      <c r="N128" s="1397"/>
      <c r="O128" s="1398"/>
      <c r="P128" s="1449"/>
      <c r="Q128" s="1397"/>
      <c r="R128" s="1397"/>
      <c r="S128" s="1397"/>
      <c r="T128" s="1397"/>
      <c r="U128" s="1397"/>
      <c r="V128" s="1397"/>
      <c r="W128" s="1397"/>
      <c r="X128" s="1907"/>
      <c r="Y128" s="1916" t="str">
        <f>IF($AA$10&lt;&gt;"",IF(HLOOKUP($AA$10,'個人別明細　一覧入力用'!$F$7:$HG$193,85,FALSE)&lt;&gt;"",HLOOKUP($AA$10,'個人別明細　一覧入力用'!$F$7:$HG$193,85,FALSE),""),"")</f>
        <v/>
      </c>
      <c r="Z128" s="1852"/>
      <c r="AA128" s="1852"/>
      <c r="AB128" s="1852"/>
      <c r="AC128" s="1852"/>
      <c r="AD128" s="1852"/>
      <c r="AE128" s="1852"/>
      <c r="AF128" s="1852"/>
      <c r="AG128" s="1852"/>
      <c r="AH128" s="1852"/>
      <c r="AI128" s="1852"/>
      <c r="AJ128" s="1917"/>
      <c r="AK128" s="1914"/>
      <c r="AL128" s="1397"/>
      <c r="AM128" s="1397"/>
      <c r="AN128" s="1397"/>
      <c r="AO128" s="1397"/>
      <c r="AP128" s="1397"/>
      <c r="AQ128" s="1397"/>
      <c r="AR128" s="1397"/>
      <c r="AS128" s="1907"/>
      <c r="AT128" s="1916" t="str">
        <f>IF($AA$10&lt;&gt;"",IF(HLOOKUP($AA$10,'個人別明細　一覧入力用'!$F$7:$HG$193,86,FALSE)&lt;&gt;"",HLOOKUP($AA$10,'個人別明細　一覧入力用'!$F$7:$HG$193,86,FALSE),""),"")</f>
        <v/>
      </c>
      <c r="AU128" s="1852"/>
      <c r="AV128" s="1852"/>
      <c r="AW128" s="1852"/>
      <c r="AX128" s="1852"/>
      <c r="AY128" s="1852"/>
      <c r="AZ128" s="1852"/>
      <c r="BA128" s="1852"/>
      <c r="BB128" s="1852"/>
      <c r="BC128" s="1852"/>
      <c r="BD128" s="1852"/>
      <c r="BE128" s="1917"/>
      <c r="BF128" s="1914"/>
      <c r="BG128" s="1397"/>
      <c r="BH128" s="1397"/>
      <c r="BI128" s="1397"/>
      <c r="BJ128" s="1397"/>
      <c r="BK128" s="1397"/>
      <c r="BL128" s="1397"/>
      <c r="BM128" s="1397"/>
      <c r="BN128" s="1907"/>
      <c r="BO128" s="1916" t="str">
        <f>IF($AA$10&lt;&gt;"",IF(HLOOKUP($AA$10,'個人別明細　一覧入力用'!$F$7:$HG$193,87,FALSE)&lt;&gt;"",HLOOKUP($AA$10,'個人別明細　一覧入力用'!$F$7:$HG$193,87,FALSE),""),"")</f>
        <v/>
      </c>
      <c r="BP128" s="1852"/>
      <c r="BQ128" s="1852"/>
      <c r="BR128" s="1852"/>
      <c r="BS128" s="1852"/>
      <c r="BT128" s="1852"/>
      <c r="BU128" s="1852"/>
      <c r="BV128" s="1852"/>
      <c r="BW128" s="1852"/>
      <c r="BX128" s="1852"/>
      <c r="BY128" s="1852"/>
      <c r="BZ128" s="1917"/>
      <c r="CA128" s="1914"/>
      <c r="CB128" s="1397"/>
      <c r="CC128" s="1397"/>
      <c r="CD128" s="1397"/>
      <c r="CE128" s="1397"/>
      <c r="CF128" s="1397"/>
      <c r="CG128" s="1397"/>
      <c r="CH128" s="1397"/>
      <c r="CI128" s="1907"/>
      <c r="CJ128" s="1916" t="str">
        <f>IF($AA$10&lt;&gt;"",IF(HLOOKUP($AA$10,'個人別明細　一覧入力用'!$F$7:$HG$193,88,FALSE)&lt;&gt;"",HLOOKUP($AA$10,'個人別明細　一覧入力用'!$F$7:$HG$193,88,FALSE),""),"")</f>
        <v/>
      </c>
      <c r="CK128" s="1852"/>
      <c r="CL128" s="1852"/>
      <c r="CM128" s="1852"/>
      <c r="CN128" s="1852"/>
      <c r="CO128" s="1852"/>
      <c r="CP128" s="1852"/>
      <c r="CQ128" s="1852"/>
      <c r="CR128" s="1852"/>
      <c r="CS128" s="1852"/>
      <c r="CT128" s="1852"/>
      <c r="CU128" s="1917"/>
      <c r="CV128" s="1914"/>
      <c r="CW128" s="1397"/>
      <c r="CX128" s="1397"/>
      <c r="CY128" s="1397"/>
      <c r="CZ128" s="1397"/>
      <c r="DA128" s="1397"/>
      <c r="DB128" s="1397"/>
      <c r="DC128" s="1397"/>
      <c r="DD128" s="1907"/>
      <c r="DE128" s="1916" t="str">
        <f>IF($AA$10&lt;&gt;"",IF(HLOOKUP($AA$10,'個人別明細　一覧入力用'!$F$7:$HG$193,89,FALSE)&lt;&gt;"",HLOOKUP($AA$10,'個人別明細　一覧入力用'!$F$7:$HG$193,89,FALSE),""),"")</f>
        <v/>
      </c>
      <c r="DF128" s="1852"/>
      <c r="DG128" s="1852"/>
      <c r="DH128" s="1852"/>
      <c r="DI128" s="1852"/>
      <c r="DJ128" s="1852"/>
      <c r="DK128" s="1852"/>
      <c r="DL128" s="1852"/>
      <c r="DM128" s="1852"/>
      <c r="DN128" s="1852"/>
      <c r="DO128" s="1852"/>
      <c r="DP128" s="1917"/>
      <c r="DQ128" s="81"/>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s="82"/>
    </row>
    <row r="129" spans="3:244" ht="5.25" customHeight="1">
      <c r="C129" s="2312"/>
      <c r="D129" s="2312"/>
      <c r="E129" s="2312"/>
      <c r="F129" s="2312"/>
      <c r="G129" s="2312"/>
      <c r="H129" s="1396"/>
      <c r="I129" s="1397"/>
      <c r="J129" s="1397"/>
      <c r="K129" s="1397"/>
      <c r="L129" s="1397"/>
      <c r="M129" s="1397"/>
      <c r="N129" s="1397"/>
      <c r="O129" s="1398"/>
      <c r="P129" s="1449"/>
      <c r="Q129" s="1397"/>
      <c r="R129" s="1397"/>
      <c r="S129" s="1397"/>
      <c r="T129" s="1397"/>
      <c r="U129" s="1397"/>
      <c r="V129" s="1397"/>
      <c r="W129" s="1397"/>
      <c r="X129" s="1907"/>
      <c r="Y129" s="1916"/>
      <c r="Z129" s="1852"/>
      <c r="AA129" s="1852"/>
      <c r="AB129" s="1852"/>
      <c r="AC129" s="1852"/>
      <c r="AD129" s="1852"/>
      <c r="AE129" s="1852"/>
      <c r="AF129" s="1852"/>
      <c r="AG129" s="1852"/>
      <c r="AH129" s="1852"/>
      <c r="AI129" s="1852"/>
      <c r="AJ129" s="1917"/>
      <c r="AK129" s="1914"/>
      <c r="AL129" s="1397"/>
      <c r="AM129" s="1397"/>
      <c r="AN129" s="1397"/>
      <c r="AO129" s="1397"/>
      <c r="AP129" s="1397"/>
      <c r="AQ129" s="1397"/>
      <c r="AR129" s="1397"/>
      <c r="AS129" s="1907"/>
      <c r="AT129" s="1916"/>
      <c r="AU129" s="1852"/>
      <c r="AV129" s="1852"/>
      <c r="AW129" s="1852"/>
      <c r="AX129" s="1852"/>
      <c r="AY129" s="1852"/>
      <c r="AZ129" s="1852"/>
      <c r="BA129" s="1852"/>
      <c r="BB129" s="1852"/>
      <c r="BC129" s="1852"/>
      <c r="BD129" s="1852"/>
      <c r="BE129" s="1917"/>
      <c r="BF129" s="1914"/>
      <c r="BG129" s="1397"/>
      <c r="BH129" s="1397"/>
      <c r="BI129" s="1397"/>
      <c r="BJ129" s="1397"/>
      <c r="BK129" s="1397"/>
      <c r="BL129" s="1397"/>
      <c r="BM129" s="1397"/>
      <c r="BN129" s="1907"/>
      <c r="BO129" s="1916"/>
      <c r="BP129" s="1852"/>
      <c r="BQ129" s="1852"/>
      <c r="BR129" s="1852"/>
      <c r="BS129" s="1852"/>
      <c r="BT129" s="1852"/>
      <c r="BU129" s="1852"/>
      <c r="BV129" s="1852"/>
      <c r="BW129" s="1852"/>
      <c r="BX129" s="1852"/>
      <c r="BY129" s="1852"/>
      <c r="BZ129" s="1917"/>
      <c r="CA129" s="1914"/>
      <c r="CB129" s="1397"/>
      <c r="CC129" s="1397"/>
      <c r="CD129" s="1397"/>
      <c r="CE129" s="1397"/>
      <c r="CF129" s="1397"/>
      <c r="CG129" s="1397"/>
      <c r="CH129" s="1397"/>
      <c r="CI129" s="1907"/>
      <c r="CJ129" s="1916"/>
      <c r="CK129" s="1852"/>
      <c r="CL129" s="1852"/>
      <c r="CM129" s="1852"/>
      <c r="CN129" s="1852"/>
      <c r="CO129" s="1852"/>
      <c r="CP129" s="1852"/>
      <c r="CQ129" s="1852"/>
      <c r="CR129" s="1852"/>
      <c r="CS129" s="1852"/>
      <c r="CT129" s="1852"/>
      <c r="CU129" s="1917"/>
      <c r="CV129" s="1914"/>
      <c r="CW129" s="1397"/>
      <c r="CX129" s="1397"/>
      <c r="CY129" s="1397"/>
      <c r="CZ129" s="1397"/>
      <c r="DA129" s="1397"/>
      <c r="DB129" s="1397"/>
      <c r="DC129" s="1397"/>
      <c r="DD129" s="1907"/>
      <c r="DE129" s="1916"/>
      <c r="DF129" s="1852"/>
      <c r="DG129" s="1852"/>
      <c r="DH129" s="1852"/>
      <c r="DI129" s="1852"/>
      <c r="DJ129" s="1852"/>
      <c r="DK129" s="1852"/>
      <c r="DL129" s="1852"/>
      <c r="DM129" s="1852"/>
      <c r="DN129" s="1852"/>
      <c r="DO129" s="1852"/>
      <c r="DP129" s="1917"/>
      <c r="DQ129" s="81"/>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s="82"/>
    </row>
    <row r="130" spans="3:244" ht="5.25" customHeight="1">
      <c r="C130" s="2312"/>
      <c r="D130" s="2312"/>
      <c r="E130" s="2312"/>
      <c r="F130" s="2312"/>
      <c r="G130" s="2312"/>
      <c r="H130" s="1396"/>
      <c r="I130" s="1397"/>
      <c r="J130" s="1397"/>
      <c r="K130" s="1397"/>
      <c r="L130" s="1397"/>
      <c r="M130" s="1397"/>
      <c r="N130" s="1397"/>
      <c r="O130" s="1398"/>
      <c r="P130" s="1449"/>
      <c r="Q130" s="1397"/>
      <c r="R130" s="1397"/>
      <c r="S130" s="1397"/>
      <c r="T130" s="1397"/>
      <c r="U130" s="1397"/>
      <c r="V130" s="1397"/>
      <c r="W130" s="1397"/>
      <c r="X130" s="1907"/>
      <c r="Y130" s="1916"/>
      <c r="Z130" s="1852"/>
      <c r="AA130" s="1852"/>
      <c r="AB130" s="1852"/>
      <c r="AC130" s="1852"/>
      <c r="AD130" s="1852"/>
      <c r="AE130" s="1852"/>
      <c r="AF130" s="1852"/>
      <c r="AG130" s="1852"/>
      <c r="AH130" s="1852"/>
      <c r="AI130" s="1852"/>
      <c r="AJ130" s="1917"/>
      <c r="AK130" s="1914"/>
      <c r="AL130" s="1397"/>
      <c r="AM130" s="1397"/>
      <c r="AN130" s="1397"/>
      <c r="AO130" s="1397"/>
      <c r="AP130" s="1397"/>
      <c r="AQ130" s="1397"/>
      <c r="AR130" s="1397"/>
      <c r="AS130" s="1907"/>
      <c r="AT130" s="1916"/>
      <c r="AU130" s="1852"/>
      <c r="AV130" s="1852"/>
      <c r="AW130" s="1852"/>
      <c r="AX130" s="1852"/>
      <c r="AY130" s="1852"/>
      <c r="AZ130" s="1852"/>
      <c r="BA130" s="1852"/>
      <c r="BB130" s="1852"/>
      <c r="BC130" s="1852"/>
      <c r="BD130" s="1852"/>
      <c r="BE130" s="1917"/>
      <c r="BF130" s="1914"/>
      <c r="BG130" s="1397"/>
      <c r="BH130" s="1397"/>
      <c r="BI130" s="1397"/>
      <c r="BJ130" s="1397"/>
      <c r="BK130" s="1397"/>
      <c r="BL130" s="1397"/>
      <c r="BM130" s="1397"/>
      <c r="BN130" s="1907"/>
      <c r="BO130" s="1916"/>
      <c r="BP130" s="1852"/>
      <c r="BQ130" s="1852"/>
      <c r="BR130" s="1852"/>
      <c r="BS130" s="1852"/>
      <c r="BT130" s="1852"/>
      <c r="BU130" s="1852"/>
      <c r="BV130" s="1852"/>
      <c r="BW130" s="1852"/>
      <c r="BX130" s="1852"/>
      <c r="BY130" s="1852"/>
      <c r="BZ130" s="1917"/>
      <c r="CA130" s="1914"/>
      <c r="CB130" s="1397"/>
      <c r="CC130" s="1397"/>
      <c r="CD130" s="1397"/>
      <c r="CE130" s="1397"/>
      <c r="CF130" s="1397"/>
      <c r="CG130" s="1397"/>
      <c r="CH130" s="1397"/>
      <c r="CI130" s="1907"/>
      <c r="CJ130" s="1916"/>
      <c r="CK130" s="1852"/>
      <c r="CL130" s="1852"/>
      <c r="CM130" s="1852"/>
      <c r="CN130" s="1852"/>
      <c r="CO130" s="1852"/>
      <c r="CP130" s="1852"/>
      <c r="CQ130" s="1852"/>
      <c r="CR130" s="1852"/>
      <c r="CS130" s="1852"/>
      <c r="CT130" s="1852"/>
      <c r="CU130" s="1917"/>
      <c r="CV130" s="1914"/>
      <c r="CW130" s="1397"/>
      <c r="CX130" s="1397"/>
      <c r="CY130" s="1397"/>
      <c r="CZ130" s="1397"/>
      <c r="DA130" s="1397"/>
      <c r="DB130" s="1397"/>
      <c r="DC130" s="1397"/>
      <c r="DD130" s="1907"/>
      <c r="DE130" s="1916"/>
      <c r="DF130" s="1852"/>
      <c r="DG130" s="1852"/>
      <c r="DH130" s="1852"/>
      <c r="DI130" s="1852"/>
      <c r="DJ130" s="1852"/>
      <c r="DK130" s="1852"/>
      <c r="DL130" s="1852"/>
      <c r="DM130" s="1852"/>
      <c r="DN130" s="1852"/>
      <c r="DO130" s="1852"/>
      <c r="DP130" s="1917"/>
      <c r="DQ130" s="81"/>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s="82"/>
    </row>
    <row r="131" spans="3:244" ht="5.25" customHeight="1">
      <c r="C131" s="2312"/>
      <c r="D131" s="2312"/>
      <c r="E131" s="2312"/>
      <c r="F131" s="2312"/>
      <c r="G131" s="2312"/>
      <c r="H131" s="1396"/>
      <c r="I131" s="1397"/>
      <c r="J131" s="1397"/>
      <c r="K131" s="1397"/>
      <c r="L131" s="1397"/>
      <c r="M131" s="1397"/>
      <c r="N131" s="1397"/>
      <c r="O131" s="1398"/>
      <c r="P131" s="1449"/>
      <c r="Q131" s="1397"/>
      <c r="R131" s="1397"/>
      <c r="S131" s="1397"/>
      <c r="T131" s="1397"/>
      <c r="U131" s="1397"/>
      <c r="V131" s="1397"/>
      <c r="W131" s="1397"/>
      <c r="X131" s="1907"/>
      <c r="Y131" s="1916"/>
      <c r="Z131" s="1852"/>
      <c r="AA131" s="1852"/>
      <c r="AB131" s="1852"/>
      <c r="AC131" s="1852"/>
      <c r="AD131" s="1852"/>
      <c r="AE131" s="1852"/>
      <c r="AF131" s="1852"/>
      <c r="AG131" s="1852"/>
      <c r="AH131" s="1852"/>
      <c r="AI131" s="1852"/>
      <c r="AJ131" s="1917"/>
      <c r="AK131" s="1914"/>
      <c r="AL131" s="1397"/>
      <c r="AM131" s="1397"/>
      <c r="AN131" s="1397"/>
      <c r="AO131" s="1397"/>
      <c r="AP131" s="1397"/>
      <c r="AQ131" s="1397"/>
      <c r="AR131" s="1397"/>
      <c r="AS131" s="1907"/>
      <c r="AT131" s="1916"/>
      <c r="AU131" s="1852"/>
      <c r="AV131" s="1852"/>
      <c r="AW131" s="1852"/>
      <c r="AX131" s="1852"/>
      <c r="AY131" s="1852"/>
      <c r="AZ131" s="1852"/>
      <c r="BA131" s="1852"/>
      <c r="BB131" s="1852"/>
      <c r="BC131" s="1852"/>
      <c r="BD131" s="1852"/>
      <c r="BE131" s="1917"/>
      <c r="BF131" s="1914"/>
      <c r="BG131" s="1397"/>
      <c r="BH131" s="1397"/>
      <c r="BI131" s="1397"/>
      <c r="BJ131" s="1397"/>
      <c r="BK131" s="1397"/>
      <c r="BL131" s="1397"/>
      <c r="BM131" s="1397"/>
      <c r="BN131" s="1907"/>
      <c r="BO131" s="1916"/>
      <c r="BP131" s="1852"/>
      <c r="BQ131" s="1852"/>
      <c r="BR131" s="1852"/>
      <c r="BS131" s="1852"/>
      <c r="BT131" s="1852"/>
      <c r="BU131" s="1852"/>
      <c r="BV131" s="1852"/>
      <c r="BW131" s="1852"/>
      <c r="BX131" s="1852"/>
      <c r="BY131" s="1852"/>
      <c r="BZ131" s="1917"/>
      <c r="CA131" s="1914"/>
      <c r="CB131" s="1397"/>
      <c r="CC131" s="1397"/>
      <c r="CD131" s="1397"/>
      <c r="CE131" s="1397"/>
      <c r="CF131" s="1397"/>
      <c r="CG131" s="1397"/>
      <c r="CH131" s="1397"/>
      <c r="CI131" s="1907"/>
      <c r="CJ131" s="1916"/>
      <c r="CK131" s="1852"/>
      <c r="CL131" s="1852"/>
      <c r="CM131" s="1852"/>
      <c r="CN131" s="1852"/>
      <c r="CO131" s="1852"/>
      <c r="CP131" s="1852"/>
      <c r="CQ131" s="1852"/>
      <c r="CR131" s="1852"/>
      <c r="CS131" s="1852"/>
      <c r="CT131" s="1852"/>
      <c r="CU131" s="1917"/>
      <c r="CV131" s="1914"/>
      <c r="CW131" s="1397"/>
      <c r="CX131" s="1397"/>
      <c r="CY131" s="1397"/>
      <c r="CZ131" s="1397"/>
      <c r="DA131" s="1397"/>
      <c r="DB131" s="1397"/>
      <c r="DC131" s="1397"/>
      <c r="DD131" s="1907"/>
      <c r="DE131" s="1916"/>
      <c r="DF131" s="1852"/>
      <c r="DG131" s="1852"/>
      <c r="DH131" s="1852"/>
      <c r="DI131" s="1852"/>
      <c r="DJ131" s="1852"/>
      <c r="DK131" s="1852"/>
      <c r="DL131" s="1852"/>
      <c r="DM131" s="1852"/>
      <c r="DN131" s="1852"/>
      <c r="DO131" s="1852"/>
      <c r="DP131" s="1917"/>
      <c r="DQ131" s="8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s="82"/>
    </row>
    <row r="132" spans="3:244" ht="5.25" customHeight="1">
      <c r="C132" s="2312"/>
      <c r="D132" s="2312"/>
      <c r="E132" s="2312"/>
      <c r="F132" s="2312"/>
      <c r="G132" s="2312"/>
      <c r="H132" s="1396"/>
      <c r="I132" s="1397"/>
      <c r="J132" s="1397"/>
      <c r="K132" s="1397"/>
      <c r="L132" s="1397"/>
      <c r="M132" s="1397"/>
      <c r="N132" s="1397"/>
      <c r="O132" s="1398"/>
      <c r="P132" s="1449"/>
      <c r="Q132" s="1397"/>
      <c r="R132" s="1397"/>
      <c r="S132" s="1397"/>
      <c r="T132" s="1397"/>
      <c r="U132" s="1397"/>
      <c r="V132" s="1397"/>
      <c r="W132" s="1397"/>
      <c r="X132" s="1907"/>
      <c r="Y132" s="1916"/>
      <c r="Z132" s="1852"/>
      <c r="AA132" s="1852"/>
      <c r="AB132" s="1852"/>
      <c r="AC132" s="1852"/>
      <c r="AD132" s="1852"/>
      <c r="AE132" s="1852"/>
      <c r="AF132" s="1852"/>
      <c r="AG132" s="1852"/>
      <c r="AH132" s="1852"/>
      <c r="AI132" s="1852"/>
      <c r="AJ132" s="1917"/>
      <c r="AK132" s="1914"/>
      <c r="AL132" s="1397"/>
      <c r="AM132" s="1397"/>
      <c r="AN132" s="1397"/>
      <c r="AO132" s="1397"/>
      <c r="AP132" s="1397"/>
      <c r="AQ132" s="1397"/>
      <c r="AR132" s="1397"/>
      <c r="AS132" s="1907"/>
      <c r="AT132" s="1916"/>
      <c r="AU132" s="1852"/>
      <c r="AV132" s="1852"/>
      <c r="AW132" s="1852"/>
      <c r="AX132" s="1852"/>
      <c r="AY132" s="1852"/>
      <c r="AZ132" s="1852"/>
      <c r="BA132" s="1852"/>
      <c r="BB132" s="1852"/>
      <c r="BC132" s="1852"/>
      <c r="BD132" s="1852"/>
      <c r="BE132" s="1917"/>
      <c r="BF132" s="1914"/>
      <c r="BG132" s="1397"/>
      <c r="BH132" s="1397"/>
      <c r="BI132" s="1397"/>
      <c r="BJ132" s="1397"/>
      <c r="BK132" s="1397"/>
      <c r="BL132" s="1397"/>
      <c r="BM132" s="1397"/>
      <c r="BN132" s="1907"/>
      <c r="BO132" s="1916"/>
      <c r="BP132" s="1852"/>
      <c r="BQ132" s="1852"/>
      <c r="BR132" s="1852"/>
      <c r="BS132" s="1852"/>
      <c r="BT132" s="1852"/>
      <c r="BU132" s="1852"/>
      <c r="BV132" s="1852"/>
      <c r="BW132" s="1852"/>
      <c r="BX132" s="1852"/>
      <c r="BY132" s="1852"/>
      <c r="BZ132" s="1917"/>
      <c r="CA132" s="1914"/>
      <c r="CB132" s="1397"/>
      <c r="CC132" s="1397"/>
      <c r="CD132" s="1397"/>
      <c r="CE132" s="1397"/>
      <c r="CF132" s="1397"/>
      <c r="CG132" s="1397"/>
      <c r="CH132" s="1397"/>
      <c r="CI132" s="1907"/>
      <c r="CJ132" s="1916"/>
      <c r="CK132" s="1852"/>
      <c r="CL132" s="1852"/>
      <c r="CM132" s="1852"/>
      <c r="CN132" s="1852"/>
      <c r="CO132" s="1852"/>
      <c r="CP132" s="1852"/>
      <c r="CQ132" s="1852"/>
      <c r="CR132" s="1852"/>
      <c r="CS132" s="1852"/>
      <c r="CT132" s="1852"/>
      <c r="CU132" s="1917"/>
      <c r="CV132" s="1914"/>
      <c r="CW132" s="1397"/>
      <c r="CX132" s="1397"/>
      <c r="CY132" s="1397"/>
      <c r="CZ132" s="1397"/>
      <c r="DA132" s="1397"/>
      <c r="DB132" s="1397"/>
      <c r="DC132" s="1397"/>
      <c r="DD132" s="1907"/>
      <c r="DE132" s="1916"/>
      <c r="DF132" s="1852"/>
      <c r="DG132" s="1852"/>
      <c r="DH132" s="1852"/>
      <c r="DI132" s="1852"/>
      <c r="DJ132" s="1852"/>
      <c r="DK132" s="1852"/>
      <c r="DL132" s="1852"/>
      <c r="DM132" s="1852"/>
      <c r="DN132" s="1852"/>
      <c r="DO132" s="1852"/>
      <c r="DP132" s="1917"/>
      <c r="DQ132" s="81"/>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s="82"/>
    </row>
    <row r="133" spans="3:244" ht="5.25" customHeight="1">
      <c r="C133" s="2312"/>
      <c r="D133" s="2312"/>
      <c r="E133" s="2312"/>
      <c r="F133" s="2312"/>
      <c r="G133" s="2312"/>
      <c r="H133" s="1396"/>
      <c r="I133" s="1397"/>
      <c r="J133" s="1397"/>
      <c r="K133" s="1397"/>
      <c r="L133" s="1397"/>
      <c r="M133" s="1397"/>
      <c r="N133" s="1397"/>
      <c r="O133" s="1398"/>
      <c r="P133" s="1449"/>
      <c r="Q133" s="1397"/>
      <c r="R133" s="1397"/>
      <c r="S133" s="1397"/>
      <c r="T133" s="1397"/>
      <c r="U133" s="1397"/>
      <c r="V133" s="1397"/>
      <c r="W133" s="1397"/>
      <c r="X133" s="1907"/>
      <c r="Y133" s="1916"/>
      <c r="Z133" s="1852"/>
      <c r="AA133" s="1852"/>
      <c r="AB133" s="1852"/>
      <c r="AC133" s="1852"/>
      <c r="AD133" s="1852"/>
      <c r="AE133" s="1852"/>
      <c r="AF133" s="1852"/>
      <c r="AG133" s="1852"/>
      <c r="AH133" s="1852"/>
      <c r="AI133" s="1852"/>
      <c r="AJ133" s="1917"/>
      <c r="AK133" s="1914"/>
      <c r="AL133" s="1397"/>
      <c r="AM133" s="1397"/>
      <c r="AN133" s="1397"/>
      <c r="AO133" s="1397"/>
      <c r="AP133" s="1397"/>
      <c r="AQ133" s="1397"/>
      <c r="AR133" s="1397"/>
      <c r="AS133" s="1907"/>
      <c r="AT133" s="1916"/>
      <c r="AU133" s="1852"/>
      <c r="AV133" s="1852"/>
      <c r="AW133" s="1852"/>
      <c r="AX133" s="1852"/>
      <c r="AY133" s="1852"/>
      <c r="AZ133" s="1852"/>
      <c r="BA133" s="1852"/>
      <c r="BB133" s="1852"/>
      <c r="BC133" s="1852"/>
      <c r="BD133" s="1852"/>
      <c r="BE133" s="1917"/>
      <c r="BF133" s="1914"/>
      <c r="BG133" s="1397"/>
      <c r="BH133" s="1397"/>
      <c r="BI133" s="1397"/>
      <c r="BJ133" s="1397"/>
      <c r="BK133" s="1397"/>
      <c r="BL133" s="1397"/>
      <c r="BM133" s="1397"/>
      <c r="BN133" s="1907"/>
      <c r="BO133" s="1916"/>
      <c r="BP133" s="1852"/>
      <c r="BQ133" s="1852"/>
      <c r="BR133" s="1852"/>
      <c r="BS133" s="1852"/>
      <c r="BT133" s="1852"/>
      <c r="BU133" s="1852"/>
      <c r="BV133" s="1852"/>
      <c r="BW133" s="1852"/>
      <c r="BX133" s="1852"/>
      <c r="BY133" s="1852"/>
      <c r="BZ133" s="1917"/>
      <c r="CA133" s="1914"/>
      <c r="CB133" s="1397"/>
      <c r="CC133" s="1397"/>
      <c r="CD133" s="1397"/>
      <c r="CE133" s="1397"/>
      <c r="CF133" s="1397"/>
      <c r="CG133" s="1397"/>
      <c r="CH133" s="1397"/>
      <c r="CI133" s="1907"/>
      <c r="CJ133" s="1916"/>
      <c r="CK133" s="1852"/>
      <c r="CL133" s="1852"/>
      <c r="CM133" s="1852"/>
      <c r="CN133" s="1852"/>
      <c r="CO133" s="1852"/>
      <c r="CP133" s="1852"/>
      <c r="CQ133" s="1852"/>
      <c r="CR133" s="1852"/>
      <c r="CS133" s="1852"/>
      <c r="CT133" s="1852"/>
      <c r="CU133" s="1917"/>
      <c r="CV133" s="1914"/>
      <c r="CW133" s="1397"/>
      <c r="CX133" s="1397"/>
      <c r="CY133" s="1397"/>
      <c r="CZ133" s="1397"/>
      <c r="DA133" s="1397"/>
      <c r="DB133" s="1397"/>
      <c r="DC133" s="1397"/>
      <c r="DD133" s="1907"/>
      <c r="DE133" s="1916"/>
      <c r="DF133" s="1852"/>
      <c r="DG133" s="1852"/>
      <c r="DH133" s="1852"/>
      <c r="DI133" s="1852"/>
      <c r="DJ133" s="1852"/>
      <c r="DK133" s="1852"/>
      <c r="DL133" s="1852"/>
      <c r="DM133" s="1852"/>
      <c r="DN133" s="1852"/>
      <c r="DO133" s="1852"/>
      <c r="DP133" s="1917"/>
      <c r="DQ133" s="81"/>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s="82"/>
    </row>
    <row r="134" spans="3:244" ht="5.25" customHeight="1" thickBot="1">
      <c r="C134" s="2312"/>
      <c r="D134" s="2312"/>
      <c r="E134" s="2312"/>
      <c r="F134" s="2312"/>
      <c r="G134" s="2312"/>
      <c r="H134" s="1445"/>
      <c r="I134" s="1446"/>
      <c r="J134" s="1446"/>
      <c r="K134" s="1446"/>
      <c r="L134" s="1446"/>
      <c r="M134" s="1446"/>
      <c r="N134" s="1446"/>
      <c r="O134" s="1447"/>
      <c r="P134" s="1450"/>
      <c r="Q134" s="1446"/>
      <c r="R134" s="1446"/>
      <c r="S134" s="1446"/>
      <c r="T134" s="1446"/>
      <c r="U134" s="1446"/>
      <c r="V134" s="1446"/>
      <c r="W134" s="1446"/>
      <c r="X134" s="1908"/>
      <c r="Y134" s="1918"/>
      <c r="Z134" s="1919"/>
      <c r="AA134" s="1919"/>
      <c r="AB134" s="1919"/>
      <c r="AC134" s="1919"/>
      <c r="AD134" s="1919"/>
      <c r="AE134" s="1919"/>
      <c r="AF134" s="1919"/>
      <c r="AG134" s="1919"/>
      <c r="AH134" s="1919"/>
      <c r="AI134" s="1919"/>
      <c r="AJ134" s="1920"/>
      <c r="AK134" s="1915"/>
      <c r="AL134" s="1446"/>
      <c r="AM134" s="1446"/>
      <c r="AN134" s="1446"/>
      <c r="AO134" s="1446"/>
      <c r="AP134" s="1446"/>
      <c r="AQ134" s="1446"/>
      <c r="AR134" s="1446"/>
      <c r="AS134" s="1908"/>
      <c r="AT134" s="1918"/>
      <c r="AU134" s="1919"/>
      <c r="AV134" s="1919"/>
      <c r="AW134" s="1919"/>
      <c r="AX134" s="1919"/>
      <c r="AY134" s="1919"/>
      <c r="AZ134" s="1919"/>
      <c r="BA134" s="1919"/>
      <c r="BB134" s="1919"/>
      <c r="BC134" s="1919"/>
      <c r="BD134" s="1919"/>
      <c r="BE134" s="1920"/>
      <c r="BF134" s="1915"/>
      <c r="BG134" s="1446"/>
      <c r="BH134" s="1446"/>
      <c r="BI134" s="1446"/>
      <c r="BJ134" s="1446"/>
      <c r="BK134" s="1446"/>
      <c r="BL134" s="1446"/>
      <c r="BM134" s="1446"/>
      <c r="BN134" s="1908"/>
      <c r="BO134" s="1918"/>
      <c r="BP134" s="1919"/>
      <c r="BQ134" s="1919"/>
      <c r="BR134" s="1919"/>
      <c r="BS134" s="1919"/>
      <c r="BT134" s="1919"/>
      <c r="BU134" s="1919"/>
      <c r="BV134" s="1919"/>
      <c r="BW134" s="1919"/>
      <c r="BX134" s="1919"/>
      <c r="BY134" s="1919"/>
      <c r="BZ134" s="1920"/>
      <c r="CA134" s="1915"/>
      <c r="CB134" s="1446"/>
      <c r="CC134" s="1446"/>
      <c r="CD134" s="1446"/>
      <c r="CE134" s="1446"/>
      <c r="CF134" s="1446"/>
      <c r="CG134" s="1446"/>
      <c r="CH134" s="1446"/>
      <c r="CI134" s="1908"/>
      <c r="CJ134" s="1918"/>
      <c r="CK134" s="1919"/>
      <c r="CL134" s="1919"/>
      <c r="CM134" s="1919"/>
      <c r="CN134" s="1919"/>
      <c r="CO134" s="1919"/>
      <c r="CP134" s="1919"/>
      <c r="CQ134" s="1919"/>
      <c r="CR134" s="1919"/>
      <c r="CS134" s="1919"/>
      <c r="CT134" s="1919"/>
      <c r="CU134" s="1920"/>
      <c r="CV134" s="1915"/>
      <c r="CW134" s="1446"/>
      <c r="CX134" s="1446"/>
      <c r="CY134" s="1446"/>
      <c r="CZ134" s="1446"/>
      <c r="DA134" s="1446"/>
      <c r="DB134" s="1446"/>
      <c r="DC134" s="1446"/>
      <c r="DD134" s="1908"/>
      <c r="DE134" s="1918"/>
      <c r="DF134" s="1919"/>
      <c r="DG134" s="1919"/>
      <c r="DH134" s="1919"/>
      <c r="DI134" s="1919"/>
      <c r="DJ134" s="1919"/>
      <c r="DK134" s="1919"/>
      <c r="DL134" s="1919"/>
      <c r="DM134" s="1919"/>
      <c r="DN134" s="1919"/>
      <c r="DO134" s="1919"/>
      <c r="DP134" s="1920"/>
      <c r="DQ134" s="81"/>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s="82"/>
    </row>
    <row r="135" spans="3:244" ht="5.25" customHeight="1">
      <c r="C135" s="139"/>
      <c r="D135" s="139"/>
      <c r="E135" s="139"/>
      <c r="F135" s="139"/>
      <c r="G135" s="139"/>
      <c r="H135" s="1442" t="s">
        <v>140</v>
      </c>
      <c r="I135" s="1443"/>
      <c r="J135" s="1443"/>
      <c r="K135" s="1443"/>
      <c r="L135" s="1443"/>
      <c r="M135" s="1443"/>
      <c r="N135" s="1443"/>
      <c r="O135" s="1444"/>
      <c r="P135" s="1448" t="s">
        <v>142</v>
      </c>
      <c r="Q135" s="1443"/>
      <c r="R135" s="1443"/>
      <c r="S135" s="1443"/>
      <c r="T135" s="1443"/>
      <c r="U135" s="1443"/>
      <c r="V135" s="1443"/>
      <c r="W135" s="1443"/>
      <c r="X135" s="1444"/>
      <c r="Y135" s="1451"/>
      <c r="Z135" s="1452"/>
      <c r="AA135" s="1452"/>
      <c r="AB135" s="1452"/>
      <c r="AC135" s="1452"/>
      <c r="AD135" s="1452"/>
      <c r="AE135" s="1452"/>
      <c r="AF135" s="1452"/>
      <c r="AG135" s="1452"/>
      <c r="AH135" s="1452"/>
      <c r="AI135" s="1452"/>
      <c r="AJ135" s="1453"/>
      <c r="AK135" s="1448" t="s">
        <v>147</v>
      </c>
      <c r="AL135" s="1443"/>
      <c r="AM135" s="1443"/>
      <c r="AN135" s="1443"/>
      <c r="AO135" s="1443"/>
      <c r="AP135" s="1443"/>
      <c r="AQ135" s="1443"/>
      <c r="AR135" s="1443"/>
      <c r="AS135" s="1444"/>
      <c r="AT135" s="1451" t="s">
        <v>6</v>
      </c>
      <c r="AU135" s="1452"/>
      <c r="AV135" s="1452"/>
      <c r="AW135" s="1452"/>
      <c r="AX135" s="1452"/>
      <c r="AY135" s="1452"/>
      <c r="AZ135" s="1453"/>
      <c r="BA135" s="1844" t="s">
        <v>9</v>
      </c>
      <c r="BB135" s="1822"/>
      <c r="BC135" s="1822"/>
      <c r="BD135" s="1822"/>
      <c r="BE135" s="1822"/>
      <c r="BF135" s="1822"/>
      <c r="BG135" s="1823"/>
      <c r="BH135" s="1841" t="s">
        <v>31</v>
      </c>
      <c r="BI135" s="1842"/>
      <c r="BJ135" s="1842"/>
      <c r="BK135" s="1842"/>
      <c r="BL135" s="1842"/>
      <c r="BM135" s="1842"/>
      <c r="BN135" s="1843"/>
      <c r="BO135" s="1835" t="s">
        <v>149</v>
      </c>
      <c r="BP135" s="1836"/>
      <c r="BQ135" s="1836"/>
      <c r="BR135" s="1836"/>
      <c r="BS135" s="1836"/>
      <c r="BT135" s="1836"/>
      <c r="BU135" s="1836"/>
      <c r="BV135" s="1836"/>
      <c r="BW135" s="1836"/>
      <c r="BX135" s="1836"/>
      <c r="BY135" s="1836"/>
      <c r="BZ135" s="1837"/>
      <c r="CA135" s="2378" t="str">
        <f>IF($AA$10&lt;&gt;"",IF(HLOOKUP($AA$10,'個人別明細　一覧入力用'!$F$7:$HG$193,99,FALSE)&lt;&gt;"",HLOOKUP($AA$10,'個人別明細　一覧入力用'!$F$7:$HG$193,99,FALSE),""),"")</f>
        <v/>
      </c>
      <c r="CB135" s="2379"/>
      <c r="CC135" s="2379"/>
      <c r="CD135" s="2379"/>
      <c r="CE135" s="2379"/>
      <c r="CF135" s="2379"/>
      <c r="CG135" s="2379"/>
      <c r="CH135" s="2379"/>
      <c r="CI135" s="2380"/>
      <c r="CJ135" s="1835" t="s">
        <v>150</v>
      </c>
      <c r="CK135" s="1836"/>
      <c r="CL135" s="1836"/>
      <c r="CM135" s="1836"/>
      <c r="CN135" s="1836"/>
      <c r="CO135" s="1836"/>
      <c r="CP135" s="1836"/>
      <c r="CQ135" s="1836"/>
      <c r="CR135" s="1836"/>
      <c r="CS135" s="1836"/>
      <c r="CT135" s="1836"/>
      <c r="CU135" s="1837"/>
      <c r="CV135" s="1454" t="s">
        <v>33</v>
      </c>
      <c r="CW135" s="1455"/>
      <c r="CX135" s="1455"/>
      <c r="CY135" s="1455"/>
      <c r="CZ135" s="1455"/>
      <c r="DA135" s="1455"/>
      <c r="DB135" s="1455"/>
      <c r="DC135" s="1455"/>
      <c r="DD135" s="1455"/>
      <c r="DE135" s="1455"/>
      <c r="DF135" s="1455"/>
      <c r="DG135" s="1455"/>
      <c r="DH135" s="1455"/>
      <c r="DI135" s="1455"/>
      <c r="DJ135" s="1455"/>
      <c r="DK135" s="1455"/>
      <c r="DL135" s="1455"/>
      <c r="DM135" s="1455"/>
      <c r="DN135" s="1455"/>
      <c r="DO135" s="1455"/>
      <c r="DP135" s="1863"/>
      <c r="DQ135" s="81"/>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s="82"/>
    </row>
    <row r="136" spans="3:244" ht="5.25" customHeight="1">
      <c r="C136" s="139"/>
      <c r="D136" s="139"/>
      <c r="E136" s="139"/>
      <c r="F136" s="139"/>
      <c r="G136" s="139"/>
      <c r="H136" s="1396"/>
      <c r="I136" s="1397"/>
      <c r="J136" s="1397"/>
      <c r="K136" s="1397"/>
      <c r="L136" s="1397"/>
      <c r="M136" s="1397"/>
      <c r="N136" s="1397"/>
      <c r="O136" s="1398"/>
      <c r="P136" s="1449"/>
      <c r="Q136" s="1397"/>
      <c r="R136" s="1397"/>
      <c r="S136" s="1397"/>
      <c r="T136" s="1397"/>
      <c r="U136" s="1397"/>
      <c r="V136" s="1397"/>
      <c r="W136" s="1397"/>
      <c r="X136" s="1398"/>
      <c r="Y136" s="1454"/>
      <c r="Z136" s="1455"/>
      <c r="AA136" s="1455"/>
      <c r="AB136" s="1455"/>
      <c r="AC136" s="1455"/>
      <c r="AD136" s="1455"/>
      <c r="AE136" s="1455"/>
      <c r="AF136" s="1455"/>
      <c r="AG136" s="1455"/>
      <c r="AH136" s="1455"/>
      <c r="AI136" s="1455"/>
      <c r="AJ136" s="1456"/>
      <c r="AK136" s="1449"/>
      <c r="AL136" s="1397"/>
      <c r="AM136" s="1397"/>
      <c r="AN136" s="1397"/>
      <c r="AO136" s="1397"/>
      <c r="AP136" s="1397"/>
      <c r="AQ136" s="1397"/>
      <c r="AR136" s="1397"/>
      <c r="AS136" s="1398"/>
      <c r="AT136" s="1454"/>
      <c r="AU136" s="1455"/>
      <c r="AV136" s="1455"/>
      <c r="AW136" s="1455"/>
      <c r="AX136" s="1455"/>
      <c r="AY136" s="1455"/>
      <c r="AZ136" s="1456"/>
      <c r="BA136" s="1844"/>
      <c r="BB136" s="1822"/>
      <c r="BC136" s="1822"/>
      <c r="BD136" s="1822"/>
      <c r="BE136" s="1822"/>
      <c r="BF136" s="1822"/>
      <c r="BG136" s="1823"/>
      <c r="BH136" s="1844"/>
      <c r="BI136" s="1822"/>
      <c r="BJ136" s="1822"/>
      <c r="BK136" s="1822"/>
      <c r="BL136" s="1822"/>
      <c r="BM136" s="1822"/>
      <c r="BN136" s="1823"/>
      <c r="BO136" s="1449"/>
      <c r="BP136" s="1397"/>
      <c r="BQ136" s="1397"/>
      <c r="BR136" s="1397"/>
      <c r="BS136" s="1397"/>
      <c r="BT136" s="1397"/>
      <c r="BU136" s="1397"/>
      <c r="BV136" s="1397"/>
      <c r="BW136" s="1397"/>
      <c r="BX136" s="1397"/>
      <c r="BY136" s="1397"/>
      <c r="BZ136" s="1398"/>
      <c r="CA136" s="2381"/>
      <c r="CB136" s="2382"/>
      <c r="CC136" s="2382"/>
      <c r="CD136" s="2382"/>
      <c r="CE136" s="2382"/>
      <c r="CF136" s="2382"/>
      <c r="CG136" s="2382"/>
      <c r="CH136" s="2382"/>
      <c r="CI136" s="2383"/>
      <c r="CJ136" s="1449"/>
      <c r="CK136" s="1397"/>
      <c r="CL136" s="1397"/>
      <c r="CM136" s="1397"/>
      <c r="CN136" s="1397"/>
      <c r="CO136" s="1397"/>
      <c r="CP136" s="1397"/>
      <c r="CQ136" s="1397"/>
      <c r="CR136" s="1397"/>
      <c r="CS136" s="1397"/>
      <c r="CT136" s="1397"/>
      <c r="CU136" s="1398"/>
      <c r="CV136" s="1454"/>
      <c r="CW136" s="1455"/>
      <c r="CX136" s="1455"/>
      <c r="CY136" s="1455"/>
      <c r="CZ136" s="1455"/>
      <c r="DA136" s="1455"/>
      <c r="DB136" s="1455"/>
      <c r="DC136" s="1455"/>
      <c r="DD136" s="1455"/>
      <c r="DE136" s="1455"/>
      <c r="DF136" s="1455"/>
      <c r="DG136" s="1455"/>
      <c r="DH136" s="1455"/>
      <c r="DI136" s="1455"/>
      <c r="DJ136" s="1455"/>
      <c r="DK136" s="1455"/>
      <c r="DL136" s="1455"/>
      <c r="DM136" s="1455"/>
      <c r="DN136" s="1455"/>
      <c r="DO136" s="1455"/>
      <c r="DP136" s="1863"/>
      <c r="DQ136" s="81"/>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s="82"/>
    </row>
    <row r="137" spans="3:244" ht="5.25" customHeight="1">
      <c r="C137" s="139"/>
      <c r="D137" s="139"/>
      <c r="E137" s="139"/>
      <c r="F137" s="139"/>
      <c r="G137" s="139"/>
      <c r="H137" s="1396"/>
      <c r="I137" s="1397"/>
      <c r="J137" s="1397"/>
      <c r="K137" s="1397"/>
      <c r="L137" s="1397"/>
      <c r="M137" s="1397"/>
      <c r="N137" s="1397"/>
      <c r="O137" s="1398"/>
      <c r="P137" s="1449"/>
      <c r="Q137" s="1397"/>
      <c r="R137" s="1397"/>
      <c r="S137" s="1397"/>
      <c r="T137" s="1397"/>
      <c r="U137" s="1397"/>
      <c r="V137" s="1397"/>
      <c r="W137" s="1397"/>
      <c r="X137" s="1398"/>
      <c r="Y137" s="1454"/>
      <c r="Z137" s="1455"/>
      <c r="AA137" s="1455"/>
      <c r="AB137" s="1455"/>
      <c r="AC137" s="1455"/>
      <c r="AD137" s="1455"/>
      <c r="AE137" s="1455"/>
      <c r="AF137" s="1455"/>
      <c r="AG137" s="1455"/>
      <c r="AH137" s="1455"/>
      <c r="AI137" s="1455"/>
      <c r="AJ137" s="1456"/>
      <c r="AK137" s="1449"/>
      <c r="AL137" s="1397"/>
      <c r="AM137" s="1397"/>
      <c r="AN137" s="1397"/>
      <c r="AO137" s="1397"/>
      <c r="AP137" s="1397"/>
      <c r="AQ137" s="1397"/>
      <c r="AR137" s="1397"/>
      <c r="AS137" s="1398"/>
      <c r="AT137" s="1454"/>
      <c r="AU137" s="1455"/>
      <c r="AV137" s="1455"/>
      <c r="AW137" s="1455"/>
      <c r="AX137" s="1455"/>
      <c r="AY137" s="1455"/>
      <c r="AZ137" s="1456"/>
      <c r="BA137" s="1844"/>
      <c r="BB137" s="1822"/>
      <c r="BC137" s="1822"/>
      <c r="BD137" s="1822"/>
      <c r="BE137" s="1822"/>
      <c r="BF137" s="1822"/>
      <c r="BG137" s="1823"/>
      <c r="BH137" s="1844"/>
      <c r="BI137" s="1822"/>
      <c r="BJ137" s="1822"/>
      <c r="BK137" s="1822"/>
      <c r="BL137" s="1822"/>
      <c r="BM137" s="1822"/>
      <c r="BN137" s="1823"/>
      <c r="BO137" s="1449"/>
      <c r="BP137" s="1397"/>
      <c r="BQ137" s="1397"/>
      <c r="BR137" s="1397"/>
      <c r="BS137" s="1397"/>
      <c r="BT137" s="1397"/>
      <c r="BU137" s="1397"/>
      <c r="BV137" s="1397"/>
      <c r="BW137" s="1397"/>
      <c r="BX137" s="1397"/>
      <c r="BY137" s="1397"/>
      <c r="BZ137" s="1398"/>
      <c r="CA137" s="2381"/>
      <c r="CB137" s="2382"/>
      <c r="CC137" s="2382"/>
      <c r="CD137" s="2382"/>
      <c r="CE137" s="2382"/>
      <c r="CF137" s="2382"/>
      <c r="CG137" s="2382"/>
      <c r="CH137" s="2382"/>
      <c r="CI137" s="2383"/>
      <c r="CJ137" s="1449"/>
      <c r="CK137" s="1397"/>
      <c r="CL137" s="1397"/>
      <c r="CM137" s="1397"/>
      <c r="CN137" s="1397"/>
      <c r="CO137" s="1397"/>
      <c r="CP137" s="1397"/>
      <c r="CQ137" s="1397"/>
      <c r="CR137" s="1397"/>
      <c r="CS137" s="1397"/>
      <c r="CT137" s="1397"/>
      <c r="CU137" s="1398"/>
      <c r="CV137" s="1454"/>
      <c r="CW137" s="1455"/>
      <c r="CX137" s="1455"/>
      <c r="CY137" s="1455"/>
      <c r="CZ137" s="1455"/>
      <c r="DA137" s="1455"/>
      <c r="DB137" s="1455"/>
      <c r="DC137" s="1455"/>
      <c r="DD137" s="1455"/>
      <c r="DE137" s="1455"/>
      <c r="DF137" s="1455"/>
      <c r="DG137" s="1455"/>
      <c r="DH137" s="1455"/>
      <c r="DI137" s="1455"/>
      <c r="DJ137" s="1455"/>
      <c r="DK137" s="1455"/>
      <c r="DL137" s="1455"/>
      <c r="DM137" s="1455"/>
      <c r="DN137" s="1455"/>
      <c r="DO137" s="1455"/>
      <c r="DP137" s="1863"/>
      <c r="DQ137" s="81"/>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s="82"/>
    </row>
    <row r="138" spans="3:244" ht="5.25" customHeight="1">
      <c r="C138" s="139"/>
      <c r="D138" s="139"/>
      <c r="E138" s="139"/>
      <c r="F138" s="139"/>
      <c r="G138" s="139"/>
      <c r="H138" s="1396"/>
      <c r="I138" s="1397"/>
      <c r="J138" s="1397"/>
      <c r="K138" s="1397"/>
      <c r="L138" s="1397"/>
      <c r="M138" s="1397"/>
      <c r="N138" s="1397"/>
      <c r="O138" s="1398"/>
      <c r="P138" s="1449"/>
      <c r="Q138" s="1397"/>
      <c r="R138" s="1397"/>
      <c r="S138" s="1397"/>
      <c r="T138" s="1397"/>
      <c r="U138" s="1397"/>
      <c r="V138" s="1397"/>
      <c r="W138" s="1397"/>
      <c r="X138" s="1398"/>
      <c r="Y138" s="1851" t="str">
        <f>IF($AA$10&lt;&gt;"",IF(HLOOKUP($AA$10,'個人別明細　一覧入力用'!$F$7:$HG$193,97,FALSE)&lt;&gt;"",HLOOKUP($AA$10,'個人別明細　一覧入力用'!$F$7:$HG$193,97,FALSE),""),"")</f>
        <v/>
      </c>
      <c r="Z138" s="1852"/>
      <c r="AA138" s="1852"/>
      <c r="AB138" s="1852"/>
      <c r="AC138" s="1852"/>
      <c r="AD138" s="1852"/>
      <c r="AE138" s="1852"/>
      <c r="AF138" s="1852"/>
      <c r="AG138" s="1852"/>
      <c r="AH138" s="1852"/>
      <c r="AI138" s="1852"/>
      <c r="AJ138" s="1853"/>
      <c r="AK138" s="1449"/>
      <c r="AL138" s="1397"/>
      <c r="AM138" s="1397"/>
      <c r="AN138" s="1397"/>
      <c r="AO138" s="1397"/>
      <c r="AP138" s="1397"/>
      <c r="AQ138" s="1397"/>
      <c r="AR138" s="1397"/>
      <c r="AS138" s="1398"/>
      <c r="AT138" s="2366" t="str">
        <f>IF($AA$10&lt;&gt;"",IF(HLOOKUP($AA$10,'個人別明細　一覧入力用'!$F$7:$HG$193,101,FALSE)&lt;&gt;"",HLOOKUP($AA$10,'個人別明細　一覧入力用'!$F$7:$HG$193,101,FALSE),""),"")</f>
        <v/>
      </c>
      <c r="AU138" s="2367"/>
      <c r="AV138" s="2367"/>
      <c r="AW138" s="2367"/>
      <c r="AX138" s="2367"/>
      <c r="AY138" s="2367"/>
      <c r="AZ138" s="2368"/>
      <c r="BA138" s="2372" t="str">
        <f>IF($AA$10&lt;&gt;"",IF(HLOOKUP($AA$10,'個人別明細　一覧入力用'!$F$7:$HG$193,102,FALSE)&lt;&gt;"",HLOOKUP($AA$10,'個人別明細　一覧入力用'!$F$7:$HG$193,102,FALSE),""),"")</f>
        <v/>
      </c>
      <c r="BB138" s="2373"/>
      <c r="BC138" s="2373"/>
      <c r="BD138" s="2373"/>
      <c r="BE138" s="2373"/>
      <c r="BF138" s="2373"/>
      <c r="BG138" s="2374"/>
      <c r="BH138" s="2372" t="str">
        <f>IF($AA$10&lt;&gt;"",IF(HLOOKUP($AA$10,'個人別明細　一覧入力用'!$F$7:$HG$193,103,FALSE)&lt;&gt;"",HLOOKUP($AA$10,'個人別明細　一覧入力用'!$F$7:$HG$193,103,FALSE),""),"")</f>
        <v/>
      </c>
      <c r="BI138" s="2373"/>
      <c r="BJ138" s="2373"/>
      <c r="BK138" s="2373"/>
      <c r="BL138" s="2373"/>
      <c r="BM138" s="2373"/>
      <c r="BN138" s="2374"/>
      <c r="BO138" s="1449"/>
      <c r="BP138" s="1397"/>
      <c r="BQ138" s="1397"/>
      <c r="BR138" s="1397"/>
      <c r="BS138" s="1397"/>
      <c r="BT138" s="1397"/>
      <c r="BU138" s="1397"/>
      <c r="BV138" s="1397"/>
      <c r="BW138" s="1397"/>
      <c r="BX138" s="1397"/>
      <c r="BY138" s="1397"/>
      <c r="BZ138" s="1398"/>
      <c r="CA138" s="2381"/>
      <c r="CB138" s="2382"/>
      <c r="CC138" s="2382"/>
      <c r="CD138" s="2382"/>
      <c r="CE138" s="2382"/>
      <c r="CF138" s="2382"/>
      <c r="CG138" s="2382"/>
      <c r="CH138" s="2382"/>
      <c r="CI138" s="2383"/>
      <c r="CJ138" s="1449"/>
      <c r="CK138" s="1397"/>
      <c r="CL138" s="1397"/>
      <c r="CM138" s="1397"/>
      <c r="CN138" s="1397"/>
      <c r="CO138" s="1397"/>
      <c r="CP138" s="1397"/>
      <c r="CQ138" s="1397"/>
      <c r="CR138" s="1397"/>
      <c r="CS138" s="1397"/>
      <c r="CT138" s="1397"/>
      <c r="CU138" s="1398"/>
      <c r="CV138" s="1413" t="str">
        <f>IF($AA$10&lt;&gt;"",IF(HLOOKUP($AA$10,'個人別明細　一覧入力用'!$F$7:$HG$193,100,FALSE)&lt;&gt;"",HLOOKUP($AA$10,'個人別明細　一覧入力用'!$F$7:$HG$193,100,FALSE),""),"")</f>
        <v/>
      </c>
      <c r="CW138" s="1414"/>
      <c r="CX138" s="1414"/>
      <c r="CY138" s="1414"/>
      <c r="CZ138" s="1414"/>
      <c r="DA138" s="1414"/>
      <c r="DB138" s="1414"/>
      <c r="DC138" s="1414"/>
      <c r="DD138" s="1414"/>
      <c r="DE138" s="1414"/>
      <c r="DF138" s="1414"/>
      <c r="DG138" s="1414"/>
      <c r="DH138" s="1414"/>
      <c r="DI138" s="1414"/>
      <c r="DJ138" s="1414"/>
      <c r="DK138" s="1414"/>
      <c r="DL138" s="1414"/>
      <c r="DM138" s="1414"/>
      <c r="DN138" s="1414"/>
      <c r="DO138" s="1414"/>
      <c r="DP138" s="1833"/>
      <c r="DQ138" s="81"/>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s="82"/>
    </row>
    <row r="139" spans="3:244" ht="5.25" customHeight="1">
      <c r="C139" s="139"/>
      <c r="D139" s="139"/>
      <c r="E139" s="139"/>
      <c r="F139" s="139"/>
      <c r="G139" s="139"/>
      <c r="H139" s="1396"/>
      <c r="I139" s="1397"/>
      <c r="J139" s="1397"/>
      <c r="K139" s="1397"/>
      <c r="L139" s="1397"/>
      <c r="M139" s="1397"/>
      <c r="N139" s="1397"/>
      <c r="O139" s="1398"/>
      <c r="P139" s="1449"/>
      <c r="Q139" s="1397"/>
      <c r="R139" s="1397"/>
      <c r="S139" s="1397"/>
      <c r="T139" s="1397"/>
      <c r="U139" s="1397"/>
      <c r="V139" s="1397"/>
      <c r="W139" s="1397"/>
      <c r="X139" s="1398"/>
      <c r="Y139" s="1851"/>
      <c r="Z139" s="1852"/>
      <c r="AA139" s="1852"/>
      <c r="AB139" s="1852"/>
      <c r="AC139" s="1852"/>
      <c r="AD139" s="1852"/>
      <c r="AE139" s="1852"/>
      <c r="AF139" s="1852"/>
      <c r="AG139" s="1852"/>
      <c r="AH139" s="1852"/>
      <c r="AI139" s="1852"/>
      <c r="AJ139" s="1853"/>
      <c r="AK139" s="1449"/>
      <c r="AL139" s="1397"/>
      <c r="AM139" s="1397"/>
      <c r="AN139" s="1397"/>
      <c r="AO139" s="1397"/>
      <c r="AP139" s="1397"/>
      <c r="AQ139" s="1397"/>
      <c r="AR139" s="1397"/>
      <c r="AS139" s="1398"/>
      <c r="AT139" s="2366"/>
      <c r="AU139" s="2367"/>
      <c r="AV139" s="2367"/>
      <c r="AW139" s="2367"/>
      <c r="AX139" s="2367"/>
      <c r="AY139" s="2367"/>
      <c r="AZ139" s="2368"/>
      <c r="BA139" s="2372"/>
      <c r="BB139" s="2373"/>
      <c r="BC139" s="2373"/>
      <c r="BD139" s="2373"/>
      <c r="BE139" s="2373"/>
      <c r="BF139" s="2373"/>
      <c r="BG139" s="2374"/>
      <c r="BH139" s="2372"/>
      <c r="BI139" s="2373"/>
      <c r="BJ139" s="2373"/>
      <c r="BK139" s="2373"/>
      <c r="BL139" s="2373"/>
      <c r="BM139" s="2373"/>
      <c r="BN139" s="2374"/>
      <c r="BO139" s="1449"/>
      <c r="BP139" s="1397"/>
      <c r="BQ139" s="1397"/>
      <c r="BR139" s="1397"/>
      <c r="BS139" s="1397"/>
      <c r="BT139" s="1397"/>
      <c r="BU139" s="1397"/>
      <c r="BV139" s="1397"/>
      <c r="BW139" s="1397"/>
      <c r="BX139" s="1397"/>
      <c r="BY139" s="1397"/>
      <c r="BZ139" s="1398"/>
      <c r="CA139" s="2381"/>
      <c r="CB139" s="2382"/>
      <c r="CC139" s="2382"/>
      <c r="CD139" s="2382"/>
      <c r="CE139" s="2382"/>
      <c r="CF139" s="2382"/>
      <c r="CG139" s="2382"/>
      <c r="CH139" s="2382"/>
      <c r="CI139" s="2383"/>
      <c r="CJ139" s="1449"/>
      <c r="CK139" s="1397"/>
      <c r="CL139" s="1397"/>
      <c r="CM139" s="1397"/>
      <c r="CN139" s="1397"/>
      <c r="CO139" s="1397"/>
      <c r="CP139" s="1397"/>
      <c r="CQ139" s="1397"/>
      <c r="CR139" s="1397"/>
      <c r="CS139" s="1397"/>
      <c r="CT139" s="1397"/>
      <c r="CU139" s="1398"/>
      <c r="CV139" s="1413"/>
      <c r="CW139" s="1414"/>
      <c r="CX139" s="1414"/>
      <c r="CY139" s="1414"/>
      <c r="CZ139" s="1414"/>
      <c r="DA139" s="1414"/>
      <c r="DB139" s="1414"/>
      <c r="DC139" s="1414"/>
      <c r="DD139" s="1414"/>
      <c r="DE139" s="1414"/>
      <c r="DF139" s="1414"/>
      <c r="DG139" s="1414"/>
      <c r="DH139" s="1414"/>
      <c r="DI139" s="1414"/>
      <c r="DJ139" s="1414"/>
      <c r="DK139" s="1414"/>
      <c r="DL139" s="1414"/>
      <c r="DM139" s="1414"/>
      <c r="DN139" s="1414"/>
      <c r="DO139" s="1414"/>
      <c r="DP139" s="1833"/>
      <c r="DQ139" s="81"/>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s="82"/>
    </row>
    <row r="140" spans="3:244" ht="5.25" customHeight="1">
      <c r="C140" s="139"/>
      <c r="D140" s="139"/>
      <c r="E140" s="139"/>
      <c r="F140" s="139"/>
      <c r="G140" s="139"/>
      <c r="H140" s="1396"/>
      <c r="I140" s="1397"/>
      <c r="J140" s="1397"/>
      <c r="K140" s="1397"/>
      <c r="L140" s="1397"/>
      <c r="M140" s="1397"/>
      <c r="N140" s="1397"/>
      <c r="O140" s="1398"/>
      <c r="P140" s="1449"/>
      <c r="Q140" s="1397"/>
      <c r="R140" s="1397"/>
      <c r="S140" s="1397"/>
      <c r="T140" s="1397"/>
      <c r="U140" s="1397"/>
      <c r="V140" s="1397"/>
      <c r="W140" s="1397"/>
      <c r="X140" s="1398"/>
      <c r="Y140" s="1851"/>
      <c r="Z140" s="1852"/>
      <c r="AA140" s="1852"/>
      <c r="AB140" s="1852"/>
      <c r="AC140" s="1852"/>
      <c r="AD140" s="1852"/>
      <c r="AE140" s="1852"/>
      <c r="AF140" s="1852"/>
      <c r="AG140" s="1852"/>
      <c r="AH140" s="1852"/>
      <c r="AI140" s="1852"/>
      <c r="AJ140" s="1853"/>
      <c r="AK140" s="1449"/>
      <c r="AL140" s="1397"/>
      <c r="AM140" s="1397"/>
      <c r="AN140" s="1397"/>
      <c r="AO140" s="1397"/>
      <c r="AP140" s="1397"/>
      <c r="AQ140" s="1397"/>
      <c r="AR140" s="1397"/>
      <c r="AS140" s="1398"/>
      <c r="AT140" s="2366"/>
      <c r="AU140" s="2367"/>
      <c r="AV140" s="2367"/>
      <c r="AW140" s="2367"/>
      <c r="AX140" s="2367"/>
      <c r="AY140" s="2367"/>
      <c r="AZ140" s="2368"/>
      <c r="BA140" s="2372"/>
      <c r="BB140" s="2373"/>
      <c r="BC140" s="2373"/>
      <c r="BD140" s="2373"/>
      <c r="BE140" s="2373"/>
      <c r="BF140" s="2373"/>
      <c r="BG140" s="2374"/>
      <c r="BH140" s="2372"/>
      <c r="BI140" s="2373"/>
      <c r="BJ140" s="2373"/>
      <c r="BK140" s="2373"/>
      <c r="BL140" s="2373"/>
      <c r="BM140" s="2373"/>
      <c r="BN140" s="2374"/>
      <c r="BO140" s="1449"/>
      <c r="BP140" s="1397"/>
      <c r="BQ140" s="1397"/>
      <c r="BR140" s="1397"/>
      <c r="BS140" s="1397"/>
      <c r="BT140" s="1397"/>
      <c r="BU140" s="1397"/>
      <c r="BV140" s="1397"/>
      <c r="BW140" s="1397"/>
      <c r="BX140" s="1397"/>
      <c r="BY140" s="1397"/>
      <c r="BZ140" s="1398"/>
      <c r="CA140" s="2381"/>
      <c r="CB140" s="2382"/>
      <c r="CC140" s="2382"/>
      <c r="CD140" s="2382"/>
      <c r="CE140" s="2382"/>
      <c r="CF140" s="2382"/>
      <c r="CG140" s="2382"/>
      <c r="CH140" s="2382"/>
      <c r="CI140" s="2383"/>
      <c r="CJ140" s="1449"/>
      <c r="CK140" s="1397"/>
      <c r="CL140" s="1397"/>
      <c r="CM140" s="1397"/>
      <c r="CN140" s="1397"/>
      <c r="CO140" s="1397"/>
      <c r="CP140" s="1397"/>
      <c r="CQ140" s="1397"/>
      <c r="CR140" s="1397"/>
      <c r="CS140" s="1397"/>
      <c r="CT140" s="1397"/>
      <c r="CU140" s="1398"/>
      <c r="CV140" s="1413"/>
      <c r="CW140" s="1414"/>
      <c r="CX140" s="1414"/>
      <c r="CY140" s="1414"/>
      <c r="CZ140" s="1414"/>
      <c r="DA140" s="1414"/>
      <c r="DB140" s="1414"/>
      <c r="DC140" s="1414"/>
      <c r="DD140" s="1414"/>
      <c r="DE140" s="1414"/>
      <c r="DF140" s="1414"/>
      <c r="DG140" s="1414"/>
      <c r="DH140" s="1414"/>
      <c r="DI140" s="1414"/>
      <c r="DJ140" s="1414"/>
      <c r="DK140" s="1414"/>
      <c r="DL140" s="1414"/>
      <c r="DM140" s="1414"/>
      <c r="DN140" s="1414"/>
      <c r="DO140" s="1414"/>
      <c r="DP140" s="1833"/>
      <c r="DQ140" s="81"/>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s="82"/>
    </row>
    <row r="141" spans="3:244" ht="5.25" customHeight="1">
      <c r="C141" s="139"/>
      <c r="D141" s="139"/>
      <c r="E141" s="139"/>
      <c r="F141" s="139"/>
      <c r="G141" s="139"/>
      <c r="H141" s="1396"/>
      <c r="I141" s="1397"/>
      <c r="J141" s="1397"/>
      <c r="K141" s="1397"/>
      <c r="L141" s="1397"/>
      <c r="M141" s="1397"/>
      <c r="N141" s="1397"/>
      <c r="O141" s="1398"/>
      <c r="P141" s="1449"/>
      <c r="Q141" s="1397"/>
      <c r="R141" s="1397"/>
      <c r="S141" s="1397"/>
      <c r="T141" s="1397"/>
      <c r="U141" s="1397"/>
      <c r="V141" s="1397"/>
      <c r="W141" s="1397"/>
      <c r="X141" s="1398"/>
      <c r="Y141" s="1851"/>
      <c r="Z141" s="1852"/>
      <c r="AA141" s="1852"/>
      <c r="AB141" s="1852"/>
      <c r="AC141" s="1852"/>
      <c r="AD141" s="1852"/>
      <c r="AE141" s="1852"/>
      <c r="AF141" s="1852"/>
      <c r="AG141" s="1852"/>
      <c r="AH141" s="1852"/>
      <c r="AI141" s="1852"/>
      <c r="AJ141" s="1853"/>
      <c r="AK141" s="1449"/>
      <c r="AL141" s="1397"/>
      <c r="AM141" s="1397"/>
      <c r="AN141" s="1397"/>
      <c r="AO141" s="1397"/>
      <c r="AP141" s="1397"/>
      <c r="AQ141" s="1397"/>
      <c r="AR141" s="1397"/>
      <c r="AS141" s="1398"/>
      <c r="AT141" s="2366"/>
      <c r="AU141" s="2367"/>
      <c r="AV141" s="2367"/>
      <c r="AW141" s="2367"/>
      <c r="AX141" s="2367"/>
      <c r="AY141" s="2367"/>
      <c r="AZ141" s="2368"/>
      <c r="BA141" s="2372"/>
      <c r="BB141" s="2373"/>
      <c r="BC141" s="2373"/>
      <c r="BD141" s="2373"/>
      <c r="BE141" s="2373"/>
      <c r="BF141" s="2373"/>
      <c r="BG141" s="2374"/>
      <c r="BH141" s="2372"/>
      <c r="BI141" s="2373"/>
      <c r="BJ141" s="2373"/>
      <c r="BK141" s="2373"/>
      <c r="BL141" s="2373"/>
      <c r="BM141" s="2373"/>
      <c r="BN141" s="2374"/>
      <c r="BO141" s="1449"/>
      <c r="BP141" s="1397"/>
      <c r="BQ141" s="1397"/>
      <c r="BR141" s="1397"/>
      <c r="BS141" s="1397"/>
      <c r="BT141" s="1397"/>
      <c r="BU141" s="1397"/>
      <c r="BV141" s="1397"/>
      <c r="BW141" s="1397"/>
      <c r="BX141" s="1397"/>
      <c r="BY141" s="1397"/>
      <c r="BZ141" s="1398"/>
      <c r="CA141" s="2381"/>
      <c r="CB141" s="2382"/>
      <c r="CC141" s="2382"/>
      <c r="CD141" s="2382"/>
      <c r="CE141" s="2382"/>
      <c r="CF141" s="2382"/>
      <c r="CG141" s="2382"/>
      <c r="CH141" s="2382"/>
      <c r="CI141" s="2383"/>
      <c r="CJ141" s="1449"/>
      <c r="CK141" s="1397"/>
      <c r="CL141" s="1397"/>
      <c r="CM141" s="1397"/>
      <c r="CN141" s="1397"/>
      <c r="CO141" s="1397"/>
      <c r="CP141" s="1397"/>
      <c r="CQ141" s="1397"/>
      <c r="CR141" s="1397"/>
      <c r="CS141" s="1397"/>
      <c r="CT141" s="1397"/>
      <c r="CU141" s="1398"/>
      <c r="CV141" s="1413"/>
      <c r="CW141" s="1414"/>
      <c r="CX141" s="1414"/>
      <c r="CY141" s="1414"/>
      <c r="CZ141" s="1414"/>
      <c r="DA141" s="1414"/>
      <c r="DB141" s="1414"/>
      <c r="DC141" s="1414"/>
      <c r="DD141" s="1414"/>
      <c r="DE141" s="1414"/>
      <c r="DF141" s="1414"/>
      <c r="DG141" s="1414"/>
      <c r="DH141" s="1414"/>
      <c r="DI141" s="1414"/>
      <c r="DJ141" s="1414"/>
      <c r="DK141" s="1414"/>
      <c r="DL141" s="1414"/>
      <c r="DM141" s="1414"/>
      <c r="DN141" s="1414"/>
      <c r="DO141" s="1414"/>
      <c r="DP141" s="1833"/>
      <c r="DQ141" s="8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s="82"/>
    </row>
    <row r="142" spans="3:244" ht="5.25" customHeight="1">
      <c r="C142" s="139"/>
      <c r="D142" s="139"/>
      <c r="E142" s="139"/>
      <c r="F142" s="139"/>
      <c r="G142" s="139"/>
      <c r="H142" s="1396"/>
      <c r="I142" s="1397"/>
      <c r="J142" s="1397"/>
      <c r="K142" s="1397"/>
      <c r="L142" s="1397"/>
      <c r="M142" s="1397"/>
      <c r="N142" s="1397"/>
      <c r="O142" s="1398"/>
      <c r="P142" s="1449"/>
      <c r="Q142" s="1397"/>
      <c r="R142" s="1397"/>
      <c r="S142" s="1397"/>
      <c r="T142" s="1397"/>
      <c r="U142" s="1397"/>
      <c r="V142" s="1397"/>
      <c r="W142" s="1397"/>
      <c r="X142" s="1398"/>
      <c r="Y142" s="1851"/>
      <c r="Z142" s="1852"/>
      <c r="AA142" s="1852"/>
      <c r="AB142" s="1852"/>
      <c r="AC142" s="1852"/>
      <c r="AD142" s="1852"/>
      <c r="AE142" s="1852"/>
      <c r="AF142" s="1852"/>
      <c r="AG142" s="1852"/>
      <c r="AH142" s="1852"/>
      <c r="AI142" s="1852"/>
      <c r="AJ142" s="1853"/>
      <c r="AK142" s="1449"/>
      <c r="AL142" s="1397"/>
      <c r="AM142" s="1397"/>
      <c r="AN142" s="1397"/>
      <c r="AO142" s="1397"/>
      <c r="AP142" s="1397"/>
      <c r="AQ142" s="1397"/>
      <c r="AR142" s="1397"/>
      <c r="AS142" s="1398"/>
      <c r="AT142" s="2366"/>
      <c r="AU142" s="2367"/>
      <c r="AV142" s="2367"/>
      <c r="AW142" s="2367"/>
      <c r="AX142" s="2367"/>
      <c r="AY142" s="2367"/>
      <c r="AZ142" s="2368"/>
      <c r="BA142" s="2372"/>
      <c r="BB142" s="2373"/>
      <c r="BC142" s="2373"/>
      <c r="BD142" s="2373"/>
      <c r="BE142" s="2373"/>
      <c r="BF142" s="2373"/>
      <c r="BG142" s="2374"/>
      <c r="BH142" s="2372"/>
      <c r="BI142" s="2373"/>
      <c r="BJ142" s="2373"/>
      <c r="BK142" s="2373"/>
      <c r="BL142" s="2373"/>
      <c r="BM142" s="2373"/>
      <c r="BN142" s="2374"/>
      <c r="BO142" s="1449"/>
      <c r="BP142" s="1397"/>
      <c r="BQ142" s="1397"/>
      <c r="BR142" s="1397"/>
      <c r="BS142" s="1397"/>
      <c r="BT142" s="1397"/>
      <c r="BU142" s="1397"/>
      <c r="BV142" s="1397"/>
      <c r="BW142" s="1397"/>
      <c r="BX142" s="1397"/>
      <c r="BY142" s="1397"/>
      <c r="BZ142" s="1398"/>
      <c r="CA142" s="2381"/>
      <c r="CB142" s="2382"/>
      <c r="CC142" s="2382"/>
      <c r="CD142" s="2382"/>
      <c r="CE142" s="2382"/>
      <c r="CF142" s="2382"/>
      <c r="CG142" s="2382"/>
      <c r="CH142" s="2382"/>
      <c r="CI142" s="2383"/>
      <c r="CJ142" s="1449"/>
      <c r="CK142" s="1397"/>
      <c r="CL142" s="1397"/>
      <c r="CM142" s="1397"/>
      <c r="CN142" s="1397"/>
      <c r="CO142" s="1397"/>
      <c r="CP142" s="1397"/>
      <c r="CQ142" s="1397"/>
      <c r="CR142" s="1397"/>
      <c r="CS142" s="1397"/>
      <c r="CT142" s="1397"/>
      <c r="CU142" s="1398"/>
      <c r="CV142" s="1413"/>
      <c r="CW142" s="1414"/>
      <c r="CX142" s="1414"/>
      <c r="CY142" s="1414"/>
      <c r="CZ142" s="1414"/>
      <c r="DA142" s="1414"/>
      <c r="DB142" s="1414"/>
      <c r="DC142" s="1414"/>
      <c r="DD142" s="1414"/>
      <c r="DE142" s="1414"/>
      <c r="DF142" s="1414"/>
      <c r="DG142" s="1414"/>
      <c r="DH142" s="1414"/>
      <c r="DI142" s="1414"/>
      <c r="DJ142" s="1414"/>
      <c r="DK142" s="1414"/>
      <c r="DL142" s="1414"/>
      <c r="DM142" s="1414"/>
      <c r="DN142" s="1414"/>
      <c r="DO142" s="1414"/>
      <c r="DP142" s="1833"/>
      <c r="DQ142" s="81"/>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s="82"/>
    </row>
    <row r="143" spans="3:244" ht="5.25" customHeight="1">
      <c r="C143" s="139"/>
      <c r="D143" s="139"/>
      <c r="E143" s="139"/>
      <c r="F143" s="139"/>
      <c r="G143" s="139"/>
      <c r="H143" s="1396"/>
      <c r="I143" s="1397"/>
      <c r="J143" s="1397"/>
      <c r="K143" s="1397"/>
      <c r="L143" s="1397"/>
      <c r="M143" s="1397"/>
      <c r="N143" s="1397"/>
      <c r="O143" s="1398"/>
      <c r="P143" s="1449"/>
      <c r="Q143" s="1397"/>
      <c r="R143" s="1397"/>
      <c r="S143" s="1397"/>
      <c r="T143" s="1397"/>
      <c r="U143" s="1397"/>
      <c r="V143" s="1397"/>
      <c r="W143" s="1397"/>
      <c r="X143" s="1398"/>
      <c r="Y143" s="1851"/>
      <c r="Z143" s="1852"/>
      <c r="AA143" s="1852"/>
      <c r="AB143" s="1852"/>
      <c r="AC143" s="1852"/>
      <c r="AD143" s="1852"/>
      <c r="AE143" s="1852"/>
      <c r="AF143" s="1852"/>
      <c r="AG143" s="1852"/>
      <c r="AH143" s="1852"/>
      <c r="AI143" s="1852"/>
      <c r="AJ143" s="1853"/>
      <c r="AK143" s="1449"/>
      <c r="AL143" s="1397"/>
      <c r="AM143" s="1397"/>
      <c r="AN143" s="1397"/>
      <c r="AO143" s="1397"/>
      <c r="AP143" s="1397"/>
      <c r="AQ143" s="1397"/>
      <c r="AR143" s="1397"/>
      <c r="AS143" s="1398"/>
      <c r="AT143" s="2366"/>
      <c r="AU143" s="2367"/>
      <c r="AV143" s="2367"/>
      <c r="AW143" s="2367"/>
      <c r="AX143" s="2367"/>
      <c r="AY143" s="2367"/>
      <c r="AZ143" s="2368"/>
      <c r="BA143" s="2372"/>
      <c r="BB143" s="2373"/>
      <c r="BC143" s="2373"/>
      <c r="BD143" s="2373"/>
      <c r="BE143" s="2373"/>
      <c r="BF143" s="2373"/>
      <c r="BG143" s="2374"/>
      <c r="BH143" s="2372"/>
      <c r="BI143" s="2373"/>
      <c r="BJ143" s="2373"/>
      <c r="BK143" s="2373"/>
      <c r="BL143" s="2373"/>
      <c r="BM143" s="2373"/>
      <c r="BN143" s="2374"/>
      <c r="BO143" s="1449"/>
      <c r="BP143" s="1397"/>
      <c r="BQ143" s="1397"/>
      <c r="BR143" s="1397"/>
      <c r="BS143" s="1397"/>
      <c r="BT143" s="1397"/>
      <c r="BU143" s="1397"/>
      <c r="BV143" s="1397"/>
      <c r="BW143" s="1397"/>
      <c r="BX143" s="1397"/>
      <c r="BY143" s="1397"/>
      <c r="BZ143" s="1398"/>
      <c r="CA143" s="2381"/>
      <c r="CB143" s="2382"/>
      <c r="CC143" s="2382"/>
      <c r="CD143" s="2382"/>
      <c r="CE143" s="2382"/>
      <c r="CF143" s="2382"/>
      <c r="CG143" s="2382"/>
      <c r="CH143" s="2382"/>
      <c r="CI143" s="2383"/>
      <c r="CJ143" s="1449"/>
      <c r="CK143" s="1397"/>
      <c r="CL143" s="1397"/>
      <c r="CM143" s="1397"/>
      <c r="CN143" s="1397"/>
      <c r="CO143" s="1397"/>
      <c r="CP143" s="1397"/>
      <c r="CQ143" s="1397"/>
      <c r="CR143" s="1397"/>
      <c r="CS143" s="1397"/>
      <c r="CT143" s="1397"/>
      <c r="CU143" s="1398"/>
      <c r="CV143" s="1413"/>
      <c r="CW143" s="1414"/>
      <c r="CX143" s="1414"/>
      <c r="CY143" s="1414"/>
      <c r="CZ143" s="1414"/>
      <c r="DA143" s="1414"/>
      <c r="DB143" s="1414"/>
      <c r="DC143" s="1414"/>
      <c r="DD143" s="1414"/>
      <c r="DE143" s="1414"/>
      <c r="DF143" s="1414"/>
      <c r="DG143" s="1414"/>
      <c r="DH143" s="1414"/>
      <c r="DI143" s="1414"/>
      <c r="DJ143" s="1414"/>
      <c r="DK143" s="1414"/>
      <c r="DL143" s="1414"/>
      <c r="DM143" s="1414"/>
      <c r="DN143" s="1414"/>
      <c r="DO143" s="1414"/>
      <c r="DP143" s="1833"/>
      <c r="DQ143" s="81"/>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s="82"/>
    </row>
    <row r="144" spans="3:244" ht="5.25" customHeight="1">
      <c r="C144" s="139"/>
      <c r="D144" s="139"/>
      <c r="E144" s="139"/>
      <c r="F144" s="139"/>
      <c r="G144" s="139"/>
      <c r="H144" s="1396"/>
      <c r="I144" s="1397"/>
      <c r="J144" s="1397"/>
      <c r="K144" s="1397"/>
      <c r="L144" s="1397"/>
      <c r="M144" s="1397"/>
      <c r="N144" s="1397"/>
      <c r="O144" s="1398"/>
      <c r="P144" s="1450"/>
      <c r="Q144" s="1446"/>
      <c r="R144" s="1446"/>
      <c r="S144" s="1446"/>
      <c r="T144" s="1446"/>
      <c r="U144" s="1446"/>
      <c r="V144" s="1446"/>
      <c r="W144" s="1446"/>
      <c r="X144" s="1447"/>
      <c r="Y144" s="1854"/>
      <c r="Z144" s="1855"/>
      <c r="AA144" s="1855"/>
      <c r="AB144" s="1855"/>
      <c r="AC144" s="1855"/>
      <c r="AD144" s="1855"/>
      <c r="AE144" s="1855"/>
      <c r="AF144" s="1855"/>
      <c r="AG144" s="1855"/>
      <c r="AH144" s="1855"/>
      <c r="AI144" s="1855"/>
      <c r="AJ144" s="1856"/>
      <c r="AK144" s="1450"/>
      <c r="AL144" s="1446"/>
      <c r="AM144" s="1446"/>
      <c r="AN144" s="1446"/>
      <c r="AO144" s="1446"/>
      <c r="AP144" s="1446"/>
      <c r="AQ144" s="1446"/>
      <c r="AR144" s="1446"/>
      <c r="AS144" s="1447"/>
      <c r="AT144" s="2369"/>
      <c r="AU144" s="2370"/>
      <c r="AV144" s="2370"/>
      <c r="AW144" s="2370"/>
      <c r="AX144" s="2370"/>
      <c r="AY144" s="2370"/>
      <c r="AZ144" s="2371"/>
      <c r="BA144" s="2375"/>
      <c r="BB144" s="2376"/>
      <c r="BC144" s="2376"/>
      <c r="BD144" s="2376"/>
      <c r="BE144" s="2376"/>
      <c r="BF144" s="2376"/>
      <c r="BG144" s="2377"/>
      <c r="BH144" s="2375"/>
      <c r="BI144" s="2376"/>
      <c r="BJ144" s="2376"/>
      <c r="BK144" s="2376"/>
      <c r="BL144" s="2376"/>
      <c r="BM144" s="2376"/>
      <c r="BN144" s="2377"/>
      <c r="BO144" s="1450"/>
      <c r="BP144" s="1446"/>
      <c r="BQ144" s="1446"/>
      <c r="BR144" s="1446"/>
      <c r="BS144" s="1446"/>
      <c r="BT144" s="1446"/>
      <c r="BU144" s="1446"/>
      <c r="BV144" s="1446"/>
      <c r="BW144" s="1446"/>
      <c r="BX144" s="1446"/>
      <c r="BY144" s="1446"/>
      <c r="BZ144" s="1447"/>
      <c r="CA144" s="2384"/>
      <c r="CB144" s="2385"/>
      <c r="CC144" s="2385"/>
      <c r="CD144" s="2385"/>
      <c r="CE144" s="2385"/>
      <c r="CF144" s="2385"/>
      <c r="CG144" s="2385"/>
      <c r="CH144" s="2385"/>
      <c r="CI144" s="2386"/>
      <c r="CJ144" s="1450"/>
      <c r="CK144" s="1446"/>
      <c r="CL144" s="1446"/>
      <c r="CM144" s="1446"/>
      <c r="CN144" s="1446"/>
      <c r="CO144" s="1446"/>
      <c r="CP144" s="1446"/>
      <c r="CQ144" s="1446"/>
      <c r="CR144" s="1446"/>
      <c r="CS144" s="1446"/>
      <c r="CT144" s="1446"/>
      <c r="CU144" s="1447"/>
      <c r="CV144" s="1416"/>
      <c r="CW144" s="1417"/>
      <c r="CX144" s="1417"/>
      <c r="CY144" s="1417"/>
      <c r="CZ144" s="1417"/>
      <c r="DA144" s="1417"/>
      <c r="DB144" s="1417"/>
      <c r="DC144" s="1417"/>
      <c r="DD144" s="1417"/>
      <c r="DE144" s="1417"/>
      <c r="DF144" s="1417"/>
      <c r="DG144" s="1417"/>
      <c r="DH144" s="1417"/>
      <c r="DI144" s="1417"/>
      <c r="DJ144" s="1417"/>
      <c r="DK144" s="1417"/>
      <c r="DL144" s="1417"/>
      <c r="DM144" s="1417"/>
      <c r="DN144" s="1417"/>
      <c r="DO144" s="1417"/>
      <c r="DP144" s="1834"/>
      <c r="DQ144" s="81"/>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s="82"/>
    </row>
    <row r="145" spans="3:244" ht="5.25" customHeight="1">
      <c r="C145" s="139"/>
      <c r="D145" s="139"/>
      <c r="E145" s="139"/>
      <c r="F145" s="139"/>
      <c r="G145" s="139"/>
      <c r="H145" s="1396"/>
      <c r="I145" s="1397"/>
      <c r="J145" s="1397"/>
      <c r="K145" s="1397"/>
      <c r="L145" s="1397"/>
      <c r="M145" s="1397"/>
      <c r="N145" s="1397"/>
      <c r="O145" s="1398"/>
      <c r="P145" s="1448" t="s">
        <v>174</v>
      </c>
      <c r="Q145" s="1443"/>
      <c r="R145" s="1443"/>
      <c r="S145" s="1443"/>
      <c r="T145" s="1443"/>
      <c r="U145" s="1443"/>
      <c r="V145" s="1443"/>
      <c r="W145" s="1443"/>
      <c r="X145" s="1444"/>
      <c r="Y145" s="1819" t="s">
        <v>33</v>
      </c>
      <c r="Z145" s="1820"/>
      <c r="AA145" s="1820"/>
      <c r="AB145" s="1820"/>
      <c r="AC145" s="1820"/>
      <c r="AD145" s="1820"/>
      <c r="AE145" s="1820"/>
      <c r="AF145" s="1820"/>
      <c r="AG145" s="1820"/>
      <c r="AH145" s="1820"/>
      <c r="AI145" s="1820"/>
      <c r="AJ145" s="1821"/>
      <c r="AK145" s="1448" t="s">
        <v>148</v>
      </c>
      <c r="AL145" s="1443"/>
      <c r="AM145" s="1443"/>
      <c r="AN145" s="1443"/>
      <c r="AO145" s="1443"/>
      <c r="AP145" s="1443"/>
      <c r="AQ145" s="1443"/>
      <c r="AR145" s="1443"/>
      <c r="AS145" s="1444"/>
      <c r="AT145" s="1819" t="s">
        <v>6</v>
      </c>
      <c r="AU145" s="1820"/>
      <c r="AV145" s="1820"/>
      <c r="AW145" s="1820"/>
      <c r="AX145" s="1820"/>
      <c r="AY145" s="1820"/>
      <c r="AZ145" s="1821"/>
      <c r="BA145" s="1841" t="s">
        <v>9</v>
      </c>
      <c r="BB145" s="1842"/>
      <c r="BC145" s="1842"/>
      <c r="BD145" s="1842"/>
      <c r="BE145" s="1842"/>
      <c r="BF145" s="1842"/>
      <c r="BG145" s="1843"/>
      <c r="BH145" s="1841" t="s">
        <v>31</v>
      </c>
      <c r="BI145" s="1842"/>
      <c r="BJ145" s="1842"/>
      <c r="BK145" s="1842"/>
      <c r="BL145" s="1842"/>
      <c r="BM145" s="1842"/>
      <c r="BN145" s="1843"/>
      <c r="BO145" s="1448" t="s">
        <v>152</v>
      </c>
      <c r="BP145" s="1443"/>
      <c r="BQ145" s="1443"/>
      <c r="BR145" s="1443"/>
      <c r="BS145" s="1443"/>
      <c r="BT145" s="1443"/>
      <c r="BU145" s="1443"/>
      <c r="BV145" s="1443"/>
      <c r="BW145" s="1443"/>
      <c r="BX145" s="1443"/>
      <c r="BY145" s="1443"/>
      <c r="BZ145" s="1444"/>
      <c r="CA145" s="2378" t="str">
        <f>IF($AA$10&lt;&gt;"",IF(HLOOKUP($AA$10,'個人別明細　一覧入力用'!$F$7:$HG$193,105,FALSE)&lt;&gt;"",HLOOKUP($AA$10,'個人別明細　一覧入力用'!$F$7:$HG$193,105,FALSE),""),"")</f>
        <v/>
      </c>
      <c r="CB145" s="2379"/>
      <c r="CC145" s="2379"/>
      <c r="CD145" s="2379"/>
      <c r="CE145" s="2379"/>
      <c r="CF145" s="2379"/>
      <c r="CG145" s="2379"/>
      <c r="CH145" s="2379"/>
      <c r="CI145" s="2380"/>
      <c r="CJ145" s="1448" t="s">
        <v>151</v>
      </c>
      <c r="CK145" s="1443"/>
      <c r="CL145" s="1443"/>
      <c r="CM145" s="1443"/>
      <c r="CN145" s="1443"/>
      <c r="CO145" s="1443"/>
      <c r="CP145" s="1443"/>
      <c r="CQ145" s="1443"/>
      <c r="CR145" s="1443"/>
      <c r="CS145" s="1443"/>
      <c r="CT145" s="1443"/>
      <c r="CU145" s="1444"/>
      <c r="CV145" s="1845" t="s">
        <v>33</v>
      </c>
      <c r="CW145" s="1846"/>
      <c r="CX145" s="1846"/>
      <c r="CY145" s="1846"/>
      <c r="CZ145" s="1846"/>
      <c r="DA145" s="1846"/>
      <c r="DB145" s="1846"/>
      <c r="DC145" s="1846"/>
      <c r="DD145" s="1846"/>
      <c r="DE145" s="1846"/>
      <c r="DF145" s="1846"/>
      <c r="DG145" s="1846"/>
      <c r="DH145" s="1846"/>
      <c r="DI145" s="1846"/>
      <c r="DJ145" s="1846"/>
      <c r="DK145" s="1846"/>
      <c r="DL145" s="1846"/>
      <c r="DM145" s="1846"/>
      <c r="DN145" s="1846"/>
      <c r="DO145" s="1846"/>
      <c r="DP145" s="1847"/>
      <c r="DQ145" s="81"/>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s="82"/>
    </row>
    <row r="146" spans="3:244" ht="5.25" customHeight="1">
      <c r="C146" s="139"/>
      <c r="D146" s="139"/>
      <c r="E146" s="139"/>
      <c r="F146" s="139"/>
      <c r="G146" s="139"/>
      <c r="H146" s="1396"/>
      <c r="I146" s="1397"/>
      <c r="J146" s="1397"/>
      <c r="K146" s="1397"/>
      <c r="L146" s="1397"/>
      <c r="M146" s="1397"/>
      <c r="N146" s="1397"/>
      <c r="O146" s="1398"/>
      <c r="P146" s="1449"/>
      <c r="Q146" s="1397"/>
      <c r="R146" s="1397"/>
      <c r="S146" s="1397"/>
      <c r="T146" s="1397"/>
      <c r="U146" s="1397"/>
      <c r="V146" s="1397"/>
      <c r="W146" s="1397"/>
      <c r="X146" s="1398"/>
      <c r="Y146" s="1454"/>
      <c r="Z146" s="1455"/>
      <c r="AA146" s="1455"/>
      <c r="AB146" s="1455"/>
      <c r="AC146" s="1455"/>
      <c r="AD146" s="1455"/>
      <c r="AE146" s="1455"/>
      <c r="AF146" s="1455"/>
      <c r="AG146" s="1455"/>
      <c r="AH146" s="1455"/>
      <c r="AI146" s="1455"/>
      <c r="AJ146" s="1456"/>
      <c r="AK146" s="1449"/>
      <c r="AL146" s="1397"/>
      <c r="AM146" s="1397"/>
      <c r="AN146" s="1397"/>
      <c r="AO146" s="1397"/>
      <c r="AP146" s="1397"/>
      <c r="AQ146" s="1397"/>
      <c r="AR146" s="1397"/>
      <c r="AS146" s="1398"/>
      <c r="AT146" s="1454"/>
      <c r="AU146" s="1455"/>
      <c r="AV146" s="1455"/>
      <c r="AW146" s="1455"/>
      <c r="AX146" s="1455"/>
      <c r="AY146" s="1455"/>
      <c r="AZ146" s="1456"/>
      <c r="BA146" s="1844"/>
      <c r="BB146" s="1822"/>
      <c r="BC146" s="1822"/>
      <c r="BD146" s="1822"/>
      <c r="BE146" s="1822"/>
      <c r="BF146" s="1822"/>
      <c r="BG146" s="1823"/>
      <c r="BH146" s="1844"/>
      <c r="BI146" s="1822"/>
      <c r="BJ146" s="1822"/>
      <c r="BK146" s="1822"/>
      <c r="BL146" s="1822"/>
      <c r="BM146" s="1822"/>
      <c r="BN146" s="1823"/>
      <c r="BO146" s="1449"/>
      <c r="BP146" s="1397"/>
      <c r="BQ146" s="1397"/>
      <c r="BR146" s="1397"/>
      <c r="BS146" s="1397"/>
      <c r="BT146" s="1397"/>
      <c r="BU146" s="1397"/>
      <c r="BV146" s="1397"/>
      <c r="BW146" s="1397"/>
      <c r="BX146" s="1397"/>
      <c r="BY146" s="1397"/>
      <c r="BZ146" s="1398"/>
      <c r="CA146" s="2381"/>
      <c r="CB146" s="2382"/>
      <c r="CC146" s="2382"/>
      <c r="CD146" s="2382"/>
      <c r="CE146" s="2382"/>
      <c r="CF146" s="2382"/>
      <c r="CG146" s="2382"/>
      <c r="CH146" s="2382"/>
      <c r="CI146" s="2383"/>
      <c r="CJ146" s="1449"/>
      <c r="CK146" s="1397"/>
      <c r="CL146" s="1397"/>
      <c r="CM146" s="1397"/>
      <c r="CN146" s="1397"/>
      <c r="CO146" s="1397"/>
      <c r="CP146" s="1397"/>
      <c r="CQ146" s="1397"/>
      <c r="CR146" s="1397"/>
      <c r="CS146" s="1397"/>
      <c r="CT146" s="1397"/>
      <c r="CU146" s="1398"/>
      <c r="CV146" s="1848"/>
      <c r="CW146" s="1849"/>
      <c r="CX146" s="1849"/>
      <c r="CY146" s="1849"/>
      <c r="CZ146" s="1849"/>
      <c r="DA146" s="1849"/>
      <c r="DB146" s="1849"/>
      <c r="DC146" s="1849"/>
      <c r="DD146" s="1849"/>
      <c r="DE146" s="1849"/>
      <c r="DF146" s="1849"/>
      <c r="DG146" s="1849"/>
      <c r="DH146" s="1849"/>
      <c r="DI146" s="1849"/>
      <c r="DJ146" s="1849"/>
      <c r="DK146" s="1849"/>
      <c r="DL146" s="1849"/>
      <c r="DM146" s="1849"/>
      <c r="DN146" s="1849"/>
      <c r="DO146" s="1849"/>
      <c r="DP146" s="1850"/>
      <c r="DQ146" s="81"/>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s="82"/>
    </row>
    <row r="147" spans="3:244" ht="5.25" customHeight="1">
      <c r="C147" s="139"/>
      <c r="D147" s="139"/>
      <c r="E147" s="139"/>
      <c r="F147" s="139"/>
      <c r="G147" s="139"/>
      <c r="H147" s="1396"/>
      <c r="I147" s="1397"/>
      <c r="J147" s="1397"/>
      <c r="K147" s="1397"/>
      <c r="L147" s="1397"/>
      <c r="M147" s="1397"/>
      <c r="N147" s="1397"/>
      <c r="O147" s="1398"/>
      <c r="P147" s="1449"/>
      <c r="Q147" s="1397"/>
      <c r="R147" s="1397"/>
      <c r="S147" s="1397"/>
      <c r="T147" s="1397"/>
      <c r="U147" s="1397"/>
      <c r="V147" s="1397"/>
      <c r="W147" s="1397"/>
      <c r="X147" s="1398"/>
      <c r="Y147" s="1454"/>
      <c r="Z147" s="1455"/>
      <c r="AA147" s="1455"/>
      <c r="AB147" s="1455"/>
      <c r="AC147" s="1455"/>
      <c r="AD147" s="1455"/>
      <c r="AE147" s="1455"/>
      <c r="AF147" s="1455"/>
      <c r="AG147" s="1455"/>
      <c r="AH147" s="1455"/>
      <c r="AI147" s="1455"/>
      <c r="AJ147" s="1456"/>
      <c r="AK147" s="1449"/>
      <c r="AL147" s="1397"/>
      <c r="AM147" s="1397"/>
      <c r="AN147" s="1397"/>
      <c r="AO147" s="1397"/>
      <c r="AP147" s="1397"/>
      <c r="AQ147" s="1397"/>
      <c r="AR147" s="1397"/>
      <c r="AS147" s="1398"/>
      <c r="AT147" s="1454"/>
      <c r="AU147" s="1455"/>
      <c r="AV147" s="1455"/>
      <c r="AW147" s="1455"/>
      <c r="AX147" s="1455"/>
      <c r="AY147" s="1455"/>
      <c r="AZ147" s="1456"/>
      <c r="BA147" s="1844"/>
      <c r="BB147" s="1822"/>
      <c r="BC147" s="1822"/>
      <c r="BD147" s="1822"/>
      <c r="BE147" s="1822"/>
      <c r="BF147" s="1822"/>
      <c r="BG147" s="1823"/>
      <c r="BH147" s="1844"/>
      <c r="BI147" s="1822"/>
      <c r="BJ147" s="1822"/>
      <c r="BK147" s="1822"/>
      <c r="BL147" s="1822"/>
      <c r="BM147" s="1822"/>
      <c r="BN147" s="1823"/>
      <c r="BO147" s="1449"/>
      <c r="BP147" s="1397"/>
      <c r="BQ147" s="1397"/>
      <c r="BR147" s="1397"/>
      <c r="BS147" s="1397"/>
      <c r="BT147" s="1397"/>
      <c r="BU147" s="1397"/>
      <c r="BV147" s="1397"/>
      <c r="BW147" s="1397"/>
      <c r="BX147" s="1397"/>
      <c r="BY147" s="1397"/>
      <c r="BZ147" s="1398"/>
      <c r="CA147" s="2381"/>
      <c r="CB147" s="2382"/>
      <c r="CC147" s="2382"/>
      <c r="CD147" s="2382"/>
      <c r="CE147" s="2382"/>
      <c r="CF147" s="2382"/>
      <c r="CG147" s="2382"/>
      <c r="CH147" s="2382"/>
      <c r="CI147" s="2383"/>
      <c r="CJ147" s="1449"/>
      <c r="CK147" s="1397"/>
      <c r="CL147" s="1397"/>
      <c r="CM147" s="1397"/>
      <c r="CN147" s="1397"/>
      <c r="CO147" s="1397"/>
      <c r="CP147" s="1397"/>
      <c r="CQ147" s="1397"/>
      <c r="CR147" s="1397"/>
      <c r="CS147" s="1397"/>
      <c r="CT147" s="1397"/>
      <c r="CU147" s="1398"/>
      <c r="CV147" s="1848"/>
      <c r="CW147" s="1849"/>
      <c r="CX147" s="1849"/>
      <c r="CY147" s="1849"/>
      <c r="CZ147" s="1849"/>
      <c r="DA147" s="1849"/>
      <c r="DB147" s="1849"/>
      <c r="DC147" s="1849"/>
      <c r="DD147" s="1849"/>
      <c r="DE147" s="1849"/>
      <c r="DF147" s="1849"/>
      <c r="DG147" s="1849"/>
      <c r="DH147" s="1849"/>
      <c r="DI147" s="1849"/>
      <c r="DJ147" s="1849"/>
      <c r="DK147" s="1849"/>
      <c r="DL147" s="1849"/>
      <c r="DM147" s="1849"/>
      <c r="DN147" s="1849"/>
      <c r="DO147" s="1849"/>
      <c r="DP147" s="1850"/>
      <c r="DQ147" s="81"/>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s="82"/>
    </row>
    <row r="148" spans="3:244" ht="5.25" customHeight="1">
      <c r="C148" s="139"/>
      <c r="D148" s="139"/>
      <c r="E148" s="139"/>
      <c r="F148" s="139"/>
      <c r="G148" s="139"/>
      <c r="H148" s="1396"/>
      <c r="I148" s="1397"/>
      <c r="J148" s="1397"/>
      <c r="K148" s="1397"/>
      <c r="L148" s="1397"/>
      <c r="M148" s="1397"/>
      <c r="N148" s="1397"/>
      <c r="O148" s="1398"/>
      <c r="P148" s="1449"/>
      <c r="Q148" s="1397"/>
      <c r="R148" s="1397"/>
      <c r="S148" s="1397"/>
      <c r="T148" s="1397"/>
      <c r="U148" s="1397"/>
      <c r="V148" s="1397"/>
      <c r="W148" s="1397"/>
      <c r="X148" s="1398"/>
      <c r="Y148" s="1851" t="str">
        <f>IF($AA$10&lt;&gt;"",IF(HLOOKUP($AA$10,'個人別明細　一覧入力用'!$F$7:$HG$193,96,FALSE)&lt;&gt;"",HLOOKUP($AA$10,'個人別明細　一覧入力用'!$F$7:$HG$193,96,FALSE),""),"")</f>
        <v/>
      </c>
      <c r="Z148" s="1852"/>
      <c r="AA148" s="1852"/>
      <c r="AB148" s="1852"/>
      <c r="AC148" s="1852"/>
      <c r="AD148" s="1852"/>
      <c r="AE148" s="1852"/>
      <c r="AF148" s="1852"/>
      <c r="AG148" s="1852"/>
      <c r="AH148" s="1852"/>
      <c r="AI148" s="1852"/>
      <c r="AJ148" s="1853"/>
      <c r="AK148" s="1449"/>
      <c r="AL148" s="1397"/>
      <c r="AM148" s="1397"/>
      <c r="AN148" s="1397"/>
      <c r="AO148" s="1397"/>
      <c r="AP148" s="1397"/>
      <c r="AQ148" s="1397"/>
      <c r="AR148" s="1397"/>
      <c r="AS148" s="1398"/>
      <c r="AT148" s="2366" t="str">
        <f>IF($AA$10&lt;&gt;"",IF(HLOOKUP($AA$10,'個人別明細　一覧入力用'!$F$7:$HG$193,107,FALSE)&lt;&gt;"",HLOOKUP($AA$10,'個人別明細　一覧入力用'!$F$7:$HG$193,107,FALSE),""),"")</f>
        <v/>
      </c>
      <c r="AU148" s="2367"/>
      <c r="AV148" s="2367"/>
      <c r="AW148" s="2367"/>
      <c r="AX148" s="2367"/>
      <c r="AY148" s="2367"/>
      <c r="AZ148" s="2368"/>
      <c r="BA148" s="2372" t="str">
        <f>IF($AA$10&lt;&gt;"",IF(HLOOKUP($AA$10,'個人別明細　一覧入力用'!$F$7:$HG$193,108,FALSE)&lt;&gt;"",HLOOKUP($AA$10,'個人別明細　一覧入力用'!$F$7:$HG$193,108,FALSE),""),"")</f>
        <v/>
      </c>
      <c r="BB148" s="2373"/>
      <c r="BC148" s="2373"/>
      <c r="BD148" s="2373"/>
      <c r="BE148" s="2373"/>
      <c r="BF148" s="2373"/>
      <c r="BG148" s="2374"/>
      <c r="BH148" s="2372" t="str">
        <f>IF($AA$10&lt;&gt;"",IF(HLOOKUP($AA$10,'個人別明細　一覧入力用'!$F$7:$HG$193,109,FALSE)&lt;&gt;"",HLOOKUP($AA$10,'個人別明細　一覧入力用'!$F$7:$HG$193,109,FALSE),""),"")</f>
        <v/>
      </c>
      <c r="BI148" s="2373"/>
      <c r="BJ148" s="2373"/>
      <c r="BK148" s="2373"/>
      <c r="BL148" s="2373"/>
      <c r="BM148" s="2373"/>
      <c r="BN148" s="2374"/>
      <c r="BO148" s="1449"/>
      <c r="BP148" s="1397"/>
      <c r="BQ148" s="1397"/>
      <c r="BR148" s="1397"/>
      <c r="BS148" s="1397"/>
      <c r="BT148" s="1397"/>
      <c r="BU148" s="1397"/>
      <c r="BV148" s="1397"/>
      <c r="BW148" s="1397"/>
      <c r="BX148" s="1397"/>
      <c r="BY148" s="1397"/>
      <c r="BZ148" s="1398"/>
      <c r="CA148" s="2381"/>
      <c r="CB148" s="2382"/>
      <c r="CC148" s="2382"/>
      <c r="CD148" s="2382"/>
      <c r="CE148" s="2382"/>
      <c r="CF148" s="2382"/>
      <c r="CG148" s="2382"/>
      <c r="CH148" s="2382"/>
      <c r="CI148" s="2383"/>
      <c r="CJ148" s="1449"/>
      <c r="CK148" s="1397"/>
      <c r="CL148" s="1397"/>
      <c r="CM148" s="1397"/>
      <c r="CN148" s="1397"/>
      <c r="CO148" s="1397"/>
      <c r="CP148" s="1397"/>
      <c r="CQ148" s="1397"/>
      <c r="CR148" s="1397"/>
      <c r="CS148" s="1397"/>
      <c r="CT148" s="1397"/>
      <c r="CU148" s="1398"/>
      <c r="CV148" s="1413" t="str">
        <f>IF($AA$10&lt;&gt;"",IF(HLOOKUP($AA$10,'個人別明細　一覧入力用'!$F$7:$HG$193,106,FALSE)&lt;&gt;"",HLOOKUP($AA$10,'個人別明細　一覧入力用'!$F$7:$HG$193,106,FALSE),""),"")</f>
        <v/>
      </c>
      <c r="CW148" s="1414"/>
      <c r="CX148" s="1414"/>
      <c r="CY148" s="1414"/>
      <c r="CZ148" s="1414"/>
      <c r="DA148" s="1414"/>
      <c r="DB148" s="1414"/>
      <c r="DC148" s="1414"/>
      <c r="DD148" s="1414"/>
      <c r="DE148" s="1414"/>
      <c r="DF148" s="1414"/>
      <c r="DG148" s="1414"/>
      <c r="DH148" s="1414"/>
      <c r="DI148" s="1414"/>
      <c r="DJ148" s="1414"/>
      <c r="DK148" s="1414"/>
      <c r="DL148" s="1414"/>
      <c r="DM148" s="1414"/>
      <c r="DN148" s="1414"/>
      <c r="DO148" s="1414"/>
      <c r="DP148" s="1833"/>
      <c r="DQ148" s="81"/>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s="82"/>
    </row>
    <row r="149" spans="3:244" ht="5.25" customHeight="1">
      <c r="C149" s="139"/>
      <c r="D149" s="139"/>
      <c r="E149" s="139"/>
      <c r="F149" s="139"/>
      <c r="G149" s="139"/>
      <c r="H149" s="1396"/>
      <c r="I149" s="1397"/>
      <c r="J149" s="1397"/>
      <c r="K149" s="1397"/>
      <c r="L149" s="1397"/>
      <c r="M149" s="1397"/>
      <c r="N149" s="1397"/>
      <c r="O149" s="1398"/>
      <c r="P149" s="1449"/>
      <c r="Q149" s="1397"/>
      <c r="R149" s="1397"/>
      <c r="S149" s="1397"/>
      <c r="T149" s="1397"/>
      <c r="U149" s="1397"/>
      <c r="V149" s="1397"/>
      <c r="W149" s="1397"/>
      <c r="X149" s="1398"/>
      <c r="Y149" s="1851"/>
      <c r="Z149" s="1852"/>
      <c r="AA149" s="1852"/>
      <c r="AB149" s="1852"/>
      <c r="AC149" s="1852"/>
      <c r="AD149" s="1852"/>
      <c r="AE149" s="1852"/>
      <c r="AF149" s="1852"/>
      <c r="AG149" s="1852"/>
      <c r="AH149" s="1852"/>
      <c r="AI149" s="1852"/>
      <c r="AJ149" s="1853"/>
      <c r="AK149" s="1449"/>
      <c r="AL149" s="1397"/>
      <c r="AM149" s="1397"/>
      <c r="AN149" s="1397"/>
      <c r="AO149" s="1397"/>
      <c r="AP149" s="1397"/>
      <c r="AQ149" s="1397"/>
      <c r="AR149" s="1397"/>
      <c r="AS149" s="1398"/>
      <c r="AT149" s="2366"/>
      <c r="AU149" s="2367"/>
      <c r="AV149" s="2367"/>
      <c r="AW149" s="2367"/>
      <c r="AX149" s="2367"/>
      <c r="AY149" s="2367"/>
      <c r="AZ149" s="2368"/>
      <c r="BA149" s="2372"/>
      <c r="BB149" s="2373"/>
      <c r="BC149" s="2373"/>
      <c r="BD149" s="2373"/>
      <c r="BE149" s="2373"/>
      <c r="BF149" s="2373"/>
      <c r="BG149" s="2374"/>
      <c r="BH149" s="2372"/>
      <c r="BI149" s="2373"/>
      <c r="BJ149" s="2373"/>
      <c r="BK149" s="2373"/>
      <c r="BL149" s="2373"/>
      <c r="BM149" s="2373"/>
      <c r="BN149" s="2374"/>
      <c r="BO149" s="1449"/>
      <c r="BP149" s="1397"/>
      <c r="BQ149" s="1397"/>
      <c r="BR149" s="1397"/>
      <c r="BS149" s="1397"/>
      <c r="BT149" s="1397"/>
      <c r="BU149" s="1397"/>
      <c r="BV149" s="1397"/>
      <c r="BW149" s="1397"/>
      <c r="BX149" s="1397"/>
      <c r="BY149" s="1397"/>
      <c r="BZ149" s="1398"/>
      <c r="CA149" s="2381"/>
      <c r="CB149" s="2382"/>
      <c r="CC149" s="2382"/>
      <c r="CD149" s="2382"/>
      <c r="CE149" s="2382"/>
      <c r="CF149" s="2382"/>
      <c r="CG149" s="2382"/>
      <c r="CH149" s="2382"/>
      <c r="CI149" s="2383"/>
      <c r="CJ149" s="1449"/>
      <c r="CK149" s="1397"/>
      <c r="CL149" s="1397"/>
      <c r="CM149" s="1397"/>
      <c r="CN149" s="1397"/>
      <c r="CO149" s="1397"/>
      <c r="CP149" s="1397"/>
      <c r="CQ149" s="1397"/>
      <c r="CR149" s="1397"/>
      <c r="CS149" s="1397"/>
      <c r="CT149" s="1397"/>
      <c r="CU149" s="1398"/>
      <c r="CV149" s="1413"/>
      <c r="CW149" s="1414"/>
      <c r="CX149" s="1414"/>
      <c r="CY149" s="1414"/>
      <c r="CZ149" s="1414"/>
      <c r="DA149" s="1414"/>
      <c r="DB149" s="1414"/>
      <c r="DC149" s="1414"/>
      <c r="DD149" s="1414"/>
      <c r="DE149" s="1414"/>
      <c r="DF149" s="1414"/>
      <c r="DG149" s="1414"/>
      <c r="DH149" s="1414"/>
      <c r="DI149" s="1414"/>
      <c r="DJ149" s="1414"/>
      <c r="DK149" s="1414"/>
      <c r="DL149" s="1414"/>
      <c r="DM149" s="1414"/>
      <c r="DN149" s="1414"/>
      <c r="DO149" s="1414"/>
      <c r="DP149" s="1833"/>
      <c r="DQ149" s="81"/>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s="82"/>
    </row>
    <row r="150" spans="3:244" ht="5.25" customHeight="1">
      <c r="C150" s="139"/>
      <c r="D150" s="139"/>
      <c r="E150" s="139"/>
      <c r="F150" s="139"/>
      <c r="G150" s="139"/>
      <c r="H150" s="1396"/>
      <c r="I150" s="1397"/>
      <c r="J150" s="1397"/>
      <c r="K150" s="1397"/>
      <c r="L150" s="1397"/>
      <c r="M150" s="1397"/>
      <c r="N150" s="1397"/>
      <c r="O150" s="1398"/>
      <c r="P150" s="1449"/>
      <c r="Q150" s="1397"/>
      <c r="R150" s="1397"/>
      <c r="S150" s="1397"/>
      <c r="T150" s="1397"/>
      <c r="U150" s="1397"/>
      <c r="V150" s="1397"/>
      <c r="W150" s="1397"/>
      <c r="X150" s="1398"/>
      <c r="Y150" s="1851"/>
      <c r="Z150" s="1852"/>
      <c r="AA150" s="1852"/>
      <c r="AB150" s="1852"/>
      <c r="AC150" s="1852"/>
      <c r="AD150" s="1852"/>
      <c r="AE150" s="1852"/>
      <c r="AF150" s="1852"/>
      <c r="AG150" s="1852"/>
      <c r="AH150" s="1852"/>
      <c r="AI150" s="1852"/>
      <c r="AJ150" s="1853"/>
      <c r="AK150" s="1449"/>
      <c r="AL150" s="1397"/>
      <c r="AM150" s="1397"/>
      <c r="AN150" s="1397"/>
      <c r="AO150" s="1397"/>
      <c r="AP150" s="1397"/>
      <c r="AQ150" s="1397"/>
      <c r="AR150" s="1397"/>
      <c r="AS150" s="1398"/>
      <c r="AT150" s="2366"/>
      <c r="AU150" s="2367"/>
      <c r="AV150" s="2367"/>
      <c r="AW150" s="2367"/>
      <c r="AX150" s="2367"/>
      <c r="AY150" s="2367"/>
      <c r="AZ150" s="2368"/>
      <c r="BA150" s="2372"/>
      <c r="BB150" s="2373"/>
      <c r="BC150" s="2373"/>
      <c r="BD150" s="2373"/>
      <c r="BE150" s="2373"/>
      <c r="BF150" s="2373"/>
      <c r="BG150" s="2374"/>
      <c r="BH150" s="2372"/>
      <c r="BI150" s="2373"/>
      <c r="BJ150" s="2373"/>
      <c r="BK150" s="2373"/>
      <c r="BL150" s="2373"/>
      <c r="BM150" s="2373"/>
      <c r="BN150" s="2374"/>
      <c r="BO150" s="1449"/>
      <c r="BP150" s="1397"/>
      <c r="BQ150" s="1397"/>
      <c r="BR150" s="1397"/>
      <c r="BS150" s="1397"/>
      <c r="BT150" s="1397"/>
      <c r="BU150" s="1397"/>
      <c r="BV150" s="1397"/>
      <c r="BW150" s="1397"/>
      <c r="BX150" s="1397"/>
      <c r="BY150" s="1397"/>
      <c r="BZ150" s="1398"/>
      <c r="CA150" s="2381"/>
      <c r="CB150" s="2382"/>
      <c r="CC150" s="2382"/>
      <c r="CD150" s="2382"/>
      <c r="CE150" s="2382"/>
      <c r="CF150" s="2382"/>
      <c r="CG150" s="2382"/>
      <c r="CH150" s="2382"/>
      <c r="CI150" s="2383"/>
      <c r="CJ150" s="1449"/>
      <c r="CK150" s="1397"/>
      <c r="CL150" s="1397"/>
      <c r="CM150" s="1397"/>
      <c r="CN150" s="1397"/>
      <c r="CO150" s="1397"/>
      <c r="CP150" s="1397"/>
      <c r="CQ150" s="1397"/>
      <c r="CR150" s="1397"/>
      <c r="CS150" s="1397"/>
      <c r="CT150" s="1397"/>
      <c r="CU150" s="1398"/>
      <c r="CV150" s="1413"/>
      <c r="CW150" s="1414"/>
      <c r="CX150" s="1414"/>
      <c r="CY150" s="1414"/>
      <c r="CZ150" s="1414"/>
      <c r="DA150" s="1414"/>
      <c r="DB150" s="1414"/>
      <c r="DC150" s="1414"/>
      <c r="DD150" s="1414"/>
      <c r="DE150" s="1414"/>
      <c r="DF150" s="1414"/>
      <c r="DG150" s="1414"/>
      <c r="DH150" s="1414"/>
      <c r="DI150" s="1414"/>
      <c r="DJ150" s="1414"/>
      <c r="DK150" s="1414"/>
      <c r="DL150" s="1414"/>
      <c r="DM150" s="1414"/>
      <c r="DN150" s="1414"/>
      <c r="DO150" s="1414"/>
      <c r="DP150" s="1833"/>
      <c r="DQ150" s="81"/>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s="82"/>
    </row>
    <row r="151" spans="3:244" ht="5.25" customHeight="1">
      <c r="C151" s="139"/>
      <c r="D151" s="139"/>
      <c r="E151" s="139"/>
      <c r="F151" s="139"/>
      <c r="G151" s="139"/>
      <c r="H151" s="1396"/>
      <c r="I151" s="1397"/>
      <c r="J151" s="1397"/>
      <c r="K151" s="1397"/>
      <c r="L151" s="1397"/>
      <c r="M151" s="1397"/>
      <c r="N151" s="1397"/>
      <c r="O151" s="1398"/>
      <c r="P151" s="1449"/>
      <c r="Q151" s="1397"/>
      <c r="R151" s="1397"/>
      <c r="S151" s="1397"/>
      <c r="T151" s="1397"/>
      <c r="U151" s="1397"/>
      <c r="V151" s="1397"/>
      <c r="W151" s="1397"/>
      <c r="X151" s="1398"/>
      <c r="Y151" s="1851"/>
      <c r="Z151" s="1852"/>
      <c r="AA151" s="1852"/>
      <c r="AB151" s="1852"/>
      <c r="AC151" s="1852"/>
      <c r="AD151" s="1852"/>
      <c r="AE151" s="1852"/>
      <c r="AF151" s="1852"/>
      <c r="AG151" s="1852"/>
      <c r="AH151" s="1852"/>
      <c r="AI151" s="1852"/>
      <c r="AJ151" s="1853"/>
      <c r="AK151" s="1449"/>
      <c r="AL151" s="1397"/>
      <c r="AM151" s="1397"/>
      <c r="AN151" s="1397"/>
      <c r="AO151" s="1397"/>
      <c r="AP151" s="1397"/>
      <c r="AQ151" s="1397"/>
      <c r="AR151" s="1397"/>
      <c r="AS151" s="1398"/>
      <c r="AT151" s="2366"/>
      <c r="AU151" s="2367"/>
      <c r="AV151" s="2367"/>
      <c r="AW151" s="2367"/>
      <c r="AX151" s="2367"/>
      <c r="AY151" s="2367"/>
      <c r="AZ151" s="2368"/>
      <c r="BA151" s="2372"/>
      <c r="BB151" s="2373"/>
      <c r="BC151" s="2373"/>
      <c r="BD151" s="2373"/>
      <c r="BE151" s="2373"/>
      <c r="BF151" s="2373"/>
      <c r="BG151" s="2374"/>
      <c r="BH151" s="2372"/>
      <c r="BI151" s="2373"/>
      <c r="BJ151" s="2373"/>
      <c r="BK151" s="2373"/>
      <c r="BL151" s="2373"/>
      <c r="BM151" s="2373"/>
      <c r="BN151" s="2374"/>
      <c r="BO151" s="1449"/>
      <c r="BP151" s="1397"/>
      <c r="BQ151" s="1397"/>
      <c r="BR151" s="1397"/>
      <c r="BS151" s="1397"/>
      <c r="BT151" s="1397"/>
      <c r="BU151" s="1397"/>
      <c r="BV151" s="1397"/>
      <c r="BW151" s="1397"/>
      <c r="BX151" s="1397"/>
      <c r="BY151" s="1397"/>
      <c r="BZ151" s="1398"/>
      <c r="CA151" s="2381"/>
      <c r="CB151" s="2382"/>
      <c r="CC151" s="2382"/>
      <c r="CD151" s="2382"/>
      <c r="CE151" s="2382"/>
      <c r="CF151" s="2382"/>
      <c r="CG151" s="2382"/>
      <c r="CH151" s="2382"/>
      <c r="CI151" s="2383"/>
      <c r="CJ151" s="1449"/>
      <c r="CK151" s="1397"/>
      <c r="CL151" s="1397"/>
      <c r="CM151" s="1397"/>
      <c r="CN151" s="1397"/>
      <c r="CO151" s="1397"/>
      <c r="CP151" s="1397"/>
      <c r="CQ151" s="1397"/>
      <c r="CR151" s="1397"/>
      <c r="CS151" s="1397"/>
      <c r="CT151" s="1397"/>
      <c r="CU151" s="1398"/>
      <c r="CV151" s="1413"/>
      <c r="CW151" s="1414"/>
      <c r="CX151" s="1414"/>
      <c r="CY151" s="1414"/>
      <c r="CZ151" s="1414"/>
      <c r="DA151" s="1414"/>
      <c r="DB151" s="1414"/>
      <c r="DC151" s="1414"/>
      <c r="DD151" s="1414"/>
      <c r="DE151" s="1414"/>
      <c r="DF151" s="1414"/>
      <c r="DG151" s="1414"/>
      <c r="DH151" s="1414"/>
      <c r="DI151" s="1414"/>
      <c r="DJ151" s="1414"/>
      <c r="DK151" s="1414"/>
      <c r="DL151" s="1414"/>
      <c r="DM151" s="1414"/>
      <c r="DN151" s="1414"/>
      <c r="DO151" s="1414"/>
      <c r="DP151" s="1833"/>
      <c r="DQ151" s="8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s="82"/>
    </row>
    <row r="152" spans="3:244" ht="5.25" customHeight="1">
      <c r="C152" s="139"/>
      <c r="D152" s="139"/>
      <c r="E152" s="139"/>
      <c r="F152" s="139"/>
      <c r="G152" s="139"/>
      <c r="H152" s="1396"/>
      <c r="I152" s="1397"/>
      <c r="J152" s="1397"/>
      <c r="K152" s="1397"/>
      <c r="L152" s="1397"/>
      <c r="M152" s="1397"/>
      <c r="N152" s="1397"/>
      <c r="O152" s="1398"/>
      <c r="P152" s="1449"/>
      <c r="Q152" s="1397"/>
      <c r="R152" s="1397"/>
      <c r="S152" s="1397"/>
      <c r="T152" s="1397"/>
      <c r="U152" s="1397"/>
      <c r="V152" s="1397"/>
      <c r="W152" s="1397"/>
      <c r="X152" s="1398"/>
      <c r="Y152" s="1851"/>
      <c r="Z152" s="1852"/>
      <c r="AA152" s="1852"/>
      <c r="AB152" s="1852"/>
      <c r="AC152" s="1852"/>
      <c r="AD152" s="1852"/>
      <c r="AE152" s="1852"/>
      <c r="AF152" s="1852"/>
      <c r="AG152" s="1852"/>
      <c r="AH152" s="1852"/>
      <c r="AI152" s="1852"/>
      <c r="AJ152" s="1853"/>
      <c r="AK152" s="1449"/>
      <c r="AL152" s="1397"/>
      <c r="AM152" s="1397"/>
      <c r="AN152" s="1397"/>
      <c r="AO152" s="1397"/>
      <c r="AP152" s="1397"/>
      <c r="AQ152" s="1397"/>
      <c r="AR152" s="1397"/>
      <c r="AS152" s="1398"/>
      <c r="AT152" s="2366"/>
      <c r="AU152" s="2367"/>
      <c r="AV152" s="2367"/>
      <c r="AW152" s="2367"/>
      <c r="AX152" s="2367"/>
      <c r="AY152" s="2367"/>
      <c r="AZ152" s="2368"/>
      <c r="BA152" s="2372"/>
      <c r="BB152" s="2373"/>
      <c r="BC152" s="2373"/>
      <c r="BD152" s="2373"/>
      <c r="BE152" s="2373"/>
      <c r="BF152" s="2373"/>
      <c r="BG152" s="2374"/>
      <c r="BH152" s="2372"/>
      <c r="BI152" s="2373"/>
      <c r="BJ152" s="2373"/>
      <c r="BK152" s="2373"/>
      <c r="BL152" s="2373"/>
      <c r="BM152" s="2373"/>
      <c r="BN152" s="2374"/>
      <c r="BO152" s="1449"/>
      <c r="BP152" s="1397"/>
      <c r="BQ152" s="1397"/>
      <c r="BR152" s="1397"/>
      <c r="BS152" s="1397"/>
      <c r="BT152" s="1397"/>
      <c r="BU152" s="1397"/>
      <c r="BV152" s="1397"/>
      <c r="BW152" s="1397"/>
      <c r="BX152" s="1397"/>
      <c r="BY152" s="1397"/>
      <c r="BZ152" s="1398"/>
      <c r="CA152" s="2381"/>
      <c r="CB152" s="2382"/>
      <c r="CC152" s="2382"/>
      <c r="CD152" s="2382"/>
      <c r="CE152" s="2382"/>
      <c r="CF152" s="2382"/>
      <c r="CG152" s="2382"/>
      <c r="CH152" s="2382"/>
      <c r="CI152" s="2383"/>
      <c r="CJ152" s="1449"/>
      <c r="CK152" s="1397"/>
      <c r="CL152" s="1397"/>
      <c r="CM152" s="1397"/>
      <c r="CN152" s="1397"/>
      <c r="CO152" s="1397"/>
      <c r="CP152" s="1397"/>
      <c r="CQ152" s="1397"/>
      <c r="CR152" s="1397"/>
      <c r="CS152" s="1397"/>
      <c r="CT152" s="1397"/>
      <c r="CU152" s="1398"/>
      <c r="CV152" s="1413"/>
      <c r="CW152" s="1414"/>
      <c r="CX152" s="1414"/>
      <c r="CY152" s="1414"/>
      <c r="CZ152" s="1414"/>
      <c r="DA152" s="1414"/>
      <c r="DB152" s="1414"/>
      <c r="DC152" s="1414"/>
      <c r="DD152" s="1414"/>
      <c r="DE152" s="1414"/>
      <c r="DF152" s="1414"/>
      <c r="DG152" s="1414"/>
      <c r="DH152" s="1414"/>
      <c r="DI152" s="1414"/>
      <c r="DJ152" s="1414"/>
      <c r="DK152" s="1414"/>
      <c r="DL152" s="1414"/>
      <c r="DM152" s="1414"/>
      <c r="DN152" s="1414"/>
      <c r="DO152" s="1414"/>
      <c r="DP152" s="1833"/>
      <c r="DQ152" s="81"/>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s="82"/>
    </row>
    <row r="153" spans="3:244" ht="5.25" customHeight="1">
      <c r="C153" s="139"/>
      <c r="D153" s="139"/>
      <c r="E153" s="139"/>
      <c r="F153" s="139"/>
      <c r="G153" s="139"/>
      <c r="H153" s="1396"/>
      <c r="I153" s="1397"/>
      <c r="J153" s="1397"/>
      <c r="K153" s="1397"/>
      <c r="L153" s="1397"/>
      <c r="M153" s="1397"/>
      <c r="N153" s="1397"/>
      <c r="O153" s="1398"/>
      <c r="P153" s="1449"/>
      <c r="Q153" s="1397"/>
      <c r="R153" s="1397"/>
      <c r="S153" s="1397"/>
      <c r="T153" s="1397"/>
      <c r="U153" s="1397"/>
      <c r="V153" s="1397"/>
      <c r="W153" s="1397"/>
      <c r="X153" s="1398"/>
      <c r="Y153" s="1851"/>
      <c r="Z153" s="1852"/>
      <c r="AA153" s="1852"/>
      <c r="AB153" s="1852"/>
      <c r="AC153" s="1852"/>
      <c r="AD153" s="1852"/>
      <c r="AE153" s="1852"/>
      <c r="AF153" s="1852"/>
      <c r="AG153" s="1852"/>
      <c r="AH153" s="1852"/>
      <c r="AI153" s="1852"/>
      <c r="AJ153" s="1853"/>
      <c r="AK153" s="1449"/>
      <c r="AL153" s="1397"/>
      <c r="AM153" s="1397"/>
      <c r="AN153" s="1397"/>
      <c r="AO153" s="1397"/>
      <c r="AP153" s="1397"/>
      <c r="AQ153" s="1397"/>
      <c r="AR153" s="1397"/>
      <c r="AS153" s="1398"/>
      <c r="AT153" s="2366"/>
      <c r="AU153" s="2367"/>
      <c r="AV153" s="2367"/>
      <c r="AW153" s="2367"/>
      <c r="AX153" s="2367"/>
      <c r="AY153" s="2367"/>
      <c r="AZ153" s="2368"/>
      <c r="BA153" s="2372"/>
      <c r="BB153" s="2373"/>
      <c r="BC153" s="2373"/>
      <c r="BD153" s="2373"/>
      <c r="BE153" s="2373"/>
      <c r="BF153" s="2373"/>
      <c r="BG153" s="2374"/>
      <c r="BH153" s="2372"/>
      <c r="BI153" s="2373"/>
      <c r="BJ153" s="2373"/>
      <c r="BK153" s="2373"/>
      <c r="BL153" s="2373"/>
      <c r="BM153" s="2373"/>
      <c r="BN153" s="2374"/>
      <c r="BO153" s="1449"/>
      <c r="BP153" s="1397"/>
      <c r="BQ153" s="1397"/>
      <c r="BR153" s="1397"/>
      <c r="BS153" s="1397"/>
      <c r="BT153" s="1397"/>
      <c r="BU153" s="1397"/>
      <c r="BV153" s="1397"/>
      <c r="BW153" s="1397"/>
      <c r="BX153" s="1397"/>
      <c r="BY153" s="1397"/>
      <c r="BZ153" s="1398"/>
      <c r="CA153" s="2381"/>
      <c r="CB153" s="2382"/>
      <c r="CC153" s="2382"/>
      <c r="CD153" s="2382"/>
      <c r="CE153" s="2382"/>
      <c r="CF153" s="2382"/>
      <c r="CG153" s="2382"/>
      <c r="CH153" s="2382"/>
      <c r="CI153" s="2383"/>
      <c r="CJ153" s="1449"/>
      <c r="CK153" s="1397"/>
      <c r="CL153" s="1397"/>
      <c r="CM153" s="1397"/>
      <c r="CN153" s="1397"/>
      <c r="CO153" s="1397"/>
      <c r="CP153" s="1397"/>
      <c r="CQ153" s="1397"/>
      <c r="CR153" s="1397"/>
      <c r="CS153" s="1397"/>
      <c r="CT153" s="1397"/>
      <c r="CU153" s="1398"/>
      <c r="CV153" s="1413"/>
      <c r="CW153" s="1414"/>
      <c r="CX153" s="1414"/>
      <c r="CY153" s="1414"/>
      <c r="CZ153" s="1414"/>
      <c r="DA153" s="1414"/>
      <c r="DB153" s="1414"/>
      <c r="DC153" s="1414"/>
      <c r="DD153" s="1414"/>
      <c r="DE153" s="1414"/>
      <c r="DF153" s="1414"/>
      <c r="DG153" s="1414"/>
      <c r="DH153" s="1414"/>
      <c r="DI153" s="1414"/>
      <c r="DJ153" s="1414"/>
      <c r="DK153" s="1414"/>
      <c r="DL153" s="1414"/>
      <c r="DM153" s="1414"/>
      <c r="DN153" s="1414"/>
      <c r="DO153" s="1414"/>
      <c r="DP153" s="1833"/>
      <c r="DQ153" s="81"/>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s="82"/>
    </row>
    <row r="154" spans="3:244" ht="5.25" customHeight="1" thickBot="1">
      <c r="C154" s="139"/>
      <c r="D154" s="139"/>
      <c r="E154" s="139"/>
      <c r="F154" s="139"/>
      <c r="G154" s="139"/>
      <c r="H154" s="1445"/>
      <c r="I154" s="1446"/>
      <c r="J154" s="1446"/>
      <c r="K154" s="1446"/>
      <c r="L154" s="1446"/>
      <c r="M154" s="1446"/>
      <c r="N154" s="1446"/>
      <c r="O154" s="1447"/>
      <c r="P154" s="1450"/>
      <c r="Q154" s="1446"/>
      <c r="R154" s="1446"/>
      <c r="S154" s="1446"/>
      <c r="T154" s="1446"/>
      <c r="U154" s="1446"/>
      <c r="V154" s="1446"/>
      <c r="W154" s="1446"/>
      <c r="X154" s="1447"/>
      <c r="Y154" s="1854"/>
      <c r="Z154" s="1855"/>
      <c r="AA154" s="1855"/>
      <c r="AB154" s="1855"/>
      <c r="AC154" s="1855"/>
      <c r="AD154" s="1855"/>
      <c r="AE154" s="1855"/>
      <c r="AF154" s="1855"/>
      <c r="AG154" s="1855"/>
      <c r="AH154" s="1855"/>
      <c r="AI154" s="1855"/>
      <c r="AJ154" s="1856"/>
      <c r="AK154" s="1450"/>
      <c r="AL154" s="1446"/>
      <c r="AM154" s="1446"/>
      <c r="AN154" s="1446"/>
      <c r="AO154" s="1446"/>
      <c r="AP154" s="1446"/>
      <c r="AQ154" s="1446"/>
      <c r="AR154" s="1446"/>
      <c r="AS154" s="1447"/>
      <c r="AT154" s="2369"/>
      <c r="AU154" s="2370"/>
      <c r="AV154" s="2370"/>
      <c r="AW154" s="2370"/>
      <c r="AX154" s="2370"/>
      <c r="AY154" s="2370"/>
      <c r="AZ154" s="2371"/>
      <c r="BA154" s="2375"/>
      <c r="BB154" s="2376"/>
      <c r="BC154" s="2376"/>
      <c r="BD154" s="2376"/>
      <c r="BE154" s="2376"/>
      <c r="BF154" s="2376"/>
      <c r="BG154" s="2377"/>
      <c r="BH154" s="2375"/>
      <c r="BI154" s="2376"/>
      <c r="BJ154" s="2376"/>
      <c r="BK154" s="2376"/>
      <c r="BL154" s="2376"/>
      <c r="BM154" s="2376"/>
      <c r="BN154" s="2377"/>
      <c r="BO154" s="1449"/>
      <c r="BP154" s="1397"/>
      <c r="BQ154" s="1397"/>
      <c r="BR154" s="1397"/>
      <c r="BS154" s="1397"/>
      <c r="BT154" s="1397"/>
      <c r="BU154" s="1397"/>
      <c r="BV154" s="1397"/>
      <c r="BW154" s="1397"/>
      <c r="BX154" s="1397"/>
      <c r="BY154" s="1397"/>
      <c r="BZ154" s="1398"/>
      <c r="CA154" s="2384"/>
      <c r="CB154" s="2385"/>
      <c r="CC154" s="2385"/>
      <c r="CD154" s="2385"/>
      <c r="CE154" s="2385"/>
      <c r="CF154" s="2385"/>
      <c r="CG154" s="2385"/>
      <c r="CH154" s="2385"/>
      <c r="CI154" s="2386"/>
      <c r="CJ154" s="1450"/>
      <c r="CK154" s="1446"/>
      <c r="CL154" s="1446"/>
      <c r="CM154" s="1446"/>
      <c r="CN154" s="1446"/>
      <c r="CO154" s="1446"/>
      <c r="CP154" s="1446"/>
      <c r="CQ154" s="1446"/>
      <c r="CR154" s="1446"/>
      <c r="CS154" s="1446"/>
      <c r="CT154" s="1446"/>
      <c r="CU154" s="1447"/>
      <c r="CV154" s="1413"/>
      <c r="CW154" s="1414"/>
      <c r="CX154" s="1414"/>
      <c r="CY154" s="1414"/>
      <c r="CZ154" s="1414"/>
      <c r="DA154" s="1414"/>
      <c r="DB154" s="1414"/>
      <c r="DC154" s="1414"/>
      <c r="DD154" s="1414"/>
      <c r="DE154" s="1414"/>
      <c r="DF154" s="1414"/>
      <c r="DG154" s="1414"/>
      <c r="DH154" s="1414"/>
      <c r="DI154" s="1414"/>
      <c r="DJ154" s="1414"/>
      <c r="DK154" s="1414"/>
      <c r="DL154" s="1414"/>
      <c r="DM154" s="1414"/>
      <c r="DN154" s="1414"/>
      <c r="DO154" s="1414"/>
      <c r="DP154" s="1833"/>
      <c r="DQ154" s="81"/>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s="82"/>
    </row>
    <row r="155" spans="3:244" ht="5.25" customHeight="1">
      <c r="C155" s="139"/>
      <c r="D155" s="139"/>
      <c r="E155" s="139"/>
      <c r="F155" s="139"/>
      <c r="G155" s="139"/>
      <c r="H155" s="1532"/>
      <c r="I155" s="1533"/>
      <c r="J155" s="1533"/>
      <c r="K155" s="1533"/>
      <c r="L155" s="1533"/>
      <c r="M155" s="1534"/>
      <c r="N155" s="1427" t="s">
        <v>39</v>
      </c>
      <c r="O155" s="1379"/>
      <c r="P155" s="1379"/>
      <c r="Q155" s="1379"/>
      <c r="R155" s="1379"/>
      <c r="S155" s="1379"/>
      <c r="T155" s="1380"/>
      <c r="U155" s="1541" t="str">
        <f>IF($AA$10&lt;&gt;"",IF(HLOOKUP($AA$10,'個人別明細　一覧入力用'!$F$7:$HG$193,30,FALSE)&lt;&gt;"",HLOOKUP($AA$10,'個人別明細　一覧入力用'!$F$7:$HG$193,30,FALSE),""),"")</f>
        <v/>
      </c>
      <c r="V155" s="1542"/>
      <c r="W155" s="1542"/>
      <c r="X155" s="1542"/>
      <c r="Y155" s="1542"/>
      <c r="Z155" s="1542"/>
      <c r="AA155" s="1542"/>
      <c r="AB155" s="1542"/>
      <c r="AC155" s="1542"/>
      <c r="AD155" s="1542"/>
      <c r="AE155" s="1542"/>
      <c r="AF155" s="1542"/>
      <c r="AG155" s="1542"/>
      <c r="AH155" s="1542"/>
      <c r="AI155" s="1542"/>
      <c r="AJ155" s="1542"/>
      <c r="AK155" s="1542"/>
      <c r="AL155" s="1542"/>
      <c r="AM155" s="1542"/>
      <c r="AN155" s="1542"/>
      <c r="AO155" s="1542"/>
      <c r="AP155" s="1542"/>
      <c r="AQ155" s="1542"/>
      <c r="AR155" s="1542"/>
      <c r="AS155" s="1542"/>
      <c r="AT155" s="1542"/>
      <c r="AU155" s="1543"/>
      <c r="AV155" s="1550" t="s">
        <v>126</v>
      </c>
      <c r="AW155" s="1551"/>
      <c r="AX155" s="1552"/>
      <c r="AY155" s="1387" t="str">
        <f>IF($AA$10&lt;&gt;"",IF(HLOOKUP($AA$10,'個人別明細　一覧入力用'!$F$7:$HG$193,33,FALSE)="非居住者に該当","○",""),"")</f>
        <v/>
      </c>
      <c r="AZ155" s="1388"/>
      <c r="BA155" s="1388"/>
      <c r="BB155" s="1388"/>
      <c r="BC155" s="1388"/>
      <c r="BD155" s="1559"/>
      <c r="BE155" s="1409" t="s">
        <v>127</v>
      </c>
      <c r="BF155" s="1399"/>
      <c r="BG155" s="1399"/>
      <c r="BH155" s="1399"/>
      <c r="BI155" s="1399"/>
      <c r="BJ155" s="1399"/>
      <c r="BK155" s="1399"/>
      <c r="BL155" s="1399"/>
      <c r="BM155" s="1399"/>
      <c r="BN155" s="1399"/>
      <c r="BO155" s="2409" t="s">
        <v>33</v>
      </c>
      <c r="BP155" s="2410"/>
      <c r="BQ155" s="2410"/>
      <c r="BR155" s="2410"/>
      <c r="BS155" s="2410"/>
      <c r="BT155" s="2410"/>
      <c r="BU155" s="2410"/>
      <c r="BV155" s="2410"/>
      <c r="BW155" s="2410"/>
      <c r="BX155" s="2410"/>
      <c r="BY155" s="2410"/>
      <c r="BZ155" s="2411"/>
      <c r="CA155" s="1399" t="s">
        <v>153</v>
      </c>
      <c r="CB155" s="1399"/>
      <c r="CC155" s="1399"/>
      <c r="CD155" s="1399"/>
      <c r="CE155" s="1399"/>
      <c r="CF155" s="1399"/>
      <c r="CG155" s="1399"/>
      <c r="CH155" s="1399"/>
      <c r="CI155" s="1400"/>
      <c r="CJ155" s="1403" t="s">
        <v>33</v>
      </c>
      <c r="CK155" s="1404"/>
      <c r="CL155" s="1404"/>
      <c r="CM155" s="1404"/>
      <c r="CN155" s="1404"/>
      <c r="CO155" s="1404"/>
      <c r="CP155" s="1404"/>
      <c r="CQ155" s="1404"/>
      <c r="CR155" s="1404"/>
      <c r="CS155" s="1404"/>
      <c r="CT155" s="1404"/>
      <c r="CU155" s="1405"/>
      <c r="CV155" s="1409" t="s">
        <v>154</v>
      </c>
      <c r="CW155" s="1399"/>
      <c r="CX155" s="1399"/>
      <c r="CY155" s="1399"/>
      <c r="CZ155" s="1399"/>
      <c r="DA155" s="1399"/>
      <c r="DB155" s="1399"/>
      <c r="DC155" s="1399"/>
      <c r="DD155" s="1399"/>
      <c r="DE155" s="2438" t="s">
        <v>33</v>
      </c>
      <c r="DF155" s="2439"/>
      <c r="DG155" s="2439"/>
      <c r="DH155" s="2439"/>
      <c r="DI155" s="2439"/>
      <c r="DJ155" s="2439"/>
      <c r="DK155" s="2439"/>
      <c r="DL155" s="2439"/>
      <c r="DM155" s="2439"/>
      <c r="DN155" s="2439"/>
      <c r="DO155" s="2439"/>
      <c r="DP155" s="2440"/>
      <c r="DQ155" s="81"/>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s="82"/>
    </row>
    <row r="156" spans="3:244" ht="5.25" customHeight="1">
      <c r="C156" s="139"/>
      <c r="D156" s="139"/>
      <c r="E156" s="139"/>
      <c r="F156" s="139"/>
      <c r="G156" s="139"/>
      <c r="H156" s="1535"/>
      <c r="I156" s="1536"/>
      <c r="J156" s="1536"/>
      <c r="K156" s="1536"/>
      <c r="L156" s="1536"/>
      <c r="M156" s="1537"/>
      <c r="N156" s="1381"/>
      <c r="O156" s="1382"/>
      <c r="P156" s="1382"/>
      <c r="Q156" s="1382"/>
      <c r="R156" s="1382"/>
      <c r="S156" s="1382"/>
      <c r="T156" s="1383"/>
      <c r="U156" s="1544"/>
      <c r="V156" s="1545"/>
      <c r="W156" s="1545"/>
      <c r="X156" s="1545"/>
      <c r="Y156" s="1545"/>
      <c r="Z156" s="1545"/>
      <c r="AA156" s="1545"/>
      <c r="AB156" s="1545"/>
      <c r="AC156" s="1545"/>
      <c r="AD156" s="1545"/>
      <c r="AE156" s="1545"/>
      <c r="AF156" s="1545"/>
      <c r="AG156" s="1545"/>
      <c r="AH156" s="1545"/>
      <c r="AI156" s="1545"/>
      <c r="AJ156" s="1545"/>
      <c r="AK156" s="1545"/>
      <c r="AL156" s="1545"/>
      <c r="AM156" s="1545"/>
      <c r="AN156" s="1545"/>
      <c r="AO156" s="1545"/>
      <c r="AP156" s="1545"/>
      <c r="AQ156" s="1545"/>
      <c r="AR156" s="1545"/>
      <c r="AS156" s="1545"/>
      <c r="AT156" s="1545"/>
      <c r="AU156" s="1546"/>
      <c r="AV156" s="1553"/>
      <c r="AW156" s="1554"/>
      <c r="AX156" s="1555"/>
      <c r="AY156" s="1390"/>
      <c r="AZ156" s="1391"/>
      <c r="BA156" s="1391"/>
      <c r="BB156" s="1391"/>
      <c r="BC156" s="1391"/>
      <c r="BD156" s="1560"/>
      <c r="BE156" s="1410"/>
      <c r="BF156" s="1401"/>
      <c r="BG156" s="1401"/>
      <c r="BH156" s="1401"/>
      <c r="BI156" s="1401"/>
      <c r="BJ156" s="1401"/>
      <c r="BK156" s="1401"/>
      <c r="BL156" s="1401"/>
      <c r="BM156" s="1401"/>
      <c r="BN156" s="1401"/>
      <c r="BO156" s="2412"/>
      <c r="BP156" s="1822"/>
      <c r="BQ156" s="1822"/>
      <c r="BR156" s="1822"/>
      <c r="BS156" s="1822"/>
      <c r="BT156" s="1822"/>
      <c r="BU156" s="1822"/>
      <c r="BV156" s="1822"/>
      <c r="BW156" s="1822"/>
      <c r="BX156" s="1822"/>
      <c r="BY156" s="1822"/>
      <c r="BZ156" s="2413"/>
      <c r="CA156" s="1401"/>
      <c r="CB156" s="1401"/>
      <c r="CC156" s="1401"/>
      <c r="CD156" s="1401"/>
      <c r="CE156" s="1401"/>
      <c r="CF156" s="1401"/>
      <c r="CG156" s="1401"/>
      <c r="CH156" s="1401"/>
      <c r="CI156" s="1402"/>
      <c r="CJ156" s="1406"/>
      <c r="CK156" s="1407"/>
      <c r="CL156" s="1407"/>
      <c r="CM156" s="1407"/>
      <c r="CN156" s="1407"/>
      <c r="CO156" s="1407"/>
      <c r="CP156" s="1407"/>
      <c r="CQ156" s="1407"/>
      <c r="CR156" s="1407"/>
      <c r="CS156" s="1407"/>
      <c r="CT156" s="1407"/>
      <c r="CU156" s="1408"/>
      <c r="CV156" s="1410"/>
      <c r="CW156" s="1401"/>
      <c r="CX156" s="1401"/>
      <c r="CY156" s="1401"/>
      <c r="CZ156" s="1401"/>
      <c r="DA156" s="1401"/>
      <c r="DB156" s="1401"/>
      <c r="DC156" s="1401"/>
      <c r="DD156" s="1401"/>
      <c r="DE156" s="2441"/>
      <c r="DF156" s="1407"/>
      <c r="DG156" s="1407"/>
      <c r="DH156" s="1407"/>
      <c r="DI156" s="1407"/>
      <c r="DJ156" s="1407"/>
      <c r="DK156" s="1407"/>
      <c r="DL156" s="1407"/>
      <c r="DM156" s="1407"/>
      <c r="DN156" s="1407"/>
      <c r="DO156" s="1407"/>
      <c r="DP156" s="2442"/>
      <c r="DQ156" s="81"/>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s="82"/>
    </row>
    <row r="157" spans="3:244" ht="5.25" customHeight="1">
      <c r="C157" s="139"/>
      <c r="D157" s="139"/>
      <c r="E157" s="139"/>
      <c r="F157" s="139"/>
      <c r="G157" s="139"/>
      <c r="H157" s="1535"/>
      <c r="I157" s="1536"/>
      <c r="J157" s="1536"/>
      <c r="K157" s="1536"/>
      <c r="L157" s="1536"/>
      <c r="M157" s="1537"/>
      <c r="N157" s="1381"/>
      <c r="O157" s="1382"/>
      <c r="P157" s="1382"/>
      <c r="Q157" s="1382"/>
      <c r="R157" s="1382"/>
      <c r="S157" s="1382"/>
      <c r="T157" s="1383"/>
      <c r="U157" s="1544"/>
      <c r="V157" s="1545"/>
      <c r="W157" s="1545"/>
      <c r="X157" s="1545"/>
      <c r="Y157" s="1545"/>
      <c r="Z157" s="1545"/>
      <c r="AA157" s="1545"/>
      <c r="AB157" s="1545"/>
      <c r="AC157" s="1545"/>
      <c r="AD157" s="1545"/>
      <c r="AE157" s="1545"/>
      <c r="AF157" s="1545"/>
      <c r="AG157" s="1545"/>
      <c r="AH157" s="1545"/>
      <c r="AI157" s="1545"/>
      <c r="AJ157" s="1545"/>
      <c r="AK157" s="1545"/>
      <c r="AL157" s="1545"/>
      <c r="AM157" s="1545"/>
      <c r="AN157" s="1545"/>
      <c r="AO157" s="1545"/>
      <c r="AP157" s="1545"/>
      <c r="AQ157" s="1545"/>
      <c r="AR157" s="1545"/>
      <c r="AS157" s="1545"/>
      <c r="AT157" s="1545"/>
      <c r="AU157" s="1546"/>
      <c r="AV157" s="1553"/>
      <c r="AW157" s="1554"/>
      <c r="AX157" s="1555"/>
      <c r="AY157" s="1390"/>
      <c r="AZ157" s="1391"/>
      <c r="BA157" s="1391"/>
      <c r="BB157" s="1391"/>
      <c r="BC157" s="1391"/>
      <c r="BD157" s="1560"/>
      <c r="BE157" s="1410"/>
      <c r="BF157" s="1401"/>
      <c r="BG157" s="1401"/>
      <c r="BH157" s="1401"/>
      <c r="BI157" s="1401"/>
      <c r="BJ157" s="1401"/>
      <c r="BK157" s="1401"/>
      <c r="BL157" s="1401"/>
      <c r="BM157" s="1401"/>
      <c r="BN157" s="1401"/>
      <c r="BO157" s="2412"/>
      <c r="BP157" s="1822"/>
      <c r="BQ157" s="1822"/>
      <c r="BR157" s="1822"/>
      <c r="BS157" s="1822"/>
      <c r="BT157" s="1822"/>
      <c r="BU157" s="1822"/>
      <c r="BV157" s="1822"/>
      <c r="BW157" s="1822"/>
      <c r="BX157" s="1822"/>
      <c r="BY157" s="1822"/>
      <c r="BZ157" s="2413"/>
      <c r="CA157" s="1401"/>
      <c r="CB157" s="1401"/>
      <c r="CC157" s="1401"/>
      <c r="CD157" s="1401"/>
      <c r="CE157" s="1401"/>
      <c r="CF157" s="1401"/>
      <c r="CG157" s="1401"/>
      <c r="CH157" s="1401"/>
      <c r="CI157" s="1402"/>
      <c r="CJ157" s="1406"/>
      <c r="CK157" s="1407"/>
      <c r="CL157" s="1407"/>
      <c r="CM157" s="1407"/>
      <c r="CN157" s="1407"/>
      <c r="CO157" s="1407"/>
      <c r="CP157" s="1407"/>
      <c r="CQ157" s="1407"/>
      <c r="CR157" s="1407"/>
      <c r="CS157" s="1407"/>
      <c r="CT157" s="1407"/>
      <c r="CU157" s="1408"/>
      <c r="CV157" s="1410"/>
      <c r="CW157" s="1401"/>
      <c r="CX157" s="1401"/>
      <c r="CY157" s="1401"/>
      <c r="CZ157" s="1401"/>
      <c r="DA157" s="1401"/>
      <c r="DB157" s="1401"/>
      <c r="DC157" s="1401"/>
      <c r="DD157" s="1401"/>
      <c r="DE157" s="2441"/>
      <c r="DF157" s="1407"/>
      <c r="DG157" s="1407"/>
      <c r="DH157" s="1407"/>
      <c r="DI157" s="1407"/>
      <c r="DJ157" s="1407"/>
      <c r="DK157" s="1407"/>
      <c r="DL157" s="1407"/>
      <c r="DM157" s="1407"/>
      <c r="DN157" s="1407"/>
      <c r="DO157" s="1407"/>
      <c r="DP157" s="2442"/>
      <c r="DQ157" s="81"/>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s="82"/>
    </row>
    <row r="158" spans="3:244" ht="5.25" customHeight="1">
      <c r="C158" s="139"/>
      <c r="D158" s="139"/>
      <c r="E158" s="139"/>
      <c r="F158" s="139"/>
      <c r="G158" s="139"/>
      <c r="H158" s="1535"/>
      <c r="I158" s="1536"/>
      <c r="J158" s="1536"/>
      <c r="K158" s="1536"/>
      <c r="L158" s="1536"/>
      <c r="M158" s="1537"/>
      <c r="N158" s="1381"/>
      <c r="O158" s="1382"/>
      <c r="P158" s="1382"/>
      <c r="Q158" s="1382"/>
      <c r="R158" s="1382"/>
      <c r="S158" s="1382"/>
      <c r="T158" s="1383"/>
      <c r="U158" s="1544"/>
      <c r="V158" s="1545"/>
      <c r="W158" s="1545"/>
      <c r="X158" s="1545"/>
      <c r="Y158" s="1545"/>
      <c r="Z158" s="1545"/>
      <c r="AA158" s="1545"/>
      <c r="AB158" s="1545"/>
      <c r="AC158" s="1545"/>
      <c r="AD158" s="1545"/>
      <c r="AE158" s="1545"/>
      <c r="AF158" s="1545"/>
      <c r="AG158" s="1545"/>
      <c r="AH158" s="1545"/>
      <c r="AI158" s="1545"/>
      <c r="AJ158" s="1545"/>
      <c r="AK158" s="1545"/>
      <c r="AL158" s="1545"/>
      <c r="AM158" s="1545"/>
      <c r="AN158" s="1545"/>
      <c r="AO158" s="1545"/>
      <c r="AP158" s="1545"/>
      <c r="AQ158" s="1545"/>
      <c r="AR158" s="1545"/>
      <c r="AS158" s="1545"/>
      <c r="AT158" s="1545"/>
      <c r="AU158" s="1546"/>
      <c r="AV158" s="1553"/>
      <c r="AW158" s="1554"/>
      <c r="AX158" s="1555"/>
      <c r="AY158" s="1390"/>
      <c r="AZ158" s="1391"/>
      <c r="BA158" s="1391"/>
      <c r="BB158" s="1391"/>
      <c r="BC158" s="1391"/>
      <c r="BD158" s="1560"/>
      <c r="BE158" s="1410"/>
      <c r="BF158" s="1401"/>
      <c r="BG158" s="1401"/>
      <c r="BH158" s="1401"/>
      <c r="BI158" s="1401"/>
      <c r="BJ158" s="1401"/>
      <c r="BK158" s="1401"/>
      <c r="BL158" s="1401"/>
      <c r="BM158" s="1401"/>
      <c r="BN158" s="1401"/>
      <c r="BO158" s="2412"/>
      <c r="BP158" s="1822"/>
      <c r="BQ158" s="1822"/>
      <c r="BR158" s="1822"/>
      <c r="BS158" s="1822"/>
      <c r="BT158" s="1822"/>
      <c r="BU158" s="1822"/>
      <c r="BV158" s="1822"/>
      <c r="BW158" s="1822"/>
      <c r="BX158" s="1822"/>
      <c r="BY158" s="1822"/>
      <c r="BZ158" s="2413"/>
      <c r="CA158" s="1401"/>
      <c r="CB158" s="1401"/>
      <c r="CC158" s="1401"/>
      <c r="CD158" s="1401"/>
      <c r="CE158" s="1401"/>
      <c r="CF158" s="1401"/>
      <c r="CG158" s="1401"/>
      <c r="CH158" s="1401"/>
      <c r="CI158" s="1402"/>
      <c r="CJ158" s="2436" t="str">
        <f>IF($AA$10&lt;&gt;"",IF(HLOOKUP($AA$10,'個人別明細　一覧入力用'!$F$7:$HG$193,82,FALSE)&lt;&gt;"",HLOOKUP($AA$10,'個人別明細　一覧入力用'!$F$7:$HG$193,82,FALSE),""),"")</f>
        <v/>
      </c>
      <c r="CK158" s="2415"/>
      <c r="CL158" s="2415"/>
      <c r="CM158" s="2415"/>
      <c r="CN158" s="2415"/>
      <c r="CO158" s="2415"/>
      <c r="CP158" s="2415"/>
      <c r="CQ158" s="2415"/>
      <c r="CR158" s="2415"/>
      <c r="CS158" s="2415"/>
      <c r="CT158" s="2415"/>
      <c r="CU158" s="2437"/>
      <c r="CV158" s="1410"/>
      <c r="CW158" s="1401"/>
      <c r="CX158" s="1401"/>
      <c r="CY158" s="1401"/>
      <c r="CZ158" s="1401"/>
      <c r="DA158" s="1401"/>
      <c r="DB158" s="1401"/>
      <c r="DC158" s="1401"/>
      <c r="DD158" s="1401"/>
      <c r="DE158" s="2414" t="str">
        <f>IF($AA$10&lt;&gt;"",IF(HLOOKUP($AA$10,'個人別明細　一覧入力用'!$F$7:$HG$193,93,FALSE)&lt;&gt;"",HLOOKUP($AA$10,'個人別明細　一覧入力用'!$F$7:$HG$193,93,FALSE),""),"")</f>
        <v/>
      </c>
      <c r="DF158" s="2415"/>
      <c r="DG158" s="2415"/>
      <c r="DH158" s="2415"/>
      <c r="DI158" s="2415"/>
      <c r="DJ158" s="2415"/>
      <c r="DK158" s="2415"/>
      <c r="DL158" s="2415"/>
      <c r="DM158" s="2415"/>
      <c r="DN158" s="2415"/>
      <c r="DO158" s="2415"/>
      <c r="DP158" s="2416"/>
      <c r="DQ158" s="81"/>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s="82"/>
    </row>
    <row r="159" spans="3:244" ht="5.25" customHeight="1">
      <c r="C159" s="139"/>
      <c r="D159" s="139"/>
      <c r="E159" s="139"/>
      <c r="F159" s="139"/>
      <c r="G159" s="139"/>
      <c r="H159" s="1535"/>
      <c r="I159" s="1536"/>
      <c r="J159" s="1536"/>
      <c r="K159" s="1536"/>
      <c r="L159" s="1536"/>
      <c r="M159" s="1537"/>
      <c r="N159" s="1428"/>
      <c r="O159" s="1480"/>
      <c r="P159" s="1480"/>
      <c r="Q159" s="1480"/>
      <c r="R159" s="1480"/>
      <c r="S159" s="1480"/>
      <c r="T159" s="1429"/>
      <c r="U159" s="1547"/>
      <c r="V159" s="1548"/>
      <c r="W159" s="1548"/>
      <c r="X159" s="1548"/>
      <c r="Y159" s="1548"/>
      <c r="Z159" s="1548"/>
      <c r="AA159" s="1548"/>
      <c r="AB159" s="1548"/>
      <c r="AC159" s="1548"/>
      <c r="AD159" s="1548"/>
      <c r="AE159" s="1548"/>
      <c r="AF159" s="1548"/>
      <c r="AG159" s="1548"/>
      <c r="AH159" s="1548"/>
      <c r="AI159" s="1548"/>
      <c r="AJ159" s="1548"/>
      <c r="AK159" s="1548"/>
      <c r="AL159" s="1548"/>
      <c r="AM159" s="1548"/>
      <c r="AN159" s="1548"/>
      <c r="AO159" s="1548"/>
      <c r="AP159" s="1548"/>
      <c r="AQ159" s="1548"/>
      <c r="AR159" s="1548"/>
      <c r="AS159" s="1548"/>
      <c r="AT159" s="1548"/>
      <c r="AU159" s="1549"/>
      <c r="AV159" s="1553"/>
      <c r="AW159" s="1554"/>
      <c r="AX159" s="1555"/>
      <c r="AY159" s="1390"/>
      <c r="AZ159" s="1391"/>
      <c r="BA159" s="1391"/>
      <c r="BB159" s="1391"/>
      <c r="BC159" s="1391"/>
      <c r="BD159" s="1560"/>
      <c r="BE159" s="1410"/>
      <c r="BF159" s="1401"/>
      <c r="BG159" s="1401"/>
      <c r="BH159" s="1401"/>
      <c r="BI159" s="1401"/>
      <c r="BJ159" s="1401"/>
      <c r="BK159" s="1401"/>
      <c r="BL159" s="1401"/>
      <c r="BM159" s="1401"/>
      <c r="BN159" s="1401"/>
      <c r="BO159" s="2412"/>
      <c r="BP159" s="1822"/>
      <c r="BQ159" s="1822"/>
      <c r="BR159" s="1822"/>
      <c r="BS159" s="1822"/>
      <c r="BT159" s="1822"/>
      <c r="BU159" s="1822"/>
      <c r="BV159" s="1822"/>
      <c r="BW159" s="1822"/>
      <c r="BX159" s="1822"/>
      <c r="BY159" s="1822"/>
      <c r="BZ159" s="2413"/>
      <c r="CA159" s="1401"/>
      <c r="CB159" s="1401"/>
      <c r="CC159" s="1401"/>
      <c r="CD159" s="1401"/>
      <c r="CE159" s="1401"/>
      <c r="CF159" s="1401"/>
      <c r="CG159" s="1401"/>
      <c r="CH159" s="1401"/>
      <c r="CI159" s="1402"/>
      <c r="CJ159" s="2436"/>
      <c r="CK159" s="2415"/>
      <c r="CL159" s="2415"/>
      <c r="CM159" s="2415"/>
      <c r="CN159" s="2415"/>
      <c r="CO159" s="2415"/>
      <c r="CP159" s="2415"/>
      <c r="CQ159" s="2415"/>
      <c r="CR159" s="2415"/>
      <c r="CS159" s="2415"/>
      <c r="CT159" s="2415"/>
      <c r="CU159" s="2437"/>
      <c r="CV159" s="1410"/>
      <c r="CW159" s="1401"/>
      <c r="CX159" s="1401"/>
      <c r="CY159" s="1401"/>
      <c r="CZ159" s="1401"/>
      <c r="DA159" s="1401"/>
      <c r="DB159" s="1401"/>
      <c r="DC159" s="1401"/>
      <c r="DD159" s="1401"/>
      <c r="DE159" s="2414"/>
      <c r="DF159" s="2415"/>
      <c r="DG159" s="2415"/>
      <c r="DH159" s="2415"/>
      <c r="DI159" s="2415"/>
      <c r="DJ159" s="2415"/>
      <c r="DK159" s="2415"/>
      <c r="DL159" s="2415"/>
      <c r="DM159" s="2415"/>
      <c r="DN159" s="2415"/>
      <c r="DO159" s="2415"/>
      <c r="DP159" s="2416"/>
      <c r="DQ159" s="81"/>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s="82"/>
    </row>
    <row r="160" spans="3:244" ht="5.25" customHeight="1">
      <c r="C160" s="139"/>
      <c r="D160" s="139"/>
      <c r="E160" s="139"/>
      <c r="F160" s="139"/>
      <c r="G160" s="139"/>
      <c r="H160" s="1535"/>
      <c r="I160" s="1536"/>
      <c r="J160" s="1536"/>
      <c r="K160" s="1536"/>
      <c r="L160" s="1536"/>
      <c r="M160" s="1537"/>
      <c r="N160" s="1427" t="s">
        <v>21</v>
      </c>
      <c r="O160" s="1379"/>
      <c r="P160" s="1379"/>
      <c r="Q160" s="1379"/>
      <c r="R160" s="1379"/>
      <c r="S160" s="1379"/>
      <c r="T160" s="1380"/>
      <c r="U160" s="1541" t="str">
        <f>IF($AA$10&lt;&gt;"",IF(HLOOKUP($AA$10,'個人別明細　一覧入力用'!$F$7:$HG$193,31,FALSE)&lt;&gt;"",HLOOKUP($AA$10,'個人別明細　一覧入力用'!$F$7:$HG$193,31,FALSE),""),"")</f>
        <v/>
      </c>
      <c r="V160" s="1542"/>
      <c r="W160" s="1542"/>
      <c r="X160" s="1542"/>
      <c r="Y160" s="1542"/>
      <c r="Z160" s="1542"/>
      <c r="AA160" s="1542"/>
      <c r="AB160" s="1542"/>
      <c r="AC160" s="1542"/>
      <c r="AD160" s="1542"/>
      <c r="AE160" s="1542"/>
      <c r="AF160" s="1542"/>
      <c r="AG160" s="1542"/>
      <c r="AH160" s="1542"/>
      <c r="AI160" s="1542"/>
      <c r="AJ160" s="1542"/>
      <c r="AK160" s="1542"/>
      <c r="AL160" s="1542"/>
      <c r="AM160" s="1542"/>
      <c r="AN160" s="1542"/>
      <c r="AO160" s="1542"/>
      <c r="AP160" s="1542"/>
      <c r="AQ160" s="1542"/>
      <c r="AR160" s="1542"/>
      <c r="AS160" s="1542"/>
      <c r="AT160" s="1542"/>
      <c r="AU160" s="1543"/>
      <c r="AV160" s="1553"/>
      <c r="AW160" s="1554"/>
      <c r="AX160" s="1555"/>
      <c r="AY160" s="1390"/>
      <c r="AZ160" s="1391"/>
      <c r="BA160" s="1391"/>
      <c r="BB160" s="1391"/>
      <c r="BC160" s="1391"/>
      <c r="BD160" s="1560"/>
      <c r="BE160" s="1410"/>
      <c r="BF160" s="1401"/>
      <c r="BG160" s="1401"/>
      <c r="BH160" s="1401"/>
      <c r="BI160" s="1401"/>
      <c r="BJ160" s="1401"/>
      <c r="BK160" s="1401"/>
      <c r="BL160" s="1401"/>
      <c r="BM160" s="1401"/>
      <c r="BN160" s="1401"/>
      <c r="BO160" s="2414" t="str">
        <f>IF($AA$10&lt;&gt;"",IF(HLOOKUP($AA$10,'個人別明細　一覧入力用'!$F$7:$HG$193,29,FALSE)&lt;&gt;"",HLOOKUP($AA$10,'個人別明細　一覧入力用'!$F$7:$HG$193,29,FALSE),""),"")</f>
        <v/>
      </c>
      <c r="BP160" s="2415"/>
      <c r="BQ160" s="2415"/>
      <c r="BR160" s="2415"/>
      <c r="BS160" s="2415"/>
      <c r="BT160" s="2415"/>
      <c r="BU160" s="2415"/>
      <c r="BV160" s="2415"/>
      <c r="BW160" s="2415"/>
      <c r="BX160" s="2415"/>
      <c r="BY160" s="2415"/>
      <c r="BZ160" s="2416"/>
      <c r="CA160" s="1401"/>
      <c r="CB160" s="1401"/>
      <c r="CC160" s="1401"/>
      <c r="CD160" s="1401"/>
      <c r="CE160" s="1401"/>
      <c r="CF160" s="1401"/>
      <c r="CG160" s="1401"/>
      <c r="CH160" s="1401"/>
      <c r="CI160" s="1402"/>
      <c r="CJ160" s="2436"/>
      <c r="CK160" s="2415"/>
      <c r="CL160" s="2415"/>
      <c r="CM160" s="2415"/>
      <c r="CN160" s="2415"/>
      <c r="CO160" s="2415"/>
      <c r="CP160" s="2415"/>
      <c r="CQ160" s="2415"/>
      <c r="CR160" s="2415"/>
      <c r="CS160" s="2415"/>
      <c r="CT160" s="2415"/>
      <c r="CU160" s="2437"/>
      <c r="CV160" s="1410"/>
      <c r="CW160" s="1401"/>
      <c r="CX160" s="1401"/>
      <c r="CY160" s="1401"/>
      <c r="CZ160" s="1401"/>
      <c r="DA160" s="1401"/>
      <c r="DB160" s="1401"/>
      <c r="DC160" s="1401"/>
      <c r="DD160" s="1401"/>
      <c r="DE160" s="2414"/>
      <c r="DF160" s="2415"/>
      <c r="DG160" s="2415"/>
      <c r="DH160" s="2415"/>
      <c r="DI160" s="2415"/>
      <c r="DJ160" s="2415"/>
      <c r="DK160" s="2415"/>
      <c r="DL160" s="2415"/>
      <c r="DM160" s="2415"/>
      <c r="DN160" s="2415"/>
      <c r="DO160" s="2415"/>
      <c r="DP160" s="2416"/>
      <c r="DQ160" s="81"/>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s="82"/>
    </row>
    <row r="161" spans="3:244" ht="5.25" customHeight="1">
      <c r="C161" s="139"/>
      <c r="D161" s="139"/>
      <c r="E161" s="139"/>
      <c r="F161" s="139"/>
      <c r="G161" s="139"/>
      <c r="H161" s="1535"/>
      <c r="I161" s="1536"/>
      <c r="J161" s="1536"/>
      <c r="K161" s="1536"/>
      <c r="L161" s="1536"/>
      <c r="M161" s="1537"/>
      <c r="N161" s="1381"/>
      <c r="O161" s="1382"/>
      <c r="P161" s="1382"/>
      <c r="Q161" s="1382"/>
      <c r="R161" s="1382"/>
      <c r="S161" s="1382"/>
      <c r="T161" s="1383"/>
      <c r="U161" s="1544"/>
      <c r="V161" s="1545"/>
      <c r="W161" s="1545"/>
      <c r="X161" s="1545"/>
      <c r="Y161" s="1545"/>
      <c r="Z161" s="1545"/>
      <c r="AA161" s="1545"/>
      <c r="AB161" s="1545"/>
      <c r="AC161" s="1545"/>
      <c r="AD161" s="1545"/>
      <c r="AE161" s="1545"/>
      <c r="AF161" s="1545"/>
      <c r="AG161" s="1545"/>
      <c r="AH161" s="1545"/>
      <c r="AI161" s="1545"/>
      <c r="AJ161" s="1545"/>
      <c r="AK161" s="1545"/>
      <c r="AL161" s="1545"/>
      <c r="AM161" s="1545"/>
      <c r="AN161" s="1545"/>
      <c r="AO161" s="1545"/>
      <c r="AP161" s="1545"/>
      <c r="AQ161" s="1545"/>
      <c r="AR161" s="1545"/>
      <c r="AS161" s="1545"/>
      <c r="AT161" s="1545"/>
      <c r="AU161" s="1546"/>
      <c r="AV161" s="1553"/>
      <c r="AW161" s="1554"/>
      <c r="AX161" s="1555"/>
      <c r="AY161" s="1390"/>
      <c r="AZ161" s="1391"/>
      <c r="BA161" s="1391"/>
      <c r="BB161" s="1391"/>
      <c r="BC161" s="1391"/>
      <c r="BD161" s="1560"/>
      <c r="BE161" s="1410"/>
      <c r="BF161" s="1401"/>
      <c r="BG161" s="1401"/>
      <c r="BH161" s="1401"/>
      <c r="BI161" s="1401"/>
      <c r="BJ161" s="1401"/>
      <c r="BK161" s="1401"/>
      <c r="BL161" s="1401"/>
      <c r="BM161" s="1401"/>
      <c r="BN161" s="1401"/>
      <c r="BO161" s="2414"/>
      <c r="BP161" s="2415"/>
      <c r="BQ161" s="2415"/>
      <c r="BR161" s="2415"/>
      <c r="BS161" s="2415"/>
      <c r="BT161" s="2415"/>
      <c r="BU161" s="2415"/>
      <c r="BV161" s="2415"/>
      <c r="BW161" s="2415"/>
      <c r="BX161" s="2415"/>
      <c r="BY161" s="2415"/>
      <c r="BZ161" s="2416"/>
      <c r="CA161" s="1401"/>
      <c r="CB161" s="1401"/>
      <c r="CC161" s="1401"/>
      <c r="CD161" s="1401"/>
      <c r="CE161" s="1401"/>
      <c r="CF161" s="1401"/>
      <c r="CG161" s="1401"/>
      <c r="CH161" s="1401"/>
      <c r="CI161" s="1402"/>
      <c r="CJ161" s="2436"/>
      <c r="CK161" s="2415"/>
      <c r="CL161" s="2415"/>
      <c r="CM161" s="2415"/>
      <c r="CN161" s="2415"/>
      <c r="CO161" s="2415"/>
      <c r="CP161" s="2415"/>
      <c r="CQ161" s="2415"/>
      <c r="CR161" s="2415"/>
      <c r="CS161" s="2415"/>
      <c r="CT161" s="2415"/>
      <c r="CU161" s="2437"/>
      <c r="CV161" s="1410"/>
      <c r="CW161" s="1401"/>
      <c r="CX161" s="1401"/>
      <c r="CY161" s="1401"/>
      <c r="CZ161" s="1401"/>
      <c r="DA161" s="1401"/>
      <c r="DB161" s="1401"/>
      <c r="DC161" s="1401"/>
      <c r="DD161" s="1401"/>
      <c r="DE161" s="2414"/>
      <c r="DF161" s="2415"/>
      <c r="DG161" s="2415"/>
      <c r="DH161" s="2415"/>
      <c r="DI161" s="2415"/>
      <c r="DJ161" s="2415"/>
      <c r="DK161" s="2415"/>
      <c r="DL161" s="2415"/>
      <c r="DM161" s="2415"/>
      <c r="DN161" s="2415"/>
      <c r="DO161" s="2415"/>
      <c r="DP161" s="2416"/>
      <c r="DQ161" s="8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s="82"/>
    </row>
    <row r="162" spans="3:244" ht="5.25" customHeight="1">
      <c r="C162" s="139"/>
      <c r="D162" s="139"/>
      <c r="E162" s="139"/>
      <c r="F162" s="139"/>
      <c r="G162" s="139"/>
      <c r="H162" s="1535"/>
      <c r="I162" s="1536"/>
      <c r="J162" s="1536"/>
      <c r="K162" s="1536"/>
      <c r="L162" s="1536"/>
      <c r="M162" s="1537"/>
      <c r="N162" s="1381"/>
      <c r="O162" s="1382"/>
      <c r="P162" s="1382"/>
      <c r="Q162" s="1382"/>
      <c r="R162" s="1382"/>
      <c r="S162" s="1382"/>
      <c r="T162" s="1383"/>
      <c r="U162" s="1544"/>
      <c r="V162" s="1545"/>
      <c r="W162" s="1545"/>
      <c r="X162" s="1545"/>
      <c r="Y162" s="1545"/>
      <c r="Z162" s="1545"/>
      <c r="AA162" s="1545"/>
      <c r="AB162" s="1545"/>
      <c r="AC162" s="1545"/>
      <c r="AD162" s="1545"/>
      <c r="AE162" s="1545"/>
      <c r="AF162" s="1545"/>
      <c r="AG162" s="1545"/>
      <c r="AH162" s="1545"/>
      <c r="AI162" s="1545"/>
      <c r="AJ162" s="1545"/>
      <c r="AK162" s="1545"/>
      <c r="AL162" s="1545"/>
      <c r="AM162" s="1545"/>
      <c r="AN162" s="1545"/>
      <c r="AO162" s="1545"/>
      <c r="AP162" s="1545"/>
      <c r="AQ162" s="1545"/>
      <c r="AR162" s="1545"/>
      <c r="AS162" s="1545"/>
      <c r="AT162" s="1545"/>
      <c r="AU162" s="1546"/>
      <c r="AV162" s="1553"/>
      <c r="AW162" s="1554"/>
      <c r="AX162" s="1555"/>
      <c r="AY162" s="1390"/>
      <c r="AZ162" s="1391"/>
      <c r="BA162" s="1391"/>
      <c r="BB162" s="1391"/>
      <c r="BC162" s="1391"/>
      <c r="BD162" s="1560"/>
      <c r="BE162" s="1410"/>
      <c r="BF162" s="1401"/>
      <c r="BG162" s="1401"/>
      <c r="BH162" s="1401"/>
      <c r="BI162" s="1401"/>
      <c r="BJ162" s="1401"/>
      <c r="BK162" s="1401"/>
      <c r="BL162" s="1401"/>
      <c r="BM162" s="1401"/>
      <c r="BN162" s="1401"/>
      <c r="BO162" s="2414"/>
      <c r="BP162" s="2415"/>
      <c r="BQ162" s="2415"/>
      <c r="BR162" s="2415"/>
      <c r="BS162" s="2415"/>
      <c r="BT162" s="2415"/>
      <c r="BU162" s="2415"/>
      <c r="BV162" s="2415"/>
      <c r="BW162" s="2415"/>
      <c r="BX162" s="2415"/>
      <c r="BY162" s="2415"/>
      <c r="BZ162" s="2416"/>
      <c r="CA162" s="1401"/>
      <c r="CB162" s="1401"/>
      <c r="CC162" s="1401"/>
      <c r="CD162" s="1401"/>
      <c r="CE162" s="1401"/>
      <c r="CF162" s="1401"/>
      <c r="CG162" s="1401"/>
      <c r="CH162" s="1401"/>
      <c r="CI162" s="1402"/>
      <c r="CJ162" s="2436"/>
      <c r="CK162" s="2415"/>
      <c r="CL162" s="2415"/>
      <c r="CM162" s="2415"/>
      <c r="CN162" s="2415"/>
      <c r="CO162" s="2415"/>
      <c r="CP162" s="2415"/>
      <c r="CQ162" s="2415"/>
      <c r="CR162" s="2415"/>
      <c r="CS162" s="2415"/>
      <c r="CT162" s="2415"/>
      <c r="CU162" s="2437"/>
      <c r="CV162" s="1410"/>
      <c r="CW162" s="1401"/>
      <c r="CX162" s="1401"/>
      <c r="CY162" s="1401"/>
      <c r="CZ162" s="1401"/>
      <c r="DA162" s="1401"/>
      <c r="DB162" s="1401"/>
      <c r="DC162" s="1401"/>
      <c r="DD162" s="1401"/>
      <c r="DE162" s="2414"/>
      <c r="DF162" s="2415"/>
      <c r="DG162" s="2415"/>
      <c r="DH162" s="2415"/>
      <c r="DI162" s="2415"/>
      <c r="DJ162" s="2415"/>
      <c r="DK162" s="2415"/>
      <c r="DL162" s="2415"/>
      <c r="DM162" s="2415"/>
      <c r="DN162" s="2415"/>
      <c r="DO162" s="2415"/>
      <c r="DP162" s="2416"/>
      <c r="DQ162" s="81"/>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s="82"/>
    </row>
    <row r="163" spans="3:244" ht="5.25" customHeight="1">
      <c r="C163" s="139"/>
      <c r="D163" s="139"/>
      <c r="E163" s="139"/>
      <c r="F163" s="139"/>
      <c r="G163" s="139"/>
      <c r="H163" s="1535"/>
      <c r="I163" s="1536"/>
      <c r="J163" s="1536"/>
      <c r="K163" s="1536"/>
      <c r="L163" s="1536"/>
      <c r="M163" s="1537"/>
      <c r="N163" s="1381"/>
      <c r="O163" s="1382"/>
      <c r="P163" s="1382"/>
      <c r="Q163" s="1382"/>
      <c r="R163" s="1382"/>
      <c r="S163" s="1382"/>
      <c r="T163" s="1383"/>
      <c r="U163" s="1544"/>
      <c r="V163" s="1545"/>
      <c r="W163" s="1545"/>
      <c r="X163" s="1545"/>
      <c r="Y163" s="1545"/>
      <c r="Z163" s="1545"/>
      <c r="AA163" s="1545"/>
      <c r="AB163" s="1545"/>
      <c r="AC163" s="1545"/>
      <c r="AD163" s="1545"/>
      <c r="AE163" s="1545"/>
      <c r="AF163" s="1545"/>
      <c r="AG163" s="1545"/>
      <c r="AH163" s="1545"/>
      <c r="AI163" s="1545"/>
      <c r="AJ163" s="1545"/>
      <c r="AK163" s="1545"/>
      <c r="AL163" s="1545"/>
      <c r="AM163" s="1545"/>
      <c r="AN163" s="1545"/>
      <c r="AO163" s="1545"/>
      <c r="AP163" s="1545"/>
      <c r="AQ163" s="1545"/>
      <c r="AR163" s="1545"/>
      <c r="AS163" s="1545"/>
      <c r="AT163" s="1545"/>
      <c r="AU163" s="1546"/>
      <c r="AV163" s="1553"/>
      <c r="AW163" s="1554"/>
      <c r="AX163" s="1555"/>
      <c r="AY163" s="1390"/>
      <c r="AZ163" s="1391"/>
      <c r="BA163" s="1391"/>
      <c r="BB163" s="1391"/>
      <c r="BC163" s="1391"/>
      <c r="BD163" s="1560"/>
      <c r="BE163" s="1410"/>
      <c r="BF163" s="1401"/>
      <c r="BG163" s="1401"/>
      <c r="BH163" s="1401"/>
      <c r="BI163" s="1401"/>
      <c r="BJ163" s="1401"/>
      <c r="BK163" s="1401"/>
      <c r="BL163" s="1401"/>
      <c r="BM163" s="1401"/>
      <c r="BN163" s="1401"/>
      <c r="BO163" s="2414"/>
      <c r="BP163" s="2415"/>
      <c r="BQ163" s="2415"/>
      <c r="BR163" s="2415"/>
      <c r="BS163" s="2415"/>
      <c r="BT163" s="2415"/>
      <c r="BU163" s="2415"/>
      <c r="BV163" s="2415"/>
      <c r="BW163" s="2415"/>
      <c r="BX163" s="2415"/>
      <c r="BY163" s="2415"/>
      <c r="BZ163" s="2416"/>
      <c r="CA163" s="1401"/>
      <c r="CB163" s="1401"/>
      <c r="CC163" s="1401"/>
      <c r="CD163" s="1401"/>
      <c r="CE163" s="1401"/>
      <c r="CF163" s="1401"/>
      <c r="CG163" s="1401"/>
      <c r="CH163" s="1401"/>
      <c r="CI163" s="1402"/>
      <c r="CJ163" s="2436"/>
      <c r="CK163" s="2415"/>
      <c r="CL163" s="2415"/>
      <c r="CM163" s="2415"/>
      <c r="CN163" s="2415"/>
      <c r="CO163" s="2415"/>
      <c r="CP163" s="2415"/>
      <c r="CQ163" s="2415"/>
      <c r="CR163" s="2415"/>
      <c r="CS163" s="2415"/>
      <c r="CT163" s="2415"/>
      <c r="CU163" s="2437"/>
      <c r="CV163" s="1410"/>
      <c r="CW163" s="1401"/>
      <c r="CX163" s="1401"/>
      <c r="CY163" s="1401"/>
      <c r="CZ163" s="1401"/>
      <c r="DA163" s="1401"/>
      <c r="DB163" s="1401"/>
      <c r="DC163" s="1401"/>
      <c r="DD163" s="1401"/>
      <c r="DE163" s="2414"/>
      <c r="DF163" s="2415"/>
      <c r="DG163" s="2415"/>
      <c r="DH163" s="2415"/>
      <c r="DI163" s="2415"/>
      <c r="DJ163" s="2415"/>
      <c r="DK163" s="2415"/>
      <c r="DL163" s="2415"/>
      <c r="DM163" s="2415"/>
      <c r="DN163" s="2415"/>
      <c r="DO163" s="2415"/>
      <c r="DP163" s="2416"/>
      <c r="DQ163" s="81"/>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s="82"/>
    </row>
    <row r="164" spans="3:244" ht="5.25" customHeight="1" thickBot="1">
      <c r="C164" s="139"/>
      <c r="D164" s="139"/>
      <c r="E164" s="139"/>
      <c r="F164" s="139"/>
      <c r="G164" s="139"/>
      <c r="H164" s="1535"/>
      <c r="I164" s="1536"/>
      <c r="J164" s="1536"/>
      <c r="K164" s="1536"/>
      <c r="L164" s="1536"/>
      <c r="M164" s="1537"/>
      <c r="N164" s="1428"/>
      <c r="O164" s="1480"/>
      <c r="P164" s="1480"/>
      <c r="Q164" s="1480"/>
      <c r="R164" s="1480"/>
      <c r="S164" s="1480"/>
      <c r="T164" s="1429"/>
      <c r="U164" s="1547"/>
      <c r="V164" s="1548"/>
      <c r="W164" s="1548"/>
      <c r="X164" s="1548"/>
      <c r="Y164" s="1548"/>
      <c r="Z164" s="1548"/>
      <c r="AA164" s="1548"/>
      <c r="AB164" s="1548"/>
      <c r="AC164" s="1548"/>
      <c r="AD164" s="1548"/>
      <c r="AE164" s="1548"/>
      <c r="AF164" s="1548"/>
      <c r="AG164" s="1548"/>
      <c r="AH164" s="1548"/>
      <c r="AI164" s="1548"/>
      <c r="AJ164" s="1548"/>
      <c r="AK164" s="1548"/>
      <c r="AL164" s="1548"/>
      <c r="AM164" s="1548"/>
      <c r="AN164" s="1548"/>
      <c r="AO164" s="1548"/>
      <c r="AP164" s="1548"/>
      <c r="AQ164" s="1548"/>
      <c r="AR164" s="1548"/>
      <c r="AS164" s="1548"/>
      <c r="AT164" s="1548"/>
      <c r="AU164" s="1549"/>
      <c r="AV164" s="1556"/>
      <c r="AW164" s="1557"/>
      <c r="AX164" s="1558"/>
      <c r="AY164" s="1561"/>
      <c r="AZ164" s="1562"/>
      <c r="BA164" s="1562"/>
      <c r="BB164" s="1562"/>
      <c r="BC164" s="1562"/>
      <c r="BD164" s="1563"/>
      <c r="BE164" s="1410"/>
      <c r="BF164" s="1401"/>
      <c r="BG164" s="1401"/>
      <c r="BH164" s="1401"/>
      <c r="BI164" s="1401"/>
      <c r="BJ164" s="1401"/>
      <c r="BK164" s="1401"/>
      <c r="BL164" s="1401"/>
      <c r="BM164" s="1401"/>
      <c r="BN164" s="1401"/>
      <c r="BO164" s="2414"/>
      <c r="BP164" s="2415"/>
      <c r="BQ164" s="2415"/>
      <c r="BR164" s="2415"/>
      <c r="BS164" s="2415"/>
      <c r="BT164" s="2415"/>
      <c r="BU164" s="2415"/>
      <c r="BV164" s="2415"/>
      <c r="BW164" s="2415"/>
      <c r="BX164" s="2415"/>
      <c r="BY164" s="2415"/>
      <c r="BZ164" s="2416"/>
      <c r="CA164" s="1401"/>
      <c r="CB164" s="1401"/>
      <c r="CC164" s="1401"/>
      <c r="CD164" s="1401"/>
      <c r="CE164" s="1401"/>
      <c r="CF164" s="1401"/>
      <c r="CG164" s="1401"/>
      <c r="CH164" s="1401"/>
      <c r="CI164" s="1402"/>
      <c r="CJ164" s="2436"/>
      <c r="CK164" s="2415"/>
      <c r="CL164" s="2415"/>
      <c r="CM164" s="2415"/>
      <c r="CN164" s="2415"/>
      <c r="CO164" s="2415"/>
      <c r="CP164" s="2415"/>
      <c r="CQ164" s="2415"/>
      <c r="CR164" s="2415"/>
      <c r="CS164" s="2415"/>
      <c r="CT164" s="2415"/>
      <c r="CU164" s="2437"/>
      <c r="CV164" s="1410"/>
      <c r="CW164" s="1401"/>
      <c r="CX164" s="1401"/>
      <c r="CY164" s="1401"/>
      <c r="CZ164" s="1401"/>
      <c r="DA164" s="1401"/>
      <c r="DB164" s="1401"/>
      <c r="DC164" s="1401"/>
      <c r="DD164" s="1401"/>
      <c r="DE164" s="2417"/>
      <c r="DF164" s="2418"/>
      <c r="DG164" s="2418"/>
      <c r="DH164" s="2418"/>
      <c r="DI164" s="2418"/>
      <c r="DJ164" s="2418"/>
      <c r="DK164" s="2418"/>
      <c r="DL164" s="2418"/>
      <c r="DM164" s="2418"/>
      <c r="DN164" s="2418"/>
      <c r="DO164" s="2418"/>
      <c r="DP164" s="2419"/>
      <c r="DQ164" s="81"/>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s="82"/>
    </row>
    <row r="165" spans="3:244" ht="5.25" customHeight="1">
      <c r="C165" s="139"/>
      <c r="D165" s="139"/>
      <c r="E165" s="139"/>
      <c r="F165" s="139"/>
      <c r="G165" s="139"/>
      <c r="H165" s="1535"/>
      <c r="I165" s="1536"/>
      <c r="J165" s="1536"/>
      <c r="K165" s="1536"/>
      <c r="L165" s="1536"/>
      <c r="M165" s="1537"/>
      <c r="N165" s="1427" t="s">
        <v>125</v>
      </c>
      <c r="O165" s="1379"/>
      <c r="P165" s="1379"/>
      <c r="Q165" s="1379"/>
      <c r="R165" s="1379"/>
      <c r="S165" s="1379"/>
      <c r="T165" s="1380"/>
      <c r="U165" s="1642" t="str">
        <f>IF($AA$10&lt;&gt;"",IF(HLOOKUP($AA$10,'個人別明細　一覧入力用'!$F$7:$HG$193,32,FALSE)&lt;&gt;"",MID(HLOOKUP($AA$10,'個人別明細　一覧入力用'!$F$7:$HG$193,32,FALSE),1,1),""),"")</f>
        <v/>
      </c>
      <c r="V165" s="1642"/>
      <c r="W165" s="1642"/>
      <c r="X165" s="1642" t="str">
        <f>IF($AA$10&lt;&gt;"",IF(HLOOKUP($AA$10,'個人別明細　一覧入力用'!$F$7:$HG$193,32,FALSE)&lt;&gt;"",MID(HLOOKUP($AA$10,'個人別明細　一覧入力用'!$F$7:$HG$193,32,FALSE),2,1),""),"")</f>
        <v/>
      </c>
      <c r="Y165" s="1642"/>
      <c r="Z165" s="1642"/>
      <c r="AA165" s="1642" t="str">
        <f>IF($AA$10&lt;&gt;"",IF(HLOOKUP($AA$10,'個人別明細　一覧入力用'!$F$7:$HG$193,32,FALSE)&lt;&gt;"",MID(HLOOKUP($AA$10,'個人別明細　一覧入力用'!$F$7:$HG$193,32,FALSE),3,1),""),"")</f>
        <v/>
      </c>
      <c r="AB165" s="1642"/>
      <c r="AC165" s="1642"/>
      <c r="AD165" s="1430" t="str">
        <f>IF($AA$10&lt;&gt;"",IF(HLOOKUP($AA$10,'個人別明細　一覧入力用'!$F$7:$HG$193,32,FALSE)&lt;&gt;"",MID(HLOOKUP($AA$10,'個人別明細　一覧入力用'!$F$7:$HG$193,32,FALSE),4,1),""),"")</f>
        <v/>
      </c>
      <c r="AE165" s="1431"/>
      <c r="AF165" s="1431"/>
      <c r="AG165" s="1431" t="str">
        <f>IF($AA$10&lt;&gt;"",IF(HLOOKUP($AA$10,'個人別明細　一覧入力用'!$F$7:$HG$193,32,FALSE)&lt;&gt;"",MID(HLOOKUP($AA$10,'個人別明細　一覧入力用'!$F$7:$HG$193,32,FALSE),5,1),""),"")</f>
        <v/>
      </c>
      <c r="AH165" s="1431"/>
      <c r="AI165" s="1573"/>
      <c r="AJ165" s="1642" t="str">
        <f>IF($AA$10&lt;&gt;"",IF(HLOOKUP($AA$10,'個人別明細　一覧入力用'!$F$7:$HG$193,32,FALSE)&lt;&gt;"",MID(HLOOKUP($AA$10,'個人別明細　一覧入力用'!$F$7:$HG$193,32,FALSE),6,1),""),"")</f>
        <v/>
      </c>
      <c r="AK165" s="1642"/>
      <c r="AL165" s="1642"/>
      <c r="AM165" s="1642" t="str">
        <f>IF($AA$10&lt;&gt;"",IF(HLOOKUP($AA$10,'個人別明細　一覧入力用'!$F$7:$HG$193,32,FALSE)&lt;&gt;"",MID(HLOOKUP($AA$10,'個人別明細　一覧入力用'!$F$7:$HG$193,32,FALSE),7,1),""),"")</f>
        <v/>
      </c>
      <c r="AN165" s="1642"/>
      <c r="AO165" s="1642"/>
      <c r="AP165" s="1430" t="str">
        <f>IF($AA$10&lt;&gt;"",IF(HLOOKUP($AA$10,'個人別明細　一覧入力用'!$F$7:$HG$193,32,FALSE)&lt;&gt;"",MID(HLOOKUP($AA$10,'個人別明細　一覧入力用'!$F$7:$HG$193,32,FALSE),8,1),""),"")</f>
        <v/>
      </c>
      <c r="AQ165" s="1431"/>
      <c r="AR165" s="1431"/>
      <c r="AS165" s="1431" t="str">
        <f>IF($AA$10&lt;&gt;"",IF(HLOOKUP($AA$10,'個人別明細　一覧入力用'!$F$7:$HG$193,32,FALSE)&lt;&gt;"",MID(HLOOKUP($AA$10,'個人別明細　一覧入力用'!$F$7:$HG$193,32,FALSE),9,1),""),"")</f>
        <v/>
      </c>
      <c r="AT165" s="1431"/>
      <c r="AU165" s="1573"/>
      <c r="AV165" s="1642" t="str">
        <f>IF($AA$10&lt;&gt;"",IF(HLOOKUP($AA$10,'個人別明細　一覧入力用'!$F$7:$HG$193,32,FALSE)&lt;&gt;"",MID(HLOOKUP($AA$10,'個人別明細　一覧入力用'!$F$7:$HG$193,32,FALSE),10,1),""),"")</f>
        <v/>
      </c>
      <c r="AW165" s="1642"/>
      <c r="AX165" s="1642"/>
      <c r="AY165" s="1642" t="str">
        <f>IF($AA$10&lt;&gt;"",IF(HLOOKUP($AA$10,'個人別明細　一覧入力用'!$F$7:$HG$193,32,FALSE)&lt;&gt;"",MID(HLOOKUP($AA$10,'個人別明細　一覧入力用'!$F$7:$HG$193,32,FALSE),11,1),""),"")</f>
        <v/>
      </c>
      <c r="AZ165" s="1642"/>
      <c r="BA165" s="1642"/>
      <c r="BB165" s="1642" t="str">
        <f>IF($AA$10&lt;&gt;"",IF(HLOOKUP($AA$10,'個人別明細　一覧入力用'!$F$7:$HG$193,32,FALSE)&lt;&gt;"",MID(HLOOKUP($AA$10,'個人別明細　一覧入力用'!$F$7:$HG$193,32,FALSE),12,1),""),"")</f>
        <v/>
      </c>
      <c r="BC165" s="1642"/>
      <c r="BD165" s="1642"/>
      <c r="BE165" s="1401"/>
      <c r="BF165" s="1401"/>
      <c r="BG165" s="1401"/>
      <c r="BH165" s="1401"/>
      <c r="BI165" s="1401"/>
      <c r="BJ165" s="1401"/>
      <c r="BK165" s="1401"/>
      <c r="BL165" s="1401"/>
      <c r="BM165" s="1401"/>
      <c r="BN165" s="1401"/>
      <c r="BO165" s="2414"/>
      <c r="BP165" s="2415"/>
      <c r="BQ165" s="2415"/>
      <c r="BR165" s="2415"/>
      <c r="BS165" s="2415"/>
      <c r="BT165" s="2415"/>
      <c r="BU165" s="2415"/>
      <c r="BV165" s="2415"/>
      <c r="BW165" s="2415"/>
      <c r="BX165" s="2415"/>
      <c r="BY165" s="2415"/>
      <c r="BZ165" s="2416"/>
      <c r="CA165" s="1660" t="s">
        <v>275</v>
      </c>
      <c r="CB165" s="1661"/>
      <c r="CC165" s="1661"/>
      <c r="CD165" s="1661"/>
      <c r="CE165" s="1661"/>
      <c r="CF165" s="1661"/>
      <c r="CG165" s="1661"/>
      <c r="CH165" s="1661"/>
      <c r="CI165" s="1661"/>
      <c r="CJ165" s="1436" t="s">
        <v>470</v>
      </c>
      <c r="CK165" s="1437"/>
      <c r="CL165" s="1437"/>
      <c r="CM165" s="1437"/>
      <c r="CN165" s="1437"/>
      <c r="CO165" s="1437"/>
      <c r="CP165" s="1437"/>
      <c r="CQ165" s="1437"/>
      <c r="CR165" s="1437"/>
      <c r="CS165" s="1437"/>
      <c r="CT165" s="1437"/>
      <c r="CU165" s="1438"/>
      <c r="CV165" s="1662" t="s">
        <v>277</v>
      </c>
      <c r="CW165" s="1663"/>
      <c r="CX165" s="1663"/>
      <c r="CY165" s="1663"/>
      <c r="CZ165" s="1663"/>
      <c r="DA165" s="1663"/>
      <c r="DB165" s="1663"/>
      <c r="DC165" s="1663"/>
      <c r="DD165" s="1664"/>
      <c r="DE165" s="1576" t="s">
        <v>470</v>
      </c>
      <c r="DF165" s="1577"/>
      <c r="DG165" s="1577"/>
      <c r="DH165" s="1577"/>
      <c r="DI165" s="1577"/>
      <c r="DJ165" s="1577"/>
      <c r="DK165" s="1577"/>
      <c r="DL165" s="1577"/>
      <c r="DM165" s="1577"/>
      <c r="DN165" s="1577"/>
      <c r="DO165" s="1577"/>
      <c r="DP165" s="1578"/>
      <c r="DQ165" s="81"/>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s="82"/>
    </row>
    <row r="166" spans="3:244" ht="5.25" customHeight="1">
      <c r="C166" s="139"/>
      <c r="D166" s="139"/>
      <c r="E166" s="139"/>
      <c r="F166" s="139"/>
      <c r="G166" s="139"/>
      <c r="H166" s="1535"/>
      <c r="I166" s="1536"/>
      <c r="J166" s="1536"/>
      <c r="K166" s="1536"/>
      <c r="L166" s="1536"/>
      <c r="M166" s="1537"/>
      <c r="N166" s="1381"/>
      <c r="O166" s="1382"/>
      <c r="P166" s="1382"/>
      <c r="Q166" s="1382"/>
      <c r="R166" s="1382"/>
      <c r="S166" s="1382"/>
      <c r="T166" s="1383"/>
      <c r="U166" s="1643"/>
      <c r="V166" s="1643"/>
      <c r="W166" s="1643"/>
      <c r="X166" s="1643"/>
      <c r="Y166" s="1643"/>
      <c r="Z166" s="1643"/>
      <c r="AA166" s="1643"/>
      <c r="AB166" s="1643"/>
      <c r="AC166" s="1643"/>
      <c r="AD166" s="1432"/>
      <c r="AE166" s="1433"/>
      <c r="AF166" s="1433"/>
      <c r="AG166" s="1433"/>
      <c r="AH166" s="1433"/>
      <c r="AI166" s="1574"/>
      <c r="AJ166" s="1643"/>
      <c r="AK166" s="1643"/>
      <c r="AL166" s="1643"/>
      <c r="AM166" s="1643"/>
      <c r="AN166" s="1643"/>
      <c r="AO166" s="1643"/>
      <c r="AP166" s="1432"/>
      <c r="AQ166" s="1433"/>
      <c r="AR166" s="1433"/>
      <c r="AS166" s="1433"/>
      <c r="AT166" s="1433"/>
      <c r="AU166" s="1574"/>
      <c r="AV166" s="1643"/>
      <c r="AW166" s="1643"/>
      <c r="AX166" s="1643"/>
      <c r="AY166" s="1643"/>
      <c r="AZ166" s="1643"/>
      <c r="BA166" s="1643"/>
      <c r="BB166" s="1643"/>
      <c r="BC166" s="1643"/>
      <c r="BD166" s="1643"/>
      <c r="BE166" s="1401"/>
      <c r="BF166" s="1401"/>
      <c r="BG166" s="1401"/>
      <c r="BH166" s="1401"/>
      <c r="BI166" s="1401"/>
      <c r="BJ166" s="1401"/>
      <c r="BK166" s="1401"/>
      <c r="BL166" s="1401"/>
      <c r="BM166" s="1401"/>
      <c r="BN166" s="1401"/>
      <c r="BO166" s="2414"/>
      <c r="BP166" s="2415"/>
      <c r="BQ166" s="2415"/>
      <c r="BR166" s="2415"/>
      <c r="BS166" s="2415"/>
      <c r="BT166" s="2415"/>
      <c r="BU166" s="2415"/>
      <c r="BV166" s="2415"/>
      <c r="BW166" s="2415"/>
      <c r="BX166" s="2415"/>
      <c r="BY166" s="2415"/>
      <c r="BZ166" s="2416"/>
      <c r="CA166" s="1660"/>
      <c r="CB166" s="1661"/>
      <c r="CC166" s="1661"/>
      <c r="CD166" s="1661"/>
      <c r="CE166" s="1661"/>
      <c r="CF166" s="1661"/>
      <c r="CG166" s="1661"/>
      <c r="CH166" s="1661"/>
      <c r="CI166" s="1661"/>
      <c r="CJ166" s="1439"/>
      <c r="CK166" s="1440"/>
      <c r="CL166" s="1440"/>
      <c r="CM166" s="1440"/>
      <c r="CN166" s="1440"/>
      <c r="CO166" s="1440"/>
      <c r="CP166" s="1440"/>
      <c r="CQ166" s="1440"/>
      <c r="CR166" s="1440"/>
      <c r="CS166" s="1440"/>
      <c r="CT166" s="1440"/>
      <c r="CU166" s="1441"/>
      <c r="CV166" s="1665"/>
      <c r="CW166" s="1666"/>
      <c r="CX166" s="1666"/>
      <c r="CY166" s="1666"/>
      <c r="CZ166" s="1666"/>
      <c r="DA166" s="1666"/>
      <c r="DB166" s="1666"/>
      <c r="DC166" s="1666"/>
      <c r="DD166" s="1667"/>
      <c r="DE166" s="1439"/>
      <c r="DF166" s="1440"/>
      <c r="DG166" s="1440"/>
      <c r="DH166" s="1440"/>
      <c r="DI166" s="1440"/>
      <c r="DJ166" s="1440"/>
      <c r="DK166" s="1440"/>
      <c r="DL166" s="1440"/>
      <c r="DM166" s="1440"/>
      <c r="DN166" s="1440"/>
      <c r="DO166" s="1440"/>
      <c r="DP166" s="1579"/>
      <c r="DQ166" s="81"/>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s="82"/>
    </row>
    <row r="167" spans="3:244" ht="5.25" customHeight="1">
      <c r="C167" s="139"/>
      <c r="D167" s="139"/>
      <c r="E167" s="139"/>
      <c r="F167" s="139"/>
      <c r="G167" s="139"/>
      <c r="H167" s="1535"/>
      <c r="I167" s="1536"/>
      <c r="J167" s="1536"/>
      <c r="K167" s="1536"/>
      <c r="L167" s="1536"/>
      <c r="M167" s="1537"/>
      <c r="N167" s="1381"/>
      <c r="O167" s="1382"/>
      <c r="P167" s="1382"/>
      <c r="Q167" s="1382"/>
      <c r="R167" s="1382"/>
      <c r="S167" s="1382"/>
      <c r="T167" s="1383"/>
      <c r="U167" s="1643"/>
      <c r="V167" s="1643"/>
      <c r="W167" s="1643"/>
      <c r="X167" s="1643"/>
      <c r="Y167" s="1643"/>
      <c r="Z167" s="1643"/>
      <c r="AA167" s="1643"/>
      <c r="AB167" s="1643"/>
      <c r="AC167" s="1643"/>
      <c r="AD167" s="1432"/>
      <c r="AE167" s="1433"/>
      <c r="AF167" s="1433"/>
      <c r="AG167" s="1433"/>
      <c r="AH167" s="1433"/>
      <c r="AI167" s="1574"/>
      <c r="AJ167" s="1643"/>
      <c r="AK167" s="1643"/>
      <c r="AL167" s="1643"/>
      <c r="AM167" s="1643"/>
      <c r="AN167" s="1643"/>
      <c r="AO167" s="1643"/>
      <c r="AP167" s="1432"/>
      <c r="AQ167" s="1433"/>
      <c r="AR167" s="1433"/>
      <c r="AS167" s="1433"/>
      <c r="AT167" s="1433"/>
      <c r="AU167" s="1574"/>
      <c r="AV167" s="1643"/>
      <c r="AW167" s="1643"/>
      <c r="AX167" s="1643"/>
      <c r="AY167" s="1643"/>
      <c r="AZ167" s="1643"/>
      <c r="BA167" s="1643"/>
      <c r="BB167" s="1643"/>
      <c r="BC167" s="1643"/>
      <c r="BD167" s="1643"/>
      <c r="BE167" s="1401"/>
      <c r="BF167" s="1401"/>
      <c r="BG167" s="1401"/>
      <c r="BH167" s="1401"/>
      <c r="BI167" s="1401"/>
      <c r="BJ167" s="1401"/>
      <c r="BK167" s="1401"/>
      <c r="BL167" s="1401"/>
      <c r="BM167" s="1401"/>
      <c r="BN167" s="1401"/>
      <c r="BO167" s="2414"/>
      <c r="BP167" s="2415"/>
      <c r="BQ167" s="2415"/>
      <c r="BR167" s="2415"/>
      <c r="BS167" s="2415"/>
      <c r="BT167" s="2415"/>
      <c r="BU167" s="2415"/>
      <c r="BV167" s="2415"/>
      <c r="BW167" s="2415"/>
      <c r="BX167" s="2415"/>
      <c r="BY167" s="2415"/>
      <c r="BZ167" s="2416"/>
      <c r="CA167" s="1660"/>
      <c r="CB167" s="1661"/>
      <c r="CC167" s="1661"/>
      <c r="CD167" s="1661"/>
      <c r="CE167" s="1661"/>
      <c r="CF167" s="1661"/>
      <c r="CG167" s="1661"/>
      <c r="CH167" s="1661"/>
      <c r="CI167" s="1661"/>
      <c r="CJ167" s="1580" t="str">
        <f>IF($AA$10&lt;&gt;"",IF(HLOOKUP($AA$10,'個人別明細　一覧入力用'!$F$7:$HG$227,221,FALSE)&lt;&gt;"",HLOOKUP($AA$10,'個人別明細　一覧入力用'!$F$7:$HG$227,221,FALSE),""),"")</f>
        <v/>
      </c>
      <c r="CK167" s="1581"/>
      <c r="CL167" s="1581"/>
      <c r="CM167" s="1581"/>
      <c r="CN167" s="1581"/>
      <c r="CO167" s="1581"/>
      <c r="CP167" s="1581"/>
      <c r="CQ167" s="1581"/>
      <c r="CR167" s="1581"/>
      <c r="CS167" s="1581"/>
      <c r="CT167" s="1581"/>
      <c r="CU167" s="2420"/>
      <c r="CV167" s="1665"/>
      <c r="CW167" s="1666"/>
      <c r="CX167" s="1666"/>
      <c r="CY167" s="1666"/>
      <c r="CZ167" s="1666"/>
      <c r="DA167" s="1666"/>
      <c r="DB167" s="1666"/>
      <c r="DC167" s="1666"/>
      <c r="DD167" s="1667"/>
      <c r="DE167" s="1580" t="str">
        <f>IF($AA$10&lt;&gt;"",IF(HLOOKUP($AA$10,'個人別明細　一覧入力用'!$F$7:$HG$220,214,FALSE)&lt;&gt;0,HLOOKUP($AA$10,'個人別明細　一覧入力用'!$F$7:$HG$220,214,FALSE),""),"")</f>
        <v/>
      </c>
      <c r="DF167" s="1581"/>
      <c r="DG167" s="1581"/>
      <c r="DH167" s="1581"/>
      <c r="DI167" s="1581"/>
      <c r="DJ167" s="1581"/>
      <c r="DK167" s="1581"/>
      <c r="DL167" s="1581"/>
      <c r="DM167" s="1581"/>
      <c r="DN167" s="1581"/>
      <c r="DO167" s="1581"/>
      <c r="DP167" s="1582"/>
      <c r="DQ167" s="81"/>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s="82"/>
    </row>
    <row r="168" spans="3:244" ht="5.25" customHeight="1">
      <c r="C168" s="139"/>
      <c r="D168" s="139"/>
      <c r="E168" s="139"/>
      <c r="F168" s="139"/>
      <c r="G168" s="139"/>
      <c r="H168" s="1535"/>
      <c r="I168" s="1536"/>
      <c r="J168" s="1536"/>
      <c r="K168" s="1536"/>
      <c r="L168" s="1536"/>
      <c r="M168" s="1537"/>
      <c r="N168" s="1381"/>
      <c r="O168" s="1382"/>
      <c r="P168" s="1382"/>
      <c r="Q168" s="1382"/>
      <c r="R168" s="1382"/>
      <c r="S168" s="1382"/>
      <c r="T168" s="1383"/>
      <c r="U168" s="1643"/>
      <c r="V168" s="1643"/>
      <c r="W168" s="1643"/>
      <c r="X168" s="1643"/>
      <c r="Y168" s="1643"/>
      <c r="Z168" s="1643"/>
      <c r="AA168" s="1643"/>
      <c r="AB168" s="1643"/>
      <c r="AC168" s="1643"/>
      <c r="AD168" s="1432"/>
      <c r="AE168" s="1433"/>
      <c r="AF168" s="1433"/>
      <c r="AG168" s="1433"/>
      <c r="AH168" s="1433"/>
      <c r="AI168" s="1574"/>
      <c r="AJ168" s="1643"/>
      <c r="AK168" s="1643"/>
      <c r="AL168" s="1643"/>
      <c r="AM168" s="1643"/>
      <c r="AN168" s="1643"/>
      <c r="AO168" s="1643"/>
      <c r="AP168" s="1432"/>
      <c r="AQ168" s="1433"/>
      <c r="AR168" s="1433"/>
      <c r="AS168" s="1433"/>
      <c r="AT168" s="1433"/>
      <c r="AU168" s="1574"/>
      <c r="AV168" s="1643"/>
      <c r="AW168" s="1643"/>
      <c r="AX168" s="1643"/>
      <c r="AY168" s="1643"/>
      <c r="AZ168" s="1643"/>
      <c r="BA168" s="1643"/>
      <c r="BB168" s="1643"/>
      <c r="BC168" s="1643"/>
      <c r="BD168" s="1643"/>
      <c r="BE168" s="1401"/>
      <c r="BF168" s="1401"/>
      <c r="BG168" s="1401"/>
      <c r="BH168" s="1401"/>
      <c r="BI168" s="1401"/>
      <c r="BJ168" s="1401"/>
      <c r="BK168" s="1401"/>
      <c r="BL168" s="1401"/>
      <c r="BM168" s="1401"/>
      <c r="BN168" s="1401"/>
      <c r="BO168" s="2414"/>
      <c r="BP168" s="2415"/>
      <c r="BQ168" s="2415"/>
      <c r="BR168" s="2415"/>
      <c r="BS168" s="2415"/>
      <c r="BT168" s="2415"/>
      <c r="BU168" s="2415"/>
      <c r="BV168" s="2415"/>
      <c r="BW168" s="2415"/>
      <c r="BX168" s="2415"/>
      <c r="BY168" s="2415"/>
      <c r="BZ168" s="2416"/>
      <c r="CA168" s="1660"/>
      <c r="CB168" s="1661"/>
      <c r="CC168" s="1661"/>
      <c r="CD168" s="1661"/>
      <c r="CE168" s="1661"/>
      <c r="CF168" s="1661"/>
      <c r="CG168" s="1661"/>
      <c r="CH168" s="1661"/>
      <c r="CI168" s="1661"/>
      <c r="CJ168" s="1580"/>
      <c r="CK168" s="1581"/>
      <c r="CL168" s="1581"/>
      <c r="CM168" s="1581"/>
      <c r="CN168" s="1581"/>
      <c r="CO168" s="1581"/>
      <c r="CP168" s="1581"/>
      <c r="CQ168" s="1581"/>
      <c r="CR168" s="1581"/>
      <c r="CS168" s="1581"/>
      <c r="CT168" s="1581"/>
      <c r="CU168" s="2420"/>
      <c r="CV168" s="1665"/>
      <c r="CW168" s="1666"/>
      <c r="CX168" s="1666"/>
      <c r="CY168" s="1666"/>
      <c r="CZ168" s="1666"/>
      <c r="DA168" s="1666"/>
      <c r="DB168" s="1666"/>
      <c r="DC168" s="1666"/>
      <c r="DD168" s="1667"/>
      <c r="DE168" s="1580"/>
      <c r="DF168" s="1581"/>
      <c r="DG168" s="1581"/>
      <c r="DH168" s="1581"/>
      <c r="DI168" s="1581"/>
      <c r="DJ168" s="1581"/>
      <c r="DK168" s="1581"/>
      <c r="DL168" s="1581"/>
      <c r="DM168" s="1581"/>
      <c r="DN168" s="1581"/>
      <c r="DO168" s="1581"/>
      <c r="DP168" s="1582"/>
      <c r="DQ168" s="81"/>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s="82"/>
    </row>
    <row r="169" spans="3:244" ht="5.25" customHeight="1" thickBot="1">
      <c r="C169" s="139"/>
      <c r="D169" s="139"/>
      <c r="E169" s="139"/>
      <c r="F169" s="139"/>
      <c r="G169" s="139"/>
      <c r="H169" s="1538"/>
      <c r="I169" s="1539"/>
      <c r="J169" s="1539"/>
      <c r="K169" s="1539"/>
      <c r="L169" s="1539"/>
      <c r="M169" s="1540"/>
      <c r="N169" s="1428"/>
      <c r="O169" s="1480"/>
      <c r="P169" s="1480"/>
      <c r="Q169" s="1480"/>
      <c r="R169" s="1480"/>
      <c r="S169" s="1480"/>
      <c r="T169" s="1429"/>
      <c r="U169" s="1644"/>
      <c r="V169" s="1644"/>
      <c r="W169" s="1644"/>
      <c r="X169" s="1644"/>
      <c r="Y169" s="1644"/>
      <c r="Z169" s="1644"/>
      <c r="AA169" s="1644"/>
      <c r="AB169" s="1644"/>
      <c r="AC169" s="1644"/>
      <c r="AD169" s="1434"/>
      <c r="AE169" s="1435"/>
      <c r="AF169" s="1435"/>
      <c r="AG169" s="1435"/>
      <c r="AH169" s="1435"/>
      <c r="AI169" s="1575"/>
      <c r="AJ169" s="1644"/>
      <c r="AK169" s="1644"/>
      <c r="AL169" s="1644"/>
      <c r="AM169" s="1644"/>
      <c r="AN169" s="1644"/>
      <c r="AO169" s="1644"/>
      <c r="AP169" s="1434"/>
      <c r="AQ169" s="1435"/>
      <c r="AR169" s="1435"/>
      <c r="AS169" s="1435"/>
      <c r="AT169" s="1435"/>
      <c r="AU169" s="1575"/>
      <c r="AV169" s="1644"/>
      <c r="AW169" s="1644"/>
      <c r="AX169" s="1644"/>
      <c r="AY169" s="1644"/>
      <c r="AZ169" s="1644"/>
      <c r="BA169" s="1644"/>
      <c r="BB169" s="1644"/>
      <c r="BC169" s="1644"/>
      <c r="BD169" s="1644"/>
      <c r="BE169" s="1825"/>
      <c r="BF169" s="1825"/>
      <c r="BG169" s="1825"/>
      <c r="BH169" s="1825"/>
      <c r="BI169" s="1825"/>
      <c r="BJ169" s="1825"/>
      <c r="BK169" s="1825"/>
      <c r="BL169" s="1825"/>
      <c r="BM169" s="1825"/>
      <c r="BN169" s="1825"/>
      <c r="BO169" s="2417"/>
      <c r="BP169" s="2418"/>
      <c r="BQ169" s="2418"/>
      <c r="BR169" s="2418"/>
      <c r="BS169" s="2418"/>
      <c r="BT169" s="2418"/>
      <c r="BU169" s="2418"/>
      <c r="BV169" s="2418"/>
      <c r="BW169" s="2418"/>
      <c r="BX169" s="2418"/>
      <c r="BY169" s="2418"/>
      <c r="BZ169" s="2419"/>
      <c r="CA169" s="1660"/>
      <c r="CB169" s="1661"/>
      <c r="CC169" s="1661"/>
      <c r="CD169" s="1661"/>
      <c r="CE169" s="1661"/>
      <c r="CF169" s="1661"/>
      <c r="CG169" s="1661"/>
      <c r="CH169" s="1661"/>
      <c r="CI169" s="1661"/>
      <c r="CJ169" s="1583"/>
      <c r="CK169" s="1584"/>
      <c r="CL169" s="1584"/>
      <c r="CM169" s="1584"/>
      <c r="CN169" s="1584"/>
      <c r="CO169" s="1584"/>
      <c r="CP169" s="1584"/>
      <c r="CQ169" s="1584"/>
      <c r="CR169" s="1584"/>
      <c r="CS169" s="1584"/>
      <c r="CT169" s="1584"/>
      <c r="CU169" s="2421"/>
      <c r="CV169" s="1668"/>
      <c r="CW169" s="1669"/>
      <c r="CX169" s="1669"/>
      <c r="CY169" s="1669"/>
      <c r="CZ169" s="1669"/>
      <c r="DA169" s="1669"/>
      <c r="DB169" s="1669"/>
      <c r="DC169" s="1669"/>
      <c r="DD169" s="1670"/>
      <c r="DE169" s="1583"/>
      <c r="DF169" s="1584"/>
      <c r="DG169" s="1584"/>
      <c r="DH169" s="1584"/>
      <c r="DI169" s="1584"/>
      <c r="DJ169" s="1584"/>
      <c r="DK169" s="1584"/>
      <c r="DL169" s="1584"/>
      <c r="DM169" s="1584"/>
      <c r="DN169" s="1584"/>
      <c r="DO169" s="1584"/>
      <c r="DP169" s="1585"/>
      <c r="DQ169" s="81"/>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s="82"/>
    </row>
    <row r="170" spans="3:244" ht="5.25" customHeight="1">
      <c r="C170" s="139"/>
      <c r="D170" s="139"/>
      <c r="E170" s="139"/>
      <c r="F170" s="139"/>
      <c r="G170" s="139"/>
      <c r="H170" s="1564" t="s">
        <v>128</v>
      </c>
      <c r="I170" s="1565"/>
      <c r="J170" s="1565"/>
      <c r="K170" s="1566"/>
      <c r="L170" s="1427">
        <v>1</v>
      </c>
      <c r="M170" s="1380"/>
      <c r="N170" s="1427" t="s">
        <v>39</v>
      </c>
      <c r="O170" s="1379"/>
      <c r="P170" s="1379"/>
      <c r="Q170" s="1379"/>
      <c r="R170" s="1379"/>
      <c r="S170" s="1379"/>
      <c r="T170" s="1380"/>
      <c r="U170" s="1481" t="str">
        <f>IF($AA$10&lt;&gt;"",IF(HLOOKUP($AA$10,'個人別明細　一覧入力用'!$F$7:$HG$193,39,FALSE)&lt;&gt;"",HLOOKUP($AA$10,'個人別明細　一覧入力用'!$F$7:$HG$193,39,FALSE),""),"")</f>
        <v/>
      </c>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1483"/>
      <c r="AV170" s="1550" t="s">
        <v>126</v>
      </c>
      <c r="AW170" s="1551"/>
      <c r="AX170" s="1552"/>
      <c r="AY170" s="1387" t="str">
        <f>IF($AA$10&lt;&gt;"",IF(HLOOKUP($AA$10,'個人別明細　一覧入力用'!$F$7:$HG$193,42,FALSE)&lt;&gt;"",LEFT(HLOOKUP($AA$10,'個人別明細　一覧入力用'!$F$7:$HG$193,42,FALSE),2),""),"")</f>
        <v/>
      </c>
      <c r="AZ170" s="1388"/>
      <c r="BA170" s="1388"/>
      <c r="BB170" s="1388"/>
      <c r="BC170" s="1388"/>
      <c r="BD170" s="1559"/>
      <c r="BE170" s="1817" t="s">
        <v>135</v>
      </c>
      <c r="BF170" s="1565"/>
      <c r="BG170" s="1565"/>
      <c r="BH170" s="1566"/>
      <c r="BI170" s="1427">
        <v>1</v>
      </c>
      <c r="BJ170" s="1380"/>
      <c r="BK170" s="1381" t="s">
        <v>39</v>
      </c>
      <c r="BL170" s="1382"/>
      <c r="BM170" s="1382"/>
      <c r="BN170" s="1382"/>
      <c r="BO170" s="1382"/>
      <c r="BP170" s="1382"/>
      <c r="BQ170" s="1383"/>
      <c r="BR170" s="1484" t="str">
        <f>IF($AA$10&lt;&gt;"",IF(HLOOKUP($AA$10,'個人別明細　一覧入力用'!$F$7:$HG$193,58,FALSE)&lt;&gt;"",HLOOKUP($AA$10,'個人別明細　一覧入力用'!$F$7:$HG$193,58,FALSE),""),"")</f>
        <v/>
      </c>
      <c r="BS170" s="1485"/>
      <c r="BT170" s="1485"/>
      <c r="BU170" s="1485"/>
      <c r="BV170" s="1485"/>
      <c r="BW170" s="1485"/>
      <c r="BX170" s="1485"/>
      <c r="BY170" s="1485"/>
      <c r="BZ170" s="1485"/>
      <c r="CA170" s="1485"/>
      <c r="CB170" s="1485"/>
      <c r="CC170" s="1485"/>
      <c r="CD170" s="1485"/>
      <c r="CE170" s="1485"/>
      <c r="CF170" s="1485"/>
      <c r="CG170" s="1485"/>
      <c r="CH170" s="1485"/>
      <c r="CI170" s="1485"/>
      <c r="CJ170" s="1485"/>
      <c r="CK170" s="1485"/>
      <c r="CL170" s="1485"/>
      <c r="CM170" s="1485"/>
      <c r="CN170" s="1485"/>
      <c r="CO170" s="1485"/>
      <c r="CP170" s="1485"/>
      <c r="CQ170" s="1485"/>
      <c r="CR170" s="1486"/>
      <c r="CS170" s="1553" t="s">
        <v>126</v>
      </c>
      <c r="CT170" s="1554"/>
      <c r="CU170" s="1555"/>
      <c r="CV170" s="1390" t="str">
        <f>IF($AA$10&lt;&gt;"",IF(HLOOKUP($AA$10,'個人別明細　一覧入力用'!$F$7:$HG$193,61,FALSE)="非居住者に該当","○",""),"")</f>
        <v/>
      </c>
      <c r="CW170" s="1391"/>
      <c r="CX170" s="1391"/>
      <c r="CY170" s="1391"/>
      <c r="CZ170" s="1391"/>
      <c r="DA170" s="1560"/>
      <c r="DB170" s="2400" t="s">
        <v>155</v>
      </c>
      <c r="DC170" s="2401"/>
      <c r="DD170" s="2401"/>
      <c r="DE170" s="2401"/>
      <c r="DF170" s="2401"/>
      <c r="DG170" s="2401"/>
      <c r="DH170" s="2401"/>
      <c r="DI170" s="2401"/>
      <c r="DJ170" s="2401"/>
      <c r="DK170" s="2401"/>
      <c r="DL170" s="2401"/>
      <c r="DM170" s="2401"/>
      <c r="DN170" s="2401"/>
      <c r="DO170" s="2401"/>
      <c r="DP170" s="2402"/>
      <c r="DQ170" s="81"/>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s="82"/>
    </row>
    <row r="171" spans="3:244" ht="5.25" customHeight="1">
      <c r="C171" s="139"/>
      <c r="D171" s="139"/>
      <c r="E171" s="139"/>
      <c r="F171" s="139"/>
      <c r="G171" s="139"/>
      <c r="H171" s="1567"/>
      <c r="I171" s="1568"/>
      <c r="J171" s="1568"/>
      <c r="K171" s="1569"/>
      <c r="L171" s="1381"/>
      <c r="M171" s="1383"/>
      <c r="N171" s="1381"/>
      <c r="O171" s="1382"/>
      <c r="P171" s="1382"/>
      <c r="Q171" s="1382"/>
      <c r="R171" s="1382"/>
      <c r="S171" s="1382"/>
      <c r="T171" s="1383"/>
      <c r="U171" s="1484"/>
      <c r="V171" s="1485"/>
      <c r="W171" s="1485"/>
      <c r="X171" s="1485"/>
      <c r="Y171" s="1485"/>
      <c r="Z171" s="1485"/>
      <c r="AA171" s="1485"/>
      <c r="AB171" s="1485"/>
      <c r="AC171" s="1485"/>
      <c r="AD171" s="1485"/>
      <c r="AE171" s="1485"/>
      <c r="AF171" s="1485"/>
      <c r="AG171" s="1485"/>
      <c r="AH171" s="1485"/>
      <c r="AI171" s="1485"/>
      <c r="AJ171" s="1485"/>
      <c r="AK171" s="1485"/>
      <c r="AL171" s="1485"/>
      <c r="AM171" s="1485"/>
      <c r="AN171" s="1485"/>
      <c r="AO171" s="1485"/>
      <c r="AP171" s="1485"/>
      <c r="AQ171" s="1485"/>
      <c r="AR171" s="1485"/>
      <c r="AS171" s="1485"/>
      <c r="AT171" s="1485"/>
      <c r="AU171" s="1486"/>
      <c r="AV171" s="1553"/>
      <c r="AW171" s="1554"/>
      <c r="AX171" s="1555"/>
      <c r="AY171" s="1390"/>
      <c r="AZ171" s="1391"/>
      <c r="BA171" s="1391"/>
      <c r="BB171" s="1391"/>
      <c r="BC171" s="1391"/>
      <c r="BD171" s="1560"/>
      <c r="BE171" s="1818"/>
      <c r="BF171" s="1568"/>
      <c r="BG171" s="1568"/>
      <c r="BH171" s="1569"/>
      <c r="BI171" s="1381"/>
      <c r="BJ171" s="1383"/>
      <c r="BK171" s="1381"/>
      <c r="BL171" s="1382"/>
      <c r="BM171" s="1382"/>
      <c r="BN171" s="1382"/>
      <c r="BO171" s="1382"/>
      <c r="BP171" s="1382"/>
      <c r="BQ171" s="1383"/>
      <c r="BR171" s="1484"/>
      <c r="BS171" s="1485"/>
      <c r="BT171" s="1485"/>
      <c r="BU171" s="1485"/>
      <c r="BV171" s="1485"/>
      <c r="BW171" s="1485"/>
      <c r="BX171" s="1485"/>
      <c r="BY171" s="1485"/>
      <c r="BZ171" s="1485"/>
      <c r="CA171" s="1485"/>
      <c r="CB171" s="1485"/>
      <c r="CC171" s="1485"/>
      <c r="CD171" s="1485"/>
      <c r="CE171" s="1485"/>
      <c r="CF171" s="1485"/>
      <c r="CG171" s="1485"/>
      <c r="CH171" s="1485"/>
      <c r="CI171" s="1485"/>
      <c r="CJ171" s="1485"/>
      <c r="CK171" s="1485"/>
      <c r="CL171" s="1485"/>
      <c r="CM171" s="1485"/>
      <c r="CN171" s="1485"/>
      <c r="CO171" s="1485"/>
      <c r="CP171" s="1485"/>
      <c r="CQ171" s="1485"/>
      <c r="CR171" s="1486"/>
      <c r="CS171" s="1553"/>
      <c r="CT171" s="1554"/>
      <c r="CU171" s="1555"/>
      <c r="CV171" s="1390"/>
      <c r="CW171" s="1391"/>
      <c r="CX171" s="1391"/>
      <c r="CY171" s="1391"/>
      <c r="CZ171" s="1391"/>
      <c r="DA171" s="1560"/>
      <c r="DB171" s="2403"/>
      <c r="DC171" s="2404"/>
      <c r="DD171" s="2404"/>
      <c r="DE171" s="2404"/>
      <c r="DF171" s="2404"/>
      <c r="DG171" s="2404"/>
      <c r="DH171" s="2404"/>
      <c r="DI171" s="2404"/>
      <c r="DJ171" s="2404"/>
      <c r="DK171" s="2404"/>
      <c r="DL171" s="2404"/>
      <c r="DM171" s="2404"/>
      <c r="DN171" s="2404"/>
      <c r="DO171" s="2404"/>
      <c r="DP171" s="2405"/>
      <c r="DQ171" s="8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s="82"/>
    </row>
    <row r="172" spans="3:244" ht="5.25" customHeight="1">
      <c r="C172" s="139"/>
      <c r="D172" s="139"/>
      <c r="E172" s="139"/>
      <c r="F172" s="139"/>
      <c r="G172" s="139"/>
      <c r="H172" s="1567"/>
      <c r="I172" s="1568"/>
      <c r="J172" s="1568"/>
      <c r="K172" s="1569"/>
      <c r="L172" s="1381"/>
      <c r="M172" s="1383"/>
      <c r="N172" s="1381"/>
      <c r="O172" s="1382"/>
      <c r="P172" s="1382"/>
      <c r="Q172" s="1382"/>
      <c r="R172" s="1382"/>
      <c r="S172" s="1382"/>
      <c r="T172" s="1383"/>
      <c r="U172" s="1484"/>
      <c r="V172" s="1485"/>
      <c r="W172" s="1485"/>
      <c r="X172" s="1485"/>
      <c r="Y172" s="1485"/>
      <c r="Z172" s="1485"/>
      <c r="AA172" s="1485"/>
      <c r="AB172" s="1485"/>
      <c r="AC172" s="1485"/>
      <c r="AD172" s="1485"/>
      <c r="AE172" s="1485"/>
      <c r="AF172" s="1485"/>
      <c r="AG172" s="1485"/>
      <c r="AH172" s="1485"/>
      <c r="AI172" s="1485"/>
      <c r="AJ172" s="1485"/>
      <c r="AK172" s="1485"/>
      <c r="AL172" s="1485"/>
      <c r="AM172" s="1485"/>
      <c r="AN172" s="1485"/>
      <c r="AO172" s="1485"/>
      <c r="AP172" s="1485"/>
      <c r="AQ172" s="1485"/>
      <c r="AR172" s="1485"/>
      <c r="AS172" s="1485"/>
      <c r="AT172" s="1485"/>
      <c r="AU172" s="1486"/>
      <c r="AV172" s="1553"/>
      <c r="AW172" s="1554"/>
      <c r="AX172" s="1555"/>
      <c r="AY172" s="1390"/>
      <c r="AZ172" s="1391"/>
      <c r="BA172" s="1391"/>
      <c r="BB172" s="1391"/>
      <c r="BC172" s="1391"/>
      <c r="BD172" s="1560"/>
      <c r="BE172" s="1818"/>
      <c r="BF172" s="1568"/>
      <c r="BG172" s="1568"/>
      <c r="BH172" s="1569"/>
      <c r="BI172" s="1381"/>
      <c r="BJ172" s="1383"/>
      <c r="BK172" s="1381"/>
      <c r="BL172" s="1382"/>
      <c r="BM172" s="1382"/>
      <c r="BN172" s="1382"/>
      <c r="BO172" s="1382"/>
      <c r="BP172" s="1382"/>
      <c r="BQ172" s="1383"/>
      <c r="BR172" s="1484"/>
      <c r="BS172" s="1485"/>
      <c r="BT172" s="1485"/>
      <c r="BU172" s="1485"/>
      <c r="BV172" s="1485"/>
      <c r="BW172" s="1485"/>
      <c r="BX172" s="1485"/>
      <c r="BY172" s="1485"/>
      <c r="BZ172" s="1485"/>
      <c r="CA172" s="1485"/>
      <c r="CB172" s="1485"/>
      <c r="CC172" s="1485"/>
      <c r="CD172" s="1485"/>
      <c r="CE172" s="1485"/>
      <c r="CF172" s="1485"/>
      <c r="CG172" s="1485"/>
      <c r="CH172" s="1485"/>
      <c r="CI172" s="1485"/>
      <c r="CJ172" s="1485"/>
      <c r="CK172" s="1485"/>
      <c r="CL172" s="1485"/>
      <c r="CM172" s="1485"/>
      <c r="CN172" s="1485"/>
      <c r="CO172" s="1485"/>
      <c r="CP172" s="1485"/>
      <c r="CQ172" s="1485"/>
      <c r="CR172" s="1486"/>
      <c r="CS172" s="1553"/>
      <c r="CT172" s="1554"/>
      <c r="CU172" s="1555"/>
      <c r="CV172" s="1390"/>
      <c r="CW172" s="1391"/>
      <c r="CX172" s="1391"/>
      <c r="CY172" s="1391"/>
      <c r="CZ172" s="1391"/>
      <c r="DA172" s="1560"/>
      <c r="DB172" s="2403"/>
      <c r="DC172" s="2404"/>
      <c r="DD172" s="2404"/>
      <c r="DE172" s="2404"/>
      <c r="DF172" s="2404"/>
      <c r="DG172" s="2404"/>
      <c r="DH172" s="2404"/>
      <c r="DI172" s="2404"/>
      <c r="DJ172" s="2404"/>
      <c r="DK172" s="2404"/>
      <c r="DL172" s="2404"/>
      <c r="DM172" s="2404"/>
      <c r="DN172" s="2404"/>
      <c r="DO172" s="2404"/>
      <c r="DP172" s="2405"/>
      <c r="DQ172" s="81"/>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s="82"/>
    </row>
    <row r="173" spans="3:244" ht="5.25" customHeight="1">
      <c r="C173" s="139"/>
      <c r="D173" s="139"/>
      <c r="E173" s="139"/>
      <c r="F173" s="139"/>
      <c r="G173" s="139"/>
      <c r="H173" s="1567"/>
      <c r="I173" s="1568"/>
      <c r="J173" s="1568"/>
      <c r="K173" s="1569"/>
      <c r="L173" s="1381"/>
      <c r="M173" s="1383"/>
      <c r="N173" s="1381"/>
      <c r="O173" s="1382"/>
      <c r="P173" s="1382"/>
      <c r="Q173" s="1382"/>
      <c r="R173" s="1382"/>
      <c r="S173" s="1382"/>
      <c r="T173" s="1383"/>
      <c r="U173" s="1484"/>
      <c r="V173" s="1485"/>
      <c r="W173" s="1485"/>
      <c r="X173" s="1485"/>
      <c r="Y173" s="1485"/>
      <c r="Z173" s="1485"/>
      <c r="AA173" s="1485"/>
      <c r="AB173" s="1485"/>
      <c r="AC173" s="1485"/>
      <c r="AD173" s="1485"/>
      <c r="AE173" s="1485"/>
      <c r="AF173" s="1485"/>
      <c r="AG173" s="1485"/>
      <c r="AH173" s="1485"/>
      <c r="AI173" s="1485"/>
      <c r="AJ173" s="1485"/>
      <c r="AK173" s="1485"/>
      <c r="AL173" s="1485"/>
      <c r="AM173" s="1485"/>
      <c r="AN173" s="1485"/>
      <c r="AO173" s="1485"/>
      <c r="AP173" s="1485"/>
      <c r="AQ173" s="1485"/>
      <c r="AR173" s="1485"/>
      <c r="AS173" s="1485"/>
      <c r="AT173" s="1485"/>
      <c r="AU173" s="1486"/>
      <c r="AV173" s="1553"/>
      <c r="AW173" s="1554"/>
      <c r="AX173" s="1555"/>
      <c r="AY173" s="1390"/>
      <c r="AZ173" s="1391"/>
      <c r="BA173" s="1391"/>
      <c r="BB173" s="1391"/>
      <c r="BC173" s="1391"/>
      <c r="BD173" s="1560"/>
      <c r="BE173" s="1818"/>
      <c r="BF173" s="1568"/>
      <c r="BG173" s="1568"/>
      <c r="BH173" s="1569"/>
      <c r="BI173" s="1381"/>
      <c r="BJ173" s="1383"/>
      <c r="BK173" s="1381"/>
      <c r="BL173" s="1382"/>
      <c r="BM173" s="1382"/>
      <c r="BN173" s="1382"/>
      <c r="BO173" s="1382"/>
      <c r="BP173" s="1382"/>
      <c r="BQ173" s="1383"/>
      <c r="BR173" s="1484"/>
      <c r="BS173" s="1485"/>
      <c r="BT173" s="1485"/>
      <c r="BU173" s="1485"/>
      <c r="BV173" s="1485"/>
      <c r="BW173" s="1485"/>
      <c r="BX173" s="1485"/>
      <c r="BY173" s="1485"/>
      <c r="BZ173" s="1485"/>
      <c r="CA173" s="1485"/>
      <c r="CB173" s="1485"/>
      <c r="CC173" s="1485"/>
      <c r="CD173" s="1485"/>
      <c r="CE173" s="1485"/>
      <c r="CF173" s="1485"/>
      <c r="CG173" s="1485"/>
      <c r="CH173" s="1485"/>
      <c r="CI173" s="1485"/>
      <c r="CJ173" s="1485"/>
      <c r="CK173" s="1485"/>
      <c r="CL173" s="1485"/>
      <c r="CM173" s="1485"/>
      <c r="CN173" s="1485"/>
      <c r="CO173" s="1485"/>
      <c r="CP173" s="1485"/>
      <c r="CQ173" s="1485"/>
      <c r="CR173" s="1486"/>
      <c r="CS173" s="1553"/>
      <c r="CT173" s="1554"/>
      <c r="CU173" s="1555"/>
      <c r="CV173" s="1390"/>
      <c r="CW173" s="1391"/>
      <c r="CX173" s="1391"/>
      <c r="CY173" s="1391"/>
      <c r="CZ173" s="1391"/>
      <c r="DA173" s="1560"/>
      <c r="DB173" s="2403"/>
      <c r="DC173" s="2404"/>
      <c r="DD173" s="2404"/>
      <c r="DE173" s="2404"/>
      <c r="DF173" s="2404"/>
      <c r="DG173" s="2404"/>
      <c r="DH173" s="2404"/>
      <c r="DI173" s="2404"/>
      <c r="DJ173" s="2404"/>
      <c r="DK173" s="2404"/>
      <c r="DL173" s="2404"/>
      <c r="DM173" s="2404"/>
      <c r="DN173" s="2404"/>
      <c r="DO173" s="2404"/>
      <c r="DP173" s="2405"/>
      <c r="DQ173" s="81"/>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s="82"/>
    </row>
    <row r="174" spans="3:244" ht="5.25" customHeight="1">
      <c r="C174" s="139"/>
      <c r="D174" s="139"/>
      <c r="E174" s="139"/>
      <c r="F174" s="139"/>
      <c r="G174" s="139"/>
      <c r="H174" s="1567"/>
      <c r="I174" s="1568"/>
      <c r="J174" s="1568"/>
      <c r="K174" s="1569"/>
      <c r="L174" s="1381"/>
      <c r="M174" s="1383"/>
      <c r="N174" s="1428"/>
      <c r="O174" s="1480"/>
      <c r="P174" s="1480"/>
      <c r="Q174" s="1480"/>
      <c r="R174" s="1480"/>
      <c r="S174" s="1480"/>
      <c r="T174" s="1429"/>
      <c r="U174" s="1487"/>
      <c r="V174" s="1488"/>
      <c r="W174" s="1488"/>
      <c r="X174" s="1488"/>
      <c r="Y174" s="1488"/>
      <c r="Z174" s="1488"/>
      <c r="AA174" s="1488"/>
      <c r="AB174" s="1488"/>
      <c r="AC174" s="1488"/>
      <c r="AD174" s="1488"/>
      <c r="AE174" s="1488"/>
      <c r="AF174" s="1488"/>
      <c r="AG174" s="1488"/>
      <c r="AH174" s="1488"/>
      <c r="AI174" s="1488"/>
      <c r="AJ174" s="1488"/>
      <c r="AK174" s="1488"/>
      <c r="AL174" s="1488"/>
      <c r="AM174" s="1488"/>
      <c r="AN174" s="1488"/>
      <c r="AO174" s="1488"/>
      <c r="AP174" s="1488"/>
      <c r="AQ174" s="1488"/>
      <c r="AR174" s="1488"/>
      <c r="AS174" s="1488"/>
      <c r="AT174" s="1488"/>
      <c r="AU174" s="1489"/>
      <c r="AV174" s="1553"/>
      <c r="AW174" s="1554"/>
      <c r="AX174" s="1555"/>
      <c r="AY174" s="1390"/>
      <c r="AZ174" s="1391"/>
      <c r="BA174" s="1391"/>
      <c r="BB174" s="1391"/>
      <c r="BC174" s="1391"/>
      <c r="BD174" s="1560"/>
      <c r="BE174" s="1818"/>
      <c r="BF174" s="1568"/>
      <c r="BG174" s="1568"/>
      <c r="BH174" s="1569"/>
      <c r="BI174" s="1381"/>
      <c r="BJ174" s="1383"/>
      <c r="BK174" s="1428"/>
      <c r="BL174" s="1480"/>
      <c r="BM174" s="1480"/>
      <c r="BN174" s="1480"/>
      <c r="BO174" s="1480"/>
      <c r="BP174" s="1480"/>
      <c r="BQ174" s="1429"/>
      <c r="BR174" s="1487"/>
      <c r="BS174" s="1488"/>
      <c r="BT174" s="1488"/>
      <c r="BU174" s="1488"/>
      <c r="BV174" s="1488"/>
      <c r="BW174" s="1488"/>
      <c r="BX174" s="1488"/>
      <c r="BY174" s="1488"/>
      <c r="BZ174" s="1488"/>
      <c r="CA174" s="1488"/>
      <c r="CB174" s="1488"/>
      <c r="CC174" s="1488"/>
      <c r="CD174" s="1488"/>
      <c r="CE174" s="1488"/>
      <c r="CF174" s="1488"/>
      <c r="CG174" s="1488"/>
      <c r="CH174" s="1488"/>
      <c r="CI174" s="1488"/>
      <c r="CJ174" s="1488"/>
      <c r="CK174" s="1488"/>
      <c r="CL174" s="1488"/>
      <c r="CM174" s="1488"/>
      <c r="CN174" s="1488"/>
      <c r="CO174" s="1488"/>
      <c r="CP174" s="1488"/>
      <c r="CQ174" s="1488"/>
      <c r="CR174" s="1489"/>
      <c r="CS174" s="1553"/>
      <c r="CT174" s="1554"/>
      <c r="CU174" s="1555"/>
      <c r="CV174" s="1390"/>
      <c r="CW174" s="1391"/>
      <c r="CX174" s="1391"/>
      <c r="CY174" s="1391"/>
      <c r="CZ174" s="1391"/>
      <c r="DA174" s="1560"/>
      <c r="DB174" s="2403"/>
      <c r="DC174" s="2404"/>
      <c r="DD174" s="2404"/>
      <c r="DE174" s="2404"/>
      <c r="DF174" s="2404"/>
      <c r="DG174" s="2404"/>
      <c r="DH174" s="2404"/>
      <c r="DI174" s="2404"/>
      <c r="DJ174" s="2404"/>
      <c r="DK174" s="2404"/>
      <c r="DL174" s="2404"/>
      <c r="DM174" s="2404"/>
      <c r="DN174" s="2404"/>
      <c r="DO174" s="2404"/>
      <c r="DP174" s="2405"/>
      <c r="DQ174" s="81"/>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s="82"/>
    </row>
    <row r="175" spans="3:244" ht="5.25" customHeight="1">
      <c r="C175" s="139"/>
      <c r="D175" s="139"/>
      <c r="E175" s="139"/>
      <c r="F175" s="139"/>
      <c r="G175" s="139"/>
      <c r="H175" s="1567"/>
      <c r="I175" s="1568"/>
      <c r="J175" s="1568"/>
      <c r="K175" s="1569"/>
      <c r="L175" s="1381"/>
      <c r="M175" s="1383"/>
      <c r="N175" s="1427" t="s">
        <v>21</v>
      </c>
      <c r="O175" s="1379"/>
      <c r="P175" s="1379"/>
      <c r="Q175" s="1379"/>
      <c r="R175" s="1379"/>
      <c r="S175" s="1379"/>
      <c r="T175" s="1380"/>
      <c r="U175" s="1481" t="str">
        <f>IF($AA$10&lt;&gt;"",IF(HLOOKUP($AA$10,'個人別明細　一覧入力用'!$F$7:$HG$193,40,FALSE)&lt;&gt;"",HLOOKUP($AA$10,'個人別明細　一覧入力用'!$F$7:$HG$193,40,FALSE),""),"")</f>
        <v/>
      </c>
      <c r="V175" s="1482"/>
      <c r="W175" s="1482"/>
      <c r="X175" s="1482"/>
      <c r="Y175" s="1482"/>
      <c r="Z175" s="1482"/>
      <c r="AA175" s="1482"/>
      <c r="AB175" s="1482"/>
      <c r="AC175" s="1482"/>
      <c r="AD175" s="1482"/>
      <c r="AE175" s="1482"/>
      <c r="AF175" s="1482"/>
      <c r="AG175" s="1482"/>
      <c r="AH175" s="1482"/>
      <c r="AI175" s="1482"/>
      <c r="AJ175" s="1482"/>
      <c r="AK175" s="1482"/>
      <c r="AL175" s="1482"/>
      <c r="AM175" s="1482"/>
      <c r="AN175" s="1482"/>
      <c r="AO175" s="1482"/>
      <c r="AP175" s="1482"/>
      <c r="AQ175" s="1482"/>
      <c r="AR175" s="1482"/>
      <c r="AS175" s="1482"/>
      <c r="AT175" s="1482"/>
      <c r="AU175" s="1483"/>
      <c r="AV175" s="1553"/>
      <c r="AW175" s="1554"/>
      <c r="AX175" s="1555"/>
      <c r="AY175" s="1390"/>
      <c r="AZ175" s="1391"/>
      <c r="BA175" s="1391"/>
      <c r="BB175" s="1391"/>
      <c r="BC175" s="1391"/>
      <c r="BD175" s="1560"/>
      <c r="BE175" s="1818"/>
      <c r="BF175" s="1568"/>
      <c r="BG175" s="1568"/>
      <c r="BH175" s="1569"/>
      <c r="BI175" s="1381"/>
      <c r="BJ175" s="1383"/>
      <c r="BK175" s="1427" t="s">
        <v>21</v>
      </c>
      <c r="BL175" s="1379"/>
      <c r="BM175" s="1379"/>
      <c r="BN175" s="1379"/>
      <c r="BO175" s="1379"/>
      <c r="BP175" s="1379"/>
      <c r="BQ175" s="1380"/>
      <c r="BR175" s="1481" t="str">
        <f>IF($AA$10&lt;&gt;"",IF(HLOOKUP($AA$10,'個人別明細　一覧入力用'!$F$7:$HG$193,59,FALSE)&lt;&gt;"",HLOOKUP($AA$10,'個人別明細　一覧入力用'!$F$7:$HG$193,59,FALSE),""),"")</f>
        <v/>
      </c>
      <c r="BS175" s="1482"/>
      <c r="BT175" s="1482"/>
      <c r="BU175" s="1482"/>
      <c r="BV175" s="1482"/>
      <c r="BW175" s="1482"/>
      <c r="BX175" s="1482"/>
      <c r="BY175" s="1482"/>
      <c r="BZ175" s="1482"/>
      <c r="CA175" s="1482"/>
      <c r="CB175" s="1482"/>
      <c r="CC175" s="1482"/>
      <c r="CD175" s="1482"/>
      <c r="CE175" s="1482"/>
      <c r="CF175" s="1482"/>
      <c r="CG175" s="1482"/>
      <c r="CH175" s="1482"/>
      <c r="CI175" s="1482"/>
      <c r="CJ175" s="1482"/>
      <c r="CK175" s="1482"/>
      <c r="CL175" s="1482"/>
      <c r="CM175" s="1482"/>
      <c r="CN175" s="1482"/>
      <c r="CO175" s="1482"/>
      <c r="CP175" s="1482"/>
      <c r="CQ175" s="1482"/>
      <c r="CR175" s="1483"/>
      <c r="CS175" s="1553"/>
      <c r="CT175" s="1554"/>
      <c r="CU175" s="1555"/>
      <c r="CV175" s="1390"/>
      <c r="CW175" s="1391"/>
      <c r="CX175" s="1391"/>
      <c r="CY175" s="1391"/>
      <c r="CZ175" s="1391"/>
      <c r="DA175" s="1560"/>
      <c r="DB175" s="2403"/>
      <c r="DC175" s="2404"/>
      <c r="DD175" s="2404"/>
      <c r="DE175" s="2404"/>
      <c r="DF175" s="2404"/>
      <c r="DG175" s="2404"/>
      <c r="DH175" s="2404"/>
      <c r="DI175" s="2404"/>
      <c r="DJ175" s="2404"/>
      <c r="DK175" s="2404"/>
      <c r="DL175" s="2404"/>
      <c r="DM175" s="2404"/>
      <c r="DN175" s="2404"/>
      <c r="DO175" s="2404"/>
      <c r="DP175" s="2405"/>
      <c r="DQ175" s="81"/>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s="82"/>
    </row>
    <row r="176" spans="3:244" ht="5.25" customHeight="1">
      <c r="C176" s="139"/>
      <c r="D176" s="139"/>
      <c r="E176" s="139"/>
      <c r="F176" s="139"/>
      <c r="G176" s="139"/>
      <c r="H176" s="1567"/>
      <c r="I176" s="1568"/>
      <c r="J176" s="1568"/>
      <c r="K176" s="1569"/>
      <c r="L176" s="1381"/>
      <c r="M176" s="1383"/>
      <c r="N176" s="1381"/>
      <c r="O176" s="1382"/>
      <c r="P176" s="1382"/>
      <c r="Q176" s="1382"/>
      <c r="R176" s="1382"/>
      <c r="S176" s="1382"/>
      <c r="T176" s="1383"/>
      <c r="U176" s="1484"/>
      <c r="V176" s="1485"/>
      <c r="W176" s="1485"/>
      <c r="X176" s="1485"/>
      <c r="Y176" s="1485"/>
      <c r="Z176" s="1485"/>
      <c r="AA176" s="1485"/>
      <c r="AB176" s="1485"/>
      <c r="AC176" s="1485"/>
      <c r="AD176" s="1485"/>
      <c r="AE176" s="1485"/>
      <c r="AF176" s="1485"/>
      <c r="AG176" s="1485"/>
      <c r="AH176" s="1485"/>
      <c r="AI176" s="1485"/>
      <c r="AJ176" s="1485"/>
      <c r="AK176" s="1485"/>
      <c r="AL176" s="1485"/>
      <c r="AM176" s="1485"/>
      <c r="AN176" s="1485"/>
      <c r="AO176" s="1485"/>
      <c r="AP176" s="1485"/>
      <c r="AQ176" s="1485"/>
      <c r="AR176" s="1485"/>
      <c r="AS176" s="1485"/>
      <c r="AT176" s="1485"/>
      <c r="AU176" s="1486"/>
      <c r="AV176" s="1553"/>
      <c r="AW176" s="1554"/>
      <c r="AX176" s="1555"/>
      <c r="AY176" s="1390"/>
      <c r="AZ176" s="1391"/>
      <c r="BA176" s="1391"/>
      <c r="BB176" s="1391"/>
      <c r="BC176" s="1391"/>
      <c r="BD176" s="1560"/>
      <c r="BE176" s="1818"/>
      <c r="BF176" s="1568"/>
      <c r="BG176" s="1568"/>
      <c r="BH176" s="1569"/>
      <c r="BI176" s="1381"/>
      <c r="BJ176" s="1383"/>
      <c r="BK176" s="1381"/>
      <c r="BL176" s="1382"/>
      <c r="BM176" s="1382"/>
      <c r="BN176" s="1382"/>
      <c r="BO176" s="1382"/>
      <c r="BP176" s="1382"/>
      <c r="BQ176" s="1383"/>
      <c r="BR176" s="1484"/>
      <c r="BS176" s="1485"/>
      <c r="BT176" s="1485"/>
      <c r="BU176" s="1485"/>
      <c r="BV176" s="1485"/>
      <c r="BW176" s="1485"/>
      <c r="BX176" s="1485"/>
      <c r="BY176" s="1485"/>
      <c r="BZ176" s="1485"/>
      <c r="CA176" s="1485"/>
      <c r="CB176" s="1485"/>
      <c r="CC176" s="1485"/>
      <c r="CD176" s="1485"/>
      <c r="CE176" s="1485"/>
      <c r="CF176" s="1485"/>
      <c r="CG176" s="1485"/>
      <c r="CH176" s="1485"/>
      <c r="CI176" s="1485"/>
      <c r="CJ176" s="1485"/>
      <c r="CK176" s="1485"/>
      <c r="CL176" s="1485"/>
      <c r="CM176" s="1485"/>
      <c r="CN176" s="1485"/>
      <c r="CO176" s="1485"/>
      <c r="CP176" s="1485"/>
      <c r="CQ176" s="1485"/>
      <c r="CR176" s="1486"/>
      <c r="CS176" s="1553"/>
      <c r="CT176" s="1554"/>
      <c r="CU176" s="1555"/>
      <c r="CV176" s="1390"/>
      <c r="CW176" s="1391"/>
      <c r="CX176" s="1391"/>
      <c r="CY176" s="1391"/>
      <c r="CZ176" s="1391"/>
      <c r="DA176" s="1560"/>
      <c r="DB176" s="2403"/>
      <c r="DC176" s="2404"/>
      <c r="DD176" s="2404"/>
      <c r="DE176" s="2404"/>
      <c r="DF176" s="2404"/>
      <c r="DG176" s="2404"/>
      <c r="DH176" s="2404"/>
      <c r="DI176" s="2404"/>
      <c r="DJ176" s="2404"/>
      <c r="DK176" s="2404"/>
      <c r="DL176" s="2404"/>
      <c r="DM176" s="2404"/>
      <c r="DN176" s="2404"/>
      <c r="DO176" s="2404"/>
      <c r="DP176" s="2405"/>
      <c r="DQ176" s="81"/>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s="82"/>
    </row>
    <row r="177" spans="3:244" ht="5.25" customHeight="1">
      <c r="C177" s="139"/>
      <c r="D177" s="139"/>
      <c r="E177" s="139"/>
      <c r="F177" s="139"/>
      <c r="G177" s="139"/>
      <c r="H177" s="1567"/>
      <c r="I177" s="1568"/>
      <c r="J177" s="1568"/>
      <c r="K177" s="1569"/>
      <c r="L177" s="1381"/>
      <c r="M177" s="1383"/>
      <c r="N177" s="1381"/>
      <c r="O177" s="1382"/>
      <c r="P177" s="1382"/>
      <c r="Q177" s="1382"/>
      <c r="R177" s="1382"/>
      <c r="S177" s="1382"/>
      <c r="T177" s="1383"/>
      <c r="U177" s="1484"/>
      <c r="V177" s="1485"/>
      <c r="W177" s="1485"/>
      <c r="X177" s="1485"/>
      <c r="Y177" s="1485"/>
      <c r="Z177" s="1485"/>
      <c r="AA177" s="1485"/>
      <c r="AB177" s="1485"/>
      <c r="AC177" s="1485"/>
      <c r="AD177" s="1485"/>
      <c r="AE177" s="1485"/>
      <c r="AF177" s="1485"/>
      <c r="AG177" s="1485"/>
      <c r="AH177" s="1485"/>
      <c r="AI177" s="1485"/>
      <c r="AJ177" s="1485"/>
      <c r="AK177" s="1485"/>
      <c r="AL177" s="1485"/>
      <c r="AM177" s="1485"/>
      <c r="AN177" s="1485"/>
      <c r="AO177" s="1485"/>
      <c r="AP177" s="1485"/>
      <c r="AQ177" s="1485"/>
      <c r="AR177" s="1485"/>
      <c r="AS177" s="1485"/>
      <c r="AT177" s="1485"/>
      <c r="AU177" s="1486"/>
      <c r="AV177" s="1553"/>
      <c r="AW177" s="1554"/>
      <c r="AX177" s="1555"/>
      <c r="AY177" s="1390"/>
      <c r="AZ177" s="1391"/>
      <c r="BA177" s="1391"/>
      <c r="BB177" s="1391"/>
      <c r="BC177" s="1391"/>
      <c r="BD177" s="1560"/>
      <c r="BE177" s="1818"/>
      <c r="BF177" s="1568"/>
      <c r="BG177" s="1568"/>
      <c r="BH177" s="1569"/>
      <c r="BI177" s="1381"/>
      <c r="BJ177" s="1383"/>
      <c r="BK177" s="1381"/>
      <c r="BL177" s="1382"/>
      <c r="BM177" s="1382"/>
      <c r="BN177" s="1382"/>
      <c r="BO177" s="1382"/>
      <c r="BP177" s="1382"/>
      <c r="BQ177" s="1383"/>
      <c r="BR177" s="1484"/>
      <c r="BS177" s="1485"/>
      <c r="BT177" s="1485"/>
      <c r="BU177" s="1485"/>
      <c r="BV177" s="1485"/>
      <c r="BW177" s="1485"/>
      <c r="BX177" s="1485"/>
      <c r="BY177" s="1485"/>
      <c r="BZ177" s="1485"/>
      <c r="CA177" s="1485"/>
      <c r="CB177" s="1485"/>
      <c r="CC177" s="1485"/>
      <c r="CD177" s="1485"/>
      <c r="CE177" s="1485"/>
      <c r="CF177" s="1485"/>
      <c r="CG177" s="1485"/>
      <c r="CH177" s="1485"/>
      <c r="CI177" s="1485"/>
      <c r="CJ177" s="1485"/>
      <c r="CK177" s="1485"/>
      <c r="CL177" s="1485"/>
      <c r="CM177" s="1485"/>
      <c r="CN177" s="1485"/>
      <c r="CO177" s="1485"/>
      <c r="CP177" s="1485"/>
      <c r="CQ177" s="1485"/>
      <c r="CR177" s="1486"/>
      <c r="CS177" s="1553"/>
      <c r="CT177" s="1554"/>
      <c r="CU177" s="1555"/>
      <c r="CV177" s="1390"/>
      <c r="CW177" s="1391"/>
      <c r="CX177" s="1391"/>
      <c r="CY177" s="1391"/>
      <c r="CZ177" s="1391"/>
      <c r="DA177" s="1560"/>
      <c r="DB177" s="2406"/>
      <c r="DC177" s="2407"/>
      <c r="DD177" s="2407"/>
      <c r="DE177" s="2407"/>
      <c r="DF177" s="2407"/>
      <c r="DG177" s="2407"/>
      <c r="DH177" s="2407"/>
      <c r="DI177" s="2407"/>
      <c r="DJ177" s="2407"/>
      <c r="DK177" s="2407"/>
      <c r="DL177" s="2407"/>
      <c r="DM177" s="2407"/>
      <c r="DN177" s="2407"/>
      <c r="DO177" s="2407"/>
      <c r="DP177" s="2408"/>
      <c r="DQ177" s="81"/>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s="82"/>
    </row>
    <row r="178" spans="3:244" ht="5.25" customHeight="1">
      <c r="C178" s="139"/>
      <c r="D178" s="139"/>
      <c r="E178" s="139"/>
      <c r="F178" s="139"/>
      <c r="G178" s="139"/>
      <c r="H178" s="1567"/>
      <c r="I178" s="1568"/>
      <c r="J178" s="1568"/>
      <c r="K178" s="1569"/>
      <c r="L178" s="1381"/>
      <c r="M178" s="1383"/>
      <c r="N178" s="1381"/>
      <c r="O178" s="1382"/>
      <c r="P178" s="1382"/>
      <c r="Q178" s="1382"/>
      <c r="R178" s="1382"/>
      <c r="S178" s="1382"/>
      <c r="T178" s="1383"/>
      <c r="U178" s="1484"/>
      <c r="V178" s="1485"/>
      <c r="W178" s="1485"/>
      <c r="X178" s="1485"/>
      <c r="Y178" s="1485"/>
      <c r="Z178" s="1485"/>
      <c r="AA178" s="1485"/>
      <c r="AB178" s="1485"/>
      <c r="AC178" s="1485"/>
      <c r="AD178" s="1485"/>
      <c r="AE178" s="1485"/>
      <c r="AF178" s="1485"/>
      <c r="AG178" s="1485"/>
      <c r="AH178" s="1485"/>
      <c r="AI178" s="1485"/>
      <c r="AJ178" s="1485"/>
      <c r="AK178" s="1485"/>
      <c r="AL178" s="1485"/>
      <c r="AM178" s="1485"/>
      <c r="AN178" s="1485"/>
      <c r="AO178" s="1485"/>
      <c r="AP178" s="1485"/>
      <c r="AQ178" s="1485"/>
      <c r="AR178" s="1485"/>
      <c r="AS178" s="1485"/>
      <c r="AT178" s="1485"/>
      <c r="AU178" s="1486"/>
      <c r="AV178" s="1553"/>
      <c r="AW178" s="1554"/>
      <c r="AX178" s="1555"/>
      <c r="AY178" s="1390"/>
      <c r="AZ178" s="1391"/>
      <c r="BA178" s="1391"/>
      <c r="BB178" s="1391"/>
      <c r="BC178" s="1391"/>
      <c r="BD178" s="1560"/>
      <c r="BE178" s="1818"/>
      <c r="BF178" s="1568"/>
      <c r="BG178" s="1568"/>
      <c r="BH178" s="1569"/>
      <c r="BI178" s="1381"/>
      <c r="BJ178" s="1383"/>
      <c r="BK178" s="1381"/>
      <c r="BL178" s="1382"/>
      <c r="BM178" s="1382"/>
      <c r="BN178" s="1382"/>
      <c r="BO178" s="1382"/>
      <c r="BP178" s="1382"/>
      <c r="BQ178" s="1383"/>
      <c r="BR178" s="1484"/>
      <c r="BS178" s="1485"/>
      <c r="BT178" s="1485"/>
      <c r="BU178" s="1485"/>
      <c r="BV178" s="1485"/>
      <c r="BW178" s="1485"/>
      <c r="BX178" s="1485"/>
      <c r="BY178" s="1485"/>
      <c r="BZ178" s="1485"/>
      <c r="CA178" s="1485"/>
      <c r="CB178" s="1485"/>
      <c r="CC178" s="1485"/>
      <c r="CD178" s="1485"/>
      <c r="CE178" s="1485"/>
      <c r="CF178" s="1485"/>
      <c r="CG178" s="1485"/>
      <c r="CH178" s="1485"/>
      <c r="CI178" s="1485"/>
      <c r="CJ178" s="1485"/>
      <c r="CK178" s="1485"/>
      <c r="CL178" s="1485"/>
      <c r="CM178" s="1485"/>
      <c r="CN178" s="1485"/>
      <c r="CO178" s="1485"/>
      <c r="CP178" s="1485"/>
      <c r="CQ178" s="1485"/>
      <c r="CR178" s="1486"/>
      <c r="CS178" s="1553"/>
      <c r="CT178" s="1554"/>
      <c r="CU178" s="1555"/>
      <c r="CV178" s="1390"/>
      <c r="CW178" s="1391"/>
      <c r="CX178" s="1391"/>
      <c r="CY178" s="1391"/>
      <c r="CZ178" s="1391"/>
      <c r="DA178" s="1560"/>
      <c r="DB178" s="1645" t="str">
        <f>IF($AA$10&lt;&gt;"",IF(HLOOKUP($AA$10,'個人別明細　一覧入力用'!$F$7:$HG$193,141,FALSE)&lt;&gt;"","(1) "&amp;HLOOKUP($AA$10,'個人別明細　一覧入力用'!$F$7:$HG$193,141,FALSE),""),"")</f>
        <v/>
      </c>
      <c r="DC178" s="1646"/>
      <c r="DD178" s="1646"/>
      <c r="DE178" s="1646"/>
      <c r="DF178" s="1646"/>
      <c r="DG178" s="1646"/>
      <c r="DH178" s="1646"/>
      <c r="DI178" s="1646"/>
      <c r="DJ178" s="1646"/>
      <c r="DK178" s="1646"/>
      <c r="DL178" s="1646"/>
      <c r="DM178" s="1646"/>
      <c r="DN178" s="1646"/>
      <c r="DO178" s="1646"/>
      <c r="DP178" s="1647"/>
      <c r="DQ178" s="81"/>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s="82"/>
    </row>
    <row r="179" spans="3:244" ht="5.25" customHeight="1">
      <c r="C179" s="139"/>
      <c r="D179" s="139"/>
      <c r="E179" s="139"/>
      <c r="F179" s="139"/>
      <c r="G179" s="139"/>
      <c r="H179" s="1567"/>
      <c r="I179" s="1568"/>
      <c r="J179" s="1568"/>
      <c r="K179" s="1569"/>
      <c r="L179" s="1381"/>
      <c r="M179" s="1383"/>
      <c r="N179" s="1428"/>
      <c r="O179" s="1480"/>
      <c r="P179" s="1480"/>
      <c r="Q179" s="1480"/>
      <c r="R179" s="1480"/>
      <c r="S179" s="1480"/>
      <c r="T179" s="1429"/>
      <c r="U179" s="1487"/>
      <c r="V179" s="1488"/>
      <c r="W179" s="1488"/>
      <c r="X179" s="1488"/>
      <c r="Y179" s="1488"/>
      <c r="Z179" s="1488"/>
      <c r="AA179" s="1488"/>
      <c r="AB179" s="1488"/>
      <c r="AC179" s="1488"/>
      <c r="AD179" s="1488"/>
      <c r="AE179" s="1488"/>
      <c r="AF179" s="1488"/>
      <c r="AG179" s="1488"/>
      <c r="AH179" s="1488"/>
      <c r="AI179" s="1488"/>
      <c r="AJ179" s="1488"/>
      <c r="AK179" s="1488"/>
      <c r="AL179" s="1488"/>
      <c r="AM179" s="1488"/>
      <c r="AN179" s="1488"/>
      <c r="AO179" s="1488"/>
      <c r="AP179" s="1488"/>
      <c r="AQ179" s="1488"/>
      <c r="AR179" s="1488"/>
      <c r="AS179" s="1488"/>
      <c r="AT179" s="1488"/>
      <c r="AU179" s="1489"/>
      <c r="AV179" s="1556"/>
      <c r="AW179" s="1557"/>
      <c r="AX179" s="1558"/>
      <c r="AY179" s="1561"/>
      <c r="AZ179" s="1562"/>
      <c r="BA179" s="1562"/>
      <c r="BB179" s="1562"/>
      <c r="BC179" s="1562"/>
      <c r="BD179" s="1563"/>
      <c r="BE179" s="1818"/>
      <c r="BF179" s="1568"/>
      <c r="BG179" s="1568"/>
      <c r="BH179" s="1569"/>
      <c r="BI179" s="1381"/>
      <c r="BJ179" s="1383"/>
      <c r="BK179" s="1428"/>
      <c r="BL179" s="1480"/>
      <c r="BM179" s="1480"/>
      <c r="BN179" s="1480"/>
      <c r="BO179" s="1480"/>
      <c r="BP179" s="1480"/>
      <c r="BQ179" s="1429"/>
      <c r="BR179" s="1487"/>
      <c r="BS179" s="1488"/>
      <c r="BT179" s="1488"/>
      <c r="BU179" s="1488"/>
      <c r="BV179" s="1488"/>
      <c r="BW179" s="1488"/>
      <c r="BX179" s="1488"/>
      <c r="BY179" s="1488"/>
      <c r="BZ179" s="1488"/>
      <c r="CA179" s="1488"/>
      <c r="CB179" s="1488"/>
      <c r="CC179" s="1488"/>
      <c r="CD179" s="1488"/>
      <c r="CE179" s="1488"/>
      <c r="CF179" s="1488"/>
      <c r="CG179" s="1488"/>
      <c r="CH179" s="1488"/>
      <c r="CI179" s="1488"/>
      <c r="CJ179" s="1488"/>
      <c r="CK179" s="1488"/>
      <c r="CL179" s="1488"/>
      <c r="CM179" s="1488"/>
      <c r="CN179" s="1488"/>
      <c r="CO179" s="1488"/>
      <c r="CP179" s="1488"/>
      <c r="CQ179" s="1488"/>
      <c r="CR179" s="1489"/>
      <c r="CS179" s="1556"/>
      <c r="CT179" s="1557"/>
      <c r="CU179" s="1558"/>
      <c r="CV179" s="1561"/>
      <c r="CW179" s="1562"/>
      <c r="CX179" s="1562"/>
      <c r="CY179" s="1562"/>
      <c r="CZ179" s="1562"/>
      <c r="DA179" s="1563"/>
      <c r="DB179" s="1648"/>
      <c r="DC179" s="1649"/>
      <c r="DD179" s="1649"/>
      <c r="DE179" s="1649"/>
      <c r="DF179" s="1649"/>
      <c r="DG179" s="1649"/>
      <c r="DH179" s="1649"/>
      <c r="DI179" s="1649"/>
      <c r="DJ179" s="1649"/>
      <c r="DK179" s="1649"/>
      <c r="DL179" s="1649"/>
      <c r="DM179" s="1649"/>
      <c r="DN179" s="1649"/>
      <c r="DO179" s="1649"/>
      <c r="DP179" s="1650"/>
      <c r="DQ179" s="81"/>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s="82"/>
    </row>
    <row r="180" spans="3:244" ht="5.25" customHeight="1">
      <c r="C180" s="139"/>
      <c r="D180" s="139"/>
      <c r="E180" s="139"/>
      <c r="F180" s="139"/>
      <c r="G180" s="139"/>
      <c r="H180" s="1567"/>
      <c r="I180" s="1568"/>
      <c r="J180" s="1568"/>
      <c r="K180" s="1569"/>
      <c r="L180" s="1381"/>
      <c r="M180" s="1383"/>
      <c r="N180" s="1427" t="s">
        <v>125</v>
      </c>
      <c r="O180" s="1379"/>
      <c r="P180" s="1379"/>
      <c r="Q180" s="1379"/>
      <c r="R180" s="1379"/>
      <c r="S180" s="1379"/>
      <c r="T180" s="1380"/>
      <c r="U180" s="1642" t="str">
        <f>IF($AA$10&lt;&gt;"",IF(HLOOKUP($AA$10,'個人別明細　一覧入力用'!$F$7:$HG$193,41,FALSE)&lt;&gt;"",MID(HLOOKUP($AA$10,'個人別明細　一覧入力用'!$F$7:$HG$193,41,FALSE),1,1),""),"")</f>
        <v/>
      </c>
      <c r="V180" s="1642"/>
      <c r="W180" s="1642"/>
      <c r="X180" s="1459" t="str">
        <f>IF($AA$10&lt;&gt;"",IF(HLOOKUP($AA$10,'個人別明細　一覧入力用'!$F$7:$HG$193,41,FALSE)&lt;&gt;"",MID(HLOOKUP($AA$10,'個人別明細　一覧入力用'!$F$7:$HG$193,41,FALSE),2,1),""),"")</f>
        <v/>
      </c>
      <c r="Y180" s="1460"/>
      <c r="Z180" s="1461"/>
      <c r="AA180" s="1459" t="str">
        <f>IF($AA$10&lt;&gt;"",IF(HLOOKUP($AA$10,'個人別明細　一覧入力用'!$F$7:$HG$193,41,FALSE)&lt;&gt;"",MID(HLOOKUP($AA$10,'個人別明細　一覧入力用'!$F$7:$HG$193,41,FALSE),3,1),""),"")</f>
        <v/>
      </c>
      <c r="AB180" s="1460"/>
      <c r="AC180" s="1461"/>
      <c r="AD180" s="1459" t="str">
        <f>IF($AA$10&lt;&gt;"",IF(HLOOKUP($AA$10,'個人別明細　一覧入力用'!$F$7:$HG$193,41,FALSE)&lt;&gt;"",MID(HLOOKUP($AA$10,'個人別明細　一覧入力用'!$F$7:$HG$193,41,FALSE),4,1),""),"")</f>
        <v/>
      </c>
      <c r="AE180" s="1460"/>
      <c r="AF180" s="1671"/>
      <c r="AG180" s="1680" t="str">
        <f>IF($AA$10&lt;&gt;"",IF(HLOOKUP($AA$10,'個人別明細　一覧入力用'!$F$7:$HG$193,41,FALSE)&lt;&gt;"",MID(HLOOKUP($AA$10,'個人別明細　一覧入力用'!$F$7:$HG$193,41,FALSE),5,1),""),"")</f>
        <v/>
      </c>
      <c r="AH180" s="1460"/>
      <c r="AI180" s="1461"/>
      <c r="AJ180" s="1459" t="str">
        <f>IF($AA$10&lt;&gt;"",IF(HLOOKUP($AA$10,'個人別明細　一覧入力用'!$F$7:$HG$193,41,FALSE)&lt;&gt;"",MID(HLOOKUP($AA$10,'個人別明細　一覧入力用'!$F$7:$HG$193,41,FALSE),6,1),""),"")</f>
        <v/>
      </c>
      <c r="AK180" s="1460"/>
      <c r="AL180" s="1461"/>
      <c r="AM180" s="1459" t="str">
        <f>IF($AA$10&lt;&gt;"",IF(HLOOKUP($AA$10,'個人別明細　一覧入力用'!$F$7:$HG$193,41,FALSE)&lt;&gt;"",MID(HLOOKUP($AA$10,'個人別明細　一覧入力用'!$F$7:$HG$193,41,FALSE),7,1),""),"")</f>
        <v/>
      </c>
      <c r="AN180" s="1460"/>
      <c r="AO180" s="1461"/>
      <c r="AP180" s="1459" t="str">
        <f>IF($AA$10&lt;&gt;"",IF(HLOOKUP($AA$10,'個人別明細　一覧入力用'!$F$7:$HG$193,41,FALSE)&lt;&gt;"",MID(HLOOKUP($AA$10,'個人別明細　一覧入力用'!$F$7:$HG$193,41,FALSE),8,1),""),"")</f>
        <v/>
      </c>
      <c r="AQ180" s="1460"/>
      <c r="AR180" s="1671"/>
      <c r="AS180" s="1680" t="str">
        <f>IF($AA$10&lt;&gt;"",IF(HLOOKUP($AA$10,'個人別明細　一覧入力用'!$F$7:$HG$193,41,FALSE)&lt;&gt;"",MID(HLOOKUP($AA$10,'個人別明細　一覧入力用'!$F$7:$HG$193,41,FALSE),9,1),""),"")</f>
        <v/>
      </c>
      <c r="AT180" s="1460"/>
      <c r="AU180" s="1461"/>
      <c r="AV180" s="1459" t="str">
        <f>IF($AA$10&lt;&gt;"",IF(HLOOKUP($AA$10,'個人別明細　一覧入力用'!$F$7:$HG$193,41,FALSE)&lt;&gt;"",MID(HLOOKUP($AA$10,'個人別明細　一覧入力用'!$F$7:$HG$193,41,FALSE),10,1),""),"")</f>
        <v/>
      </c>
      <c r="AW180" s="1460"/>
      <c r="AX180" s="1461"/>
      <c r="AY180" s="1459" t="str">
        <f>IF($AA$10&lt;&gt;"",IF(HLOOKUP($AA$10,'個人別明細　一覧入力用'!$F$7:$HG$193,41,FALSE)&lt;&gt;"",MID(HLOOKUP($AA$10,'個人別明細　一覧入力用'!$F$7:$HG$193,41,FALSE),11,1),""),"")</f>
        <v/>
      </c>
      <c r="AZ180" s="1460"/>
      <c r="BA180" s="1461"/>
      <c r="BB180" s="1459" t="str">
        <f>IF($AA$10&lt;&gt;"",IF(HLOOKUP($AA$10,'個人別明細　一覧入力用'!$F$7:$HG$193,41,FALSE)&lt;&gt;"",MID(HLOOKUP($AA$10,'個人別明細　一覧入力用'!$F$7:$HG$193,41,FALSE),12,1),""),"")</f>
        <v/>
      </c>
      <c r="BC180" s="1460"/>
      <c r="BD180" s="1461"/>
      <c r="BE180" s="1818"/>
      <c r="BF180" s="1568"/>
      <c r="BG180" s="1568"/>
      <c r="BH180" s="1569"/>
      <c r="BI180" s="1381"/>
      <c r="BJ180" s="1383"/>
      <c r="BK180" s="1427" t="s">
        <v>125</v>
      </c>
      <c r="BL180" s="1379"/>
      <c r="BM180" s="1379"/>
      <c r="BN180" s="1379"/>
      <c r="BO180" s="1379"/>
      <c r="BP180" s="1379"/>
      <c r="BQ180" s="1380"/>
      <c r="BR180" s="2388" t="str">
        <f>IF($AA$10&lt;&gt;"",IF(HLOOKUP($AA$10,'個人別明細　一覧入力用'!$F$7:$HG$157,60,FALSE)&lt;&gt;"",MID(HLOOKUP($AA$10,'個人別明細　一覧入力用'!$F$7:$HG$157,60,FALSE),1,1),""),"")</f>
        <v/>
      </c>
      <c r="BS180" s="2388"/>
      <c r="BT180" s="2388"/>
      <c r="BU180" s="2252" t="str">
        <f>IF($AA$10&lt;&gt;"",IF(HLOOKUP($AA$10,'個人別明細　一覧入力用'!$F$7:$HG$157,60,FALSE)&lt;&gt;"",MID(HLOOKUP($AA$10,'個人別明細　一覧入力用'!$F$7:$HG$157,60,FALSE),2,1),""),"")</f>
        <v/>
      </c>
      <c r="BV180" s="2253"/>
      <c r="BW180" s="2254"/>
      <c r="BX180" s="2252" t="str">
        <f>IF($AA$10&lt;&gt;"",IF(HLOOKUP($AA$10,'個人別明細　一覧入力用'!$F$7:$HG$157,60,FALSE)&lt;&gt;"",MID(HLOOKUP($AA$10,'個人別明細　一覧入力用'!$F$7:$HG$157,60,FALSE),3,1),""),"")</f>
        <v/>
      </c>
      <c r="BY180" s="2253"/>
      <c r="BZ180" s="2254"/>
      <c r="CA180" s="2252" t="str">
        <f>IF($AA$10&lt;&gt;"",IF(HLOOKUP($AA$10,'個人別明細　一覧入力用'!$F$7:$HG$157,60,FALSE)&lt;&gt;"",MID(HLOOKUP($AA$10,'個人別明細　一覧入力用'!$F$7:$HG$157,60,FALSE),4,1),""),"")</f>
        <v/>
      </c>
      <c r="CB180" s="2253"/>
      <c r="CC180" s="2261"/>
      <c r="CD180" s="2264" t="str">
        <f>IF($AA$10&lt;&gt;"",IF(HLOOKUP($AA$10,'個人別明細　一覧入力用'!$F$7:$HG$157,60,FALSE)&lt;&gt;"",MID(HLOOKUP($AA$10,'個人別明細　一覧入力用'!$F$7:$HG$157,60,FALSE),5,1),""),"")</f>
        <v/>
      </c>
      <c r="CE180" s="2253"/>
      <c r="CF180" s="2254"/>
      <c r="CG180" s="2252" t="str">
        <f>IF($AA$10&lt;&gt;"",IF(HLOOKUP($AA$10,'個人別明細　一覧入力用'!$F$7:$HG$157,60,FALSE)&lt;&gt;"",MID(HLOOKUP($AA$10,'個人別明細　一覧入力用'!$F$7:$HG$157,60,FALSE),6,1),""),"")</f>
        <v/>
      </c>
      <c r="CH180" s="2253"/>
      <c r="CI180" s="2254"/>
      <c r="CJ180" s="2252" t="str">
        <f>IF($AA$10&lt;&gt;"",IF(HLOOKUP($AA$10,'個人別明細　一覧入力用'!$F$7:$HG$157,60,FALSE)&lt;&gt;"",MID(HLOOKUP($AA$10,'個人別明細　一覧入力用'!$F$7:$HG$157,60,FALSE),7,1),""),"")</f>
        <v/>
      </c>
      <c r="CK180" s="2253"/>
      <c r="CL180" s="2254"/>
      <c r="CM180" s="2252" t="str">
        <f>IF($AA$10&lt;&gt;"",IF(HLOOKUP($AA$10,'個人別明細　一覧入力用'!$F$7:$HG$157,60,FALSE)&lt;&gt;"",MID(HLOOKUP($AA$10,'個人別明細　一覧入力用'!$F$7:$HG$157,60,FALSE),8,1),""),"")</f>
        <v/>
      </c>
      <c r="CN180" s="2253"/>
      <c r="CO180" s="2261"/>
      <c r="CP180" s="2264" t="str">
        <f>IF($AA$10&lt;&gt;"",IF(HLOOKUP($AA$10,'個人別明細　一覧入力用'!$F$7:$HG$157,60,FALSE)&lt;&gt;"",MID(HLOOKUP($AA$10,'個人別明細　一覧入力用'!$F$7:$HG$157,60,FALSE),9,1),""),"")</f>
        <v/>
      </c>
      <c r="CQ180" s="2253"/>
      <c r="CR180" s="2254"/>
      <c r="CS180" s="2252" t="str">
        <f>IF($AA$10&lt;&gt;"",IF(HLOOKUP($AA$10,'個人別明細　一覧入力用'!$F$7:$HG$157,60,FALSE)&lt;&gt;"",MID(HLOOKUP($AA$10,'個人別明細　一覧入力用'!$F$7:$HG$157,60,FALSE),10,1),""),"")</f>
        <v/>
      </c>
      <c r="CT180" s="2253"/>
      <c r="CU180" s="2254"/>
      <c r="CV180" s="2252" t="str">
        <f>IF($AA$10&lt;&gt;"",IF(HLOOKUP($AA$10,'個人別明細　一覧入力用'!$F$7:$HG$157,60,FALSE)&lt;&gt;"",MID(HLOOKUP($AA$10,'個人別明細　一覧入力用'!$F$7:$HG$157,60,FALSE),11,1),""),"")</f>
        <v/>
      </c>
      <c r="CW180" s="2253"/>
      <c r="CX180" s="2254"/>
      <c r="CY180" s="2252" t="str">
        <f>IF($AA$10&lt;&gt;"",IF(HLOOKUP($AA$10,'個人別明細　一覧入力用'!$F$7:$HG$157,60,FALSE)&lt;&gt;"",MID(HLOOKUP($AA$10,'個人別明細　一覧入力用'!$F$7:$HG$157,60,FALSE),12,1),""),"")</f>
        <v/>
      </c>
      <c r="CZ180" s="2253"/>
      <c r="DA180" s="2254"/>
      <c r="DB180" s="1648"/>
      <c r="DC180" s="1649"/>
      <c r="DD180" s="1649"/>
      <c r="DE180" s="1649"/>
      <c r="DF180" s="1649"/>
      <c r="DG180" s="1649"/>
      <c r="DH180" s="1649"/>
      <c r="DI180" s="1649"/>
      <c r="DJ180" s="1649"/>
      <c r="DK180" s="1649"/>
      <c r="DL180" s="1649"/>
      <c r="DM180" s="1649"/>
      <c r="DN180" s="1649"/>
      <c r="DO180" s="1649"/>
      <c r="DP180" s="1650"/>
      <c r="DQ180" s="81"/>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s="82"/>
    </row>
    <row r="181" spans="3:244" ht="5.25" customHeight="1">
      <c r="C181" s="139"/>
      <c r="D181" s="139"/>
      <c r="E181" s="139"/>
      <c r="F181" s="139"/>
      <c r="G181" s="139"/>
      <c r="H181" s="1567"/>
      <c r="I181" s="1568"/>
      <c r="J181" s="1568"/>
      <c r="K181" s="1569"/>
      <c r="L181" s="1381"/>
      <c r="M181" s="1383"/>
      <c r="N181" s="1381"/>
      <c r="O181" s="1382"/>
      <c r="P181" s="1382"/>
      <c r="Q181" s="1382"/>
      <c r="R181" s="1382"/>
      <c r="S181" s="1382"/>
      <c r="T181" s="1383"/>
      <c r="U181" s="1643"/>
      <c r="V181" s="1643"/>
      <c r="W181" s="1643"/>
      <c r="X181" s="1462"/>
      <c r="Y181" s="1463"/>
      <c r="Z181" s="1464"/>
      <c r="AA181" s="1462"/>
      <c r="AB181" s="1463"/>
      <c r="AC181" s="1464"/>
      <c r="AD181" s="1462"/>
      <c r="AE181" s="1463"/>
      <c r="AF181" s="1672"/>
      <c r="AG181" s="1675"/>
      <c r="AH181" s="1463"/>
      <c r="AI181" s="1464"/>
      <c r="AJ181" s="1462"/>
      <c r="AK181" s="1463"/>
      <c r="AL181" s="1464"/>
      <c r="AM181" s="1462"/>
      <c r="AN181" s="1463"/>
      <c r="AO181" s="1464"/>
      <c r="AP181" s="1462"/>
      <c r="AQ181" s="1463"/>
      <c r="AR181" s="1672"/>
      <c r="AS181" s="1675"/>
      <c r="AT181" s="1463"/>
      <c r="AU181" s="1464"/>
      <c r="AV181" s="1462"/>
      <c r="AW181" s="1463"/>
      <c r="AX181" s="1464"/>
      <c r="AY181" s="1462"/>
      <c r="AZ181" s="1463"/>
      <c r="BA181" s="1464"/>
      <c r="BB181" s="1462"/>
      <c r="BC181" s="1463"/>
      <c r="BD181" s="1464"/>
      <c r="BE181" s="1818"/>
      <c r="BF181" s="1568"/>
      <c r="BG181" s="1568"/>
      <c r="BH181" s="1569"/>
      <c r="BI181" s="1381"/>
      <c r="BJ181" s="1383"/>
      <c r="BK181" s="1381"/>
      <c r="BL181" s="1382"/>
      <c r="BM181" s="1382"/>
      <c r="BN181" s="1382"/>
      <c r="BO181" s="1382"/>
      <c r="BP181" s="1382"/>
      <c r="BQ181" s="1383"/>
      <c r="BR181" s="2389"/>
      <c r="BS181" s="2389"/>
      <c r="BT181" s="2389"/>
      <c r="BU181" s="2255"/>
      <c r="BV181" s="2256"/>
      <c r="BW181" s="2257"/>
      <c r="BX181" s="2255"/>
      <c r="BY181" s="2256"/>
      <c r="BZ181" s="2257"/>
      <c r="CA181" s="2255"/>
      <c r="CB181" s="2256"/>
      <c r="CC181" s="2262"/>
      <c r="CD181" s="2265"/>
      <c r="CE181" s="2256"/>
      <c r="CF181" s="2257"/>
      <c r="CG181" s="2255"/>
      <c r="CH181" s="2256"/>
      <c r="CI181" s="2257"/>
      <c r="CJ181" s="2255"/>
      <c r="CK181" s="2256"/>
      <c r="CL181" s="2257"/>
      <c r="CM181" s="2255"/>
      <c r="CN181" s="2256"/>
      <c r="CO181" s="2262"/>
      <c r="CP181" s="2265"/>
      <c r="CQ181" s="2256"/>
      <c r="CR181" s="2257"/>
      <c r="CS181" s="2255"/>
      <c r="CT181" s="2256"/>
      <c r="CU181" s="2257"/>
      <c r="CV181" s="2255"/>
      <c r="CW181" s="2256"/>
      <c r="CX181" s="2257"/>
      <c r="CY181" s="2255"/>
      <c r="CZ181" s="2256"/>
      <c r="DA181" s="2257"/>
      <c r="DB181" s="1648"/>
      <c r="DC181" s="1649"/>
      <c r="DD181" s="1649"/>
      <c r="DE181" s="1649"/>
      <c r="DF181" s="1649"/>
      <c r="DG181" s="1649"/>
      <c r="DH181" s="1649"/>
      <c r="DI181" s="1649"/>
      <c r="DJ181" s="1649"/>
      <c r="DK181" s="1649"/>
      <c r="DL181" s="1649"/>
      <c r="DM181" s="1649"/>
      <c r="DN181" s="1649"/>
      <c r="DO181" s="1649"/>
      <c r="DP181" s="1650"/>
      <c r="DQ181" s="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s="82"/>
    </row>
    <row r="182" spans="3:244" ht="5.25" customHeight="1">
      <c r="C182" s="139"/>
      <c r="D182" s="139"/>
      <c r="E182" s="139"/>
      <c r="F182" s="139"/>
      <c r="G182" s="139"/>
      <c r="H182" s="1567"/>
      <c r="I182" s="1568"/>
      <c r="J182" s="1568"/>
      <c r="K182" s="1569"/>
      <c r="L182" s="1381"/>
      <c r="M182" s="1383"/>
      <c r="N182" s="1381"/>
      <c r="O182" s="1382"/>
      <c r="P182" s="1382"/>
      <c r="Q182" s="1382"/>
      <c r="R182" s="1382"/>
      <c r="S182" s="1382"/>
      <c r="T182" s="1383"/>
      <c r="U182" s="1643"/>
      <c r="V182" s="1643"/>
      <c r="W182" s="1643"/>
      <c r="X182" s="1462"/>
      <c r="Y182" s="1463"/>
      <c r="Z182" s="1464"/>
      <c r="AA182" s="1462"/>
      <c r="AB182" s="1463"/>
      <c r="AC182" s="1464"/>
      <c r="AD182" s="1462"/>
      <c r="AE182" s="1463"/>
      <c r="AF182" s="1672"/>
      <c r="AG182" s="1675"/>
      <c r="AH182" s="1463"/>
      <c r="AI182" s="1464"/>
      <c r="AJ182" s="1462"/>
      <c r="AK182" s="1463"/>
      <c r="AL182" s="1464"/>
      <c r="AM182" s="1462"/>
      <c r="AN182" s="1463"/>
      <c r="AO182" s="1464"/>
      <c r="AP182" s="1462"/>
      <c r="AQ182" s="1463"/>
      <c r="AR182" s="1672"/>
      <c r="AS182" s="1675"/>
      <c r="AT182" s="1463"/>
      <c r="AU182" s="1464"/>
      <c r="AV182" s="1462"/>
      <c r="AW182" s="1463"/>
      <c r="AX182" s="1464"/>
      <c r="AY182" s="1462"/>
      <c r="AZ182" s="1463"/>
      <c r="BA182" s="1464"/>
      <c r="BB182" s="1462"/>
      <c r="BC182" s="1463"/>
      <c r="BD182" s="1464"/>
      <c r="BE182" s="1818"/>
      <c r="BF182" s="1568"/>
      <c r="BG182" s="1568"/>
      <c r="BH182" s="1569"/>
      <c r="BI182" s="1381"/>
      <c r="BJ182" s="1383"/>
      <c r="BK182" s="1381"/>
      <c r="BL182" s="1382"/>
      <c r="BM182" s="1382"/>
      <c r="BN182" s="1382"/>
      <c r="BO182" s="1382"/>
      <c r="BP182" s="1382"/>
      <c r="BQ182" s="1383"/>
      <c r="BR182" s="2389"/>
      <c r="BS182" s="2389"/>
      <c r="BT182" s="2389"/>
      <c r="BU182" s="2255"/>
      <c r="BV182" s="2256"/>
      <c r="BW182" s="2257"/>
      <c r="BX182" s="2255"/>
      <c r="BY182" s="2256"/>
      <c r="BZ182" s="2257"/>
      <c r="CA182" s="2255"/>
      <c r="CB182" s="2256"/>
      <c r="CC182" s="2262"/>
      <c r="CD182" s="2265"/>
      <c r="CE182" s="2256"/>
      <c r="CF182" s="2257"/>
      <c r="CG182" s="2255"/>
      <c r="CH182" s="2256"/>
      <c r="CI182" s="2257"/>
      <c r="CJ182" s="2255"/>
      <c r="CK182" s="2256"/>
      <c r="CL182" s="2257"/>
      <c r="CM182" s="2255"/>
      <c r="CN182" s="2256"/>
      <c r="CO182" s="2262"/>
      <c r="CP182" s="2265"/>
      <c r="CQ182" s="2256"/>
      <c r="CR182" s="2257"/>
      <c r="CS182" s="2255"/>
      <c r="CT182" s="2256"/>
      <c r="CU182" s="2257"/>
      <c r="CV182" s="2255"/>
      <c r="CW182" s="2256"/>
      <c r="CX182" s="2257"/>
      <c r="CY182" s="2255"/>
      <c r="CZ182" s="2256"/>
      <c r="DA182" s="2257"/>
      <c r="DB182" s="1648" t="str">
        <f>IF($AA$10&lt;&gt;"",IF(HLOOKUP($AA$10,'個人別明細　一覧入力用'!$F$7:$HG$193,144,FALSE)&lt;&gt;"","(2) "&amp;HLOOKUP($AA$10,'個人別明細　一覧入力用'!$F$7:$HG$193,144,FALSE),""),"")</f>
        <v/>
      </c>
      <c r="DC182" s="1649"/>
      <c r="DD182" s="1649"/>
      <c r="DE182" s="1649"/>
      <c r="DF182" s="1649"/>
      <c r="DG182" s="1649"/>
      <c r="DH182" s="1649"/>
      <c r="DI182" s="1649"/>
      <c r="DJ182" s="1649"/>
      <c r="DK182" s="1649"/>
      <c r="DL182" s="1649"/>
      <c r="DM182" s="1649"/>
      <c r="DN182" s="1649"/>
      <c r="DO182" s="1649"/>
      <c r="DP182" s="1650"/>
      <c r="DQ182" s="81"/>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s="82"/>
    </row>
    <row r="183" spans="3:244" ht="5.25" customHeight="1">
      <c r="C183" s="139"/>
      <c r="D183" s="139"/>
      <c r="E183" s="139"/>
      <c r="F183" s="139"/>
      <c r="G183" s="139"/>
      <c r="H183" s="1567"/>
      <c r="I183" s="1568"/>
      <c r="J183" s="1568"/>
      <c r="K183" s="1569"/>
      <c r="L183" s="1381"/>
      <c r="M183" s="1383"/>
      <c r="N183" s="1381"/>
      <c r="O183" s="1382"/>
      <c r="P183" s="1382"/>
      <c r="Q183" s="1382"/>
      <c r="R183" s="1382"/>
      <c r="S183" s="1382"/>
      <c r="T183" s="1383"/>
      <c r="U183" s="1643"/>
      <c r="V183" s="1643"/>
      <c r="W183" s="1643"/>
      <c r="X183" s="1462"/>
      <c r="Y183" s="1463"/>
      <c r="Z183" s="1464"/>
      <c r="AA183" s="1462"/>
      <c r="AB183" s="1463"/>
      <c r="AC183" s="1464"/>
      <c r="AD183" s="1462"/>
      <c r="AE183" s="1463"/>
      <c r="AF183" s="1672"/>
      <c r="AG183" s="1675"/>
      <c r="AH183" s="1463"/>
      <c r="AI183" s="1464"/>
      <c r="AJ183" s="1462"/>
      <c r="AK183" s="1463"/>
      <c r="AL183" s="1464"/>
      <c r="AM183" s="1462"/>
      <c r="AN183" s="1463"/>
      <c r="AO183" s="1464"/>
      <c r="AP183" s="1462"/>
      <c r="AQ183" s="1463"/>
      <c r="AR183" s="1672"/>
      <c r="AS183" s="1675"/>
      <c r="AT183" s="1463"/>
      <c r="AU183" s="1464"/>
      <c r="AV183" s="1462"/>
      <c r="AW183" s="1463"/>
      <c r="AX183" s="1464"/>
      <c r="AY183" s="1462"/>
      <c r="AZ183" s="1463"/>
      <c r="BA183" s="1464"/>
      <c r="BB183" s="1462"/>
      <c r="BC183" s="1463"/>
      <c r="BD183" s="1464"/>
      <c r="BE183" s="1818"/>
      <c r="BF183" s="1568"/>
      <c r="BG183" s="1568"/>
      <c r="BH183" s="1569"/>
      <c r="BI183" s="1381"/>
      <c r="BJ183" s="1383"/>
      <c r="BK183" s="1381"/>
      <c r="BL183" s="1382"/>
      <c r="BM183" s="1382"/>
      <c r="BN183" s="1382"/>
      <c r="BO183" s="1382"/>
      <c r="BP183" s="1382"/>
      <c r="BQ183" s="1383"/>
      <c r="BR183" s="2389"/>
      <c r="BS183" s="2389"/>
      <c r="BT183" s="2389"/>
      <c r="BU183" s="2255"/>
      <c r="BV183" s="2256"/>
      <c r="BW183" s="2257"/>
      <c r="BX183" s="2255"/>
      <c r="BY183" s="2256"/>
      <c r="BZ183" s="2257"/>
      <c r="CA183" s="2255"/>
      <c r="CB183" s="2256"/>
      <c r="CC183" s="2262"/>
      <c r="CD183" s="2265"/>
      <c r="CE183" s="2256"/>
      <c r="CF183" s="2257"/>
      <c r="CG183" s="2255"/>
      <c r="CH183" s="2256"/>
      <c r="CI183" s="2257"/>
      <c r="CJ183" s="2255"/>
      <c r="CK183" s="2256"/>
      <c r="CL183" s="2257"/>
      <c r="CM183" s="2255"/>
      <c r="CN183" s="2256"/>
      <c r="CO183" s="2262"/>
      <c r="CP183" s="2265"/>
      <c r="CQ183" s="2256"/>
      <c r="CR183" s="2257"/>
      <c r="CS183" s="2255"/>
      <c r="CT183" s="2256"/>
      <c r="CU183" s="2257"/>
      <c r="CV183" s="2255"/>
      <c r="CW183" s="2256"/>
      <c r="CX183" s="2257"/>
      <c r="CY183" s="2255"/>
      <c r="CZ183" s="2256"/>
      <c r="DA183" s="2257"/>
      <c r="DB183" s="1648"/>
      <c r="DC183" s="1649"/>
      <c r="DD183" s="1649"/>
      <c r="DE183" s="1649"/>
      <c r="DF183" s="1649"/>
      <c r="DG183" s="1649"/>
      <c r="DH183" s="1649"/>
      <c r="DI183" s="1649"/>
      <c r="DJ183" s="1649"/>
      <c r="DK183" s="1649"/>
      <c r="DL183" s="1649"/>
      <c r="DM183" s="1649"/>
      <c r="DN183" s="1649"/>
      <c r="DO183" s="1649"/>
      <c r="DP183" s="1650"/>
      <c r="DQ183" s="81"/>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s="82"/>
    </row>
    <row r="184" spans="3:244" ht="5.25" customHeight="1">
      <c r="C184" s="139"/>
      <c r="D184" s="139"/>
      <c r="E184" s="139"/>
      <c r="F184" s="139"/>
      <c r="G184" s="139"/>
      <c r="H184" s="1567"/>
      <c r="I184" s="1568"/>
      <c r="J184" s="1568"/>
      <c r="K184" s="1569"/>
      <c r="L184" s="1428"/>
      <c r="M184" s="1429"/>
      <c r="N184" s="1428"/>
      <c r="O184" s="1480"/>
      <c r="P184" s="1480"/>
      <c r="Q184" s="1480"/>
      <c r="R184" s="1480"/>
      <c r="S184" s="1480"/>
      <c r="T184" s="1429"/>
      <c r="U184" s="1644"/>
      <c r="V184" s="1644"/>
      <c r="W184" s="1644"/>
      <c r="X184" s="1465"/>
      <c r="Y184" s="1466"/>
      <c r="Z184" s="1467"/>
      <c r="AA184" s="1465"/>
      <c r="AB184" s="1466"/>
      <c r="AC184" s="1467"/>
      <c r="AD184" s="1465"/>
      <c r="AE184" s="1466"/>
      <c r="AF184" s="1673"/>
      <c r="AG184" s="1676"/>
      <c r="AH184" s="1466"/>
      <c r="AI184" s="1467"/>
      <c r="AJ184" s="1465"/>
      <c r="AK184" s="1466"/>
      <c r="AL184" s="1467"/>
      <c r="AM184" s="1465"/>
      <c r="AN184" s="1466"/>
      <c r="AO184" s="1467"/>
      <c r="AP184" s="1465"/>
      <c r="AQ184" s="1466"/>
      <c r="AR184" s="1673"/>
      <c r="AS184" s="1676"/>
      <c r="AT184" s="1466"/>
      <c r="AU184" s="1467"/>
      <c r="AV184" s="1465"/>
      <c r="AW184" s="1466"/>
      <c r="AX184" s="1467"/>
      <c r="AY184" s="1465"/>
      <c r="AZ184" s="1466"/>
      <c r="BA184" s="1467"/>
      <c r="BB184" s="1465"/>
      <c r="BC184" s="1466"/>
      <c r="BD184" s="1467"/>
      <c r="BE184" s="1818"/>
      <c r="BF184" s="1568"/>
      <c r="BG184" s="1568"/>
      <c r="BH184" s="1569"/>
      <c r="BI184" s="1428"/>
      <c r="BJ184" s="1429"/>
      <c r="BK184" s="1428"/>
      <c r="BL184" s="1480"/>
      <c r="BM184" s="1480"/>
      <c r="BN184" s="1480"/>
      <c r="BO184" s="1480"/>
      <c r="BP184" s="1480"/>
      <c r="BQ184" s="1429"/>
      <c r="BR184" s="2390"/>
      <c r="BS184" s="2390"/>
      <c r="BT184" s="2390"/>
      <c r="BU184" s="2258"/>
      <c r="BV184" s="2259"/>
      <c r="BW184" s="2260"/>
      <c r="BX184" s="2258"/>
      <c r="BY184" s="2259"/>
      <c r="BZ184" s="2260"/>
      <c r="CA184" s="2258"/>
      <c r="CB184" s="2259"/>
      <c r="CC184" s="2263"/>
      <c r="CD184" s="2266"/>
      <c r="CE184" s="2259"/>
      <c r="CF184" s="2260"/>
      <c r="CG184" s="2258"/>
      <c r="CH184" s="2259"/>
      <c r="CI184" s="2260"/>
      <c r="CJ184" s="2258"/>
      <c r="CK184" s="2259"/>
      <c r="CL184" s="2260"/>
      <c r="CM184" s="2258"/>
      <c r="CN184" s="2259"/>
      <c r="CO184" s="2263"/>
      <c r="CP184" s="2266"/>
      <c r="CQ184" s="2259"/>
      <c r="CR184" s="2260"/>
      <c r="CS184" s="2258"/>
      <c r="CT184" s="2259"/>
      <c r="CU184" s="2260"/>
      <c r="CV184" s="2258"/>
      <c r="CW184" s="2259"/>
      <c r="CX184" s="2260"/>
      <c r="CY184" s="2258"/>
      <c r="CZ184" s="2259"/>
      <c r="DA184" s="2260"/>
      <c r="DB184" s="1648"/>
      <c r="DC184" s="1649"/>
      <c r="DD184" s="1649"/>
      <c r="DE184" s="1649"/>
      <c r="DF184" s="1649"/>
      <c r="DG184" s="1649"/>
      <c r="DH184" s="1649"/>
      <c r="DI184" s="1649"/>
      <c r="DJ184" s="1649"/>
      <c r="DK184" s="1649"/>
      <c r="DL184" s="1649"/>
      <c r="DM184" s="1649"/>
      <c r="DN184" s="1649"/>
      <c r="DO184" s="1649"/>
      <c r="DP184" s="1650"/>
      <c r="DQ184" s="81"/>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s="82"/>
    </row>
    <row r="185" spans="3:244" ht="5.25" customHeight="1">
      <c r="C185" s="139"/>
      <c r="D185" s="139"/>
      <c r="E185" s="139"/>
      <c r="F185" s="139"/>
      <c r="G185" s="139"/>
      <c r="H185" s="1567"/>
      <c r="I185" s="1568"/>
      <c r="J185" s="1568"/>
      <c r="K185" s="1569"/>
      <c r="L185" s="1427">
        <v>2</v>
      </c>
      <c r="M185" s="1380"/>
      <c r="N185" s="1427" t="s">
        <v>39</v>
      </c>
      <c r="O185" s="1379"/>
      <c r="P185" s="1379"/>
      <c r="Q185" s="1379"/>
      <c r="R185" s="1379"/>
      <c r="S185" s="1379"/>
      <c r="T185" s="1380"/>
      <c r="U185" s="1481" t="str">
        <f>IF($AA$10&lt;&gt;"",IF(HLOOKUP($AA$10,'個人別明細　一覧入力用'!$F$7:$HG$193,43,FALSE)&lt;&gt;"",HLOOKUP($AA$10,'個人別明細　一覧入力用'!$F$7:$HG$193,43,FALSE),""),"")</f>
        <v/>
      </c>
      <c r="V185" s="1482"/>
      <c r="W185" s="1482"/>
      <c r="X185" s="1482"/>
      <c r="Y185" s="1482"/>
      <c r="Z185" s="1482"/>
      <c r="AA185" s="1482"/>
      <c r="AB185" s="1482"/>
      <c r="AC185" s="1482"/>
      <c r="AD185" s="1482"/>
      <c r="AE185" s="1482"/>
      <c r="AF185" s="1482"/>
      <c r="AG185" s="1482"/>
      <c r="AH185" s="1482"/>
      <c r="AI185" s="1482"/>
      <c r="AJ185" s="1482"/>
      <c r="AK185" s="1482"/>
      <c r="AL185" s="1482"/>
      <c r="AM185" s="1482"/>
      <c r="AN185" s="1482"/>
      <c r="AO185" s="1482"/>
      <c r="AP185" s="1482"/>
      <c r="AQ185" s="1482"/>
      <c r="AR185" s="1482"/>
      <c r="AS185" s="1482"/>
      <c r="AT185" s="1482"/>
      <c r="AU185" s="1483"/>
      <c r="AV185" s="1550" t="s">
        <v>126</v>
      </c>
      <c r="AW185" s="1551"/>
      <c r="AX185" s="1552"/>
      <c r="AY185" s="1387" t="str">
        <f>IF($AA$10&lt;&gt;"",IF(HLOOKUP($AA$10,'個人別明細　一覧入力用'!$F$7:$HG$193,46,FALSE)&lt;&gt;"",LEFT(HLOOKUP($AA$10,'個人別明細　一覧入力用'!$F$7:$HG$193,46,FALSE),2),""),"")</f>
        <v/>
      </c>
      <c r="AZ185" s="1388"/>
      <c r="BA185" s="1388"/>
      <c r="BB185" s="1388"/>
      <c r="BC185" s="1388"/>
      <c r="BD185" s="1559"/>
      <c r="BE185" s="1818"/>
      <c r="BF185" s="1568"/>
      <c r="BG185" s="1568"/>
      <c r="BH185" s="1569"/>
      <c r="BI185" s="1427">
        <v>2</v>
      </c>
      <c r="BJ185" s="1380"/>
      <c r="BK185" s="1427" t="s">
        <v>39</v>
      </c>
      <c r="BL185" s="1379"/>
      <c r="BM185" s="1379"/>
      <c r="BN185" s="1379"/>
      <c r="BO185" s="1379"/>
      <c r="BP185" s="1379"/>
      <c r="BQ185" s="1380"/>
      <c r="BR185" s="1481" t="str">
        <f>IF($AA$10&lt;&gt;"",IF(HLOOKUP($AA$10,'個人別明細　一覧入力用'!$F$7:$HG$193,62,FALSE)&lt;&gt;"",HLOOKUP($AA$10,'個人別明細　一覧入力用'!$F$7:$HG$193,62,FALSE),""),"")</f>
        <v/>
      </c>
      <c r="BS185" s="1482"/>
      <c r="BT185" s="1482"/>
      <c r="BU185" s="1482"/>
      <c r="BV185" s="1482"/>
      <c r="BW185" s="1482"/>
      <c r="BX185" s="1482"/>
      <c r="BY185" s="1482"/>
      <c r="BZ185" s="1482"/>
      <c r="CA185" s="1482"/>
      <c r="CB185" s="1482"/>
      <c r="CC185" s="1482"/>
      <c r="CD185" s="1482"/>
      <c r="CE185" s="1482"/>
      <c r="CF185" s="1482"/>
      <c r="CG185" s="1482"/>
      <c r="CH185" s="1482"/>
      <c r="CI185" s="1482"/>
      <c r="CJ185" s="1482"/>
      <c r="CK185" s="1482"/>
      <c r="CL185" s="1482"/>
      <c r="CM185" s="1482"/>
      <c r="CN185" s="1482"/>
      <c r="CO185" s="1482"/>
      <c r="CP185" s="1482"/>
      <c r="CQ185" s="1482"/>
      <c r="CR185" s="1483"/>
      <c r="CS185" s="1550" t="s">
        <v>126</v>
      </c>
      <c r="CT185" s="1551"/>
      <c r="CU185" s="1552"/>
      <c r="CV185" s="1387" t="str">
        <f>IF($AA$10&lt;&gt;"",IF(HLOOKUP($AA$10,'個人別明細　一覧入力用'!$F$7:$HG$193,65,FALSE)="非居住者に該当","○",""),"")</f>
        <v/>
      </c>
      <c r="CW185" s="1388"/>
      <c r="CX185" s="1388"/>
      <c r="CY185" s="1388"/>
      <c r="CZ185" s="1388"/>
      <c r="DA185" s="1559"/>
      <c r="DB185" s="1648"/>
      <c r="DC185" s="1649"/>
      <c r="DD185" s="1649"/>
      <c r="DE185" s="1649"/>
      <c r="DF185" s="1649"/>
      <c r="DG185" s="1649"/>
      <c r="DH185" s="1649"/>
      <c r="DI185" s="1649"/>
      <c r="DJ185" s="1649"/>
      <c r="DK185" s="1649"/>
      <c r="DL185" s="1649"/>
      <c r="DM185" s="1649"/>
      <c r="DN185" s="1649"/>
      <c r="DO185" s="1649"/>
      <c r="DP185" s="1650"/>
      <c r="DQ185" s="81"/>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s="82"/>
    </row>
    <row r="186" spans="3:244" ht="5.25" customHeight="1">
      <c r="C186" s="139"/>
      <c r="D186" s="139"/>
      <c r="E186" s="139"/>
      <c r="F186" s="139"/>
      <c r="G186" s="139"/>
      <c r="H186" s="1567"/>
      <c r="I186" s="1568"/>
      <c r="J186" s="1568"/>
      <c r="K186" s="1569"/>
      <c r="L186" s="1381"/>
      <c r="M186" s="1383"/>
      <c r="N186" s="1381"/>
      <c r="O186" s="1382"/>
      <c r="P186" s="1382"/>
      <c r="Q186" s="1382"/>
      <c r="R186" s="1382"/>
      <c r="S186" s="1382"/>
      <c r="T186" s="1383"/>
      <c r="U186" s="1484"/>
      <c r="V186" s="1485"/>
      <c r="W186" s="1485"/>
      <c r="X186" s="1485"/>
      <c r="Y186" s="1485"/>
      <c r="Z186" s="1485"/>
      <c r="AA186" s="1485"/>
      <c r="AB186" s="1485"/>
      <c r="AC186" s="1485"/>
      <c r="AD186" s="1485"/>
      <c r="AE186" s="1485"/>
      <c r="AF186" s="1485"/>
      <c r="AG186" s="1485"/>
      <c r="AH186" s="1485"/>
      <c r="AI186" s="1485"/>
      <c r="AJ186" s="1485"/>
      <c r="AK186" s="1485"/>
      <c r="AL186" s="1485"/>
      <c r="AM186" s="1485"/>
      <c r="AN186" s="1485"/>
      <c r="AO186" s="1485"/>
      <c r="AP186" s="1485"/>
      <c r="AQ186" s="1485"/>
      <c r="AR186" s="1485"/>
      <c r="AS186" s="1485"/>
      <c r="AT186" s="1485"/>
      <c r="AU186" s="1486"/>
      <c r="AV186" s="1553"/>
      <c r="AW186" s="1554"/>
      <c r="AX186" s="1555"/>
      <c r="AY186" s="1390"/>
      <c r="AZ186" s="1391"/>
      <c r="BA186" s="1391"/>
      <c r="BB186" s="1391"/>
      <c r="BC186" s="1391"/>
      <c r="BD186" s="1560"/>
      <c r="BE186" s="1818"/>
      <c r="BF186" s="1568"/>
      <c r="BG186" s="1568"/>
      <c r="BH186" s="1569"/>
      <c r="BI186" s="1381"/>
      <c r="BJ186" s="1383"/>
      <c r="BK186" s="1381"/>
      <c r="BL186" s="1382"/>
      <c r="BM186" s="1382"/>
      <c r="BN186" s="1382"/>
      <c r="BO186" s="1382"/>
      <c r="BP186" s="1382"/>
      <c r="BQ186" s="1383"/>
      <c r="BR186" s="1484"/>
      <c r="BS186" s="1485"/>
      <c r="BT186" s="1485"/>
      <c r="BU186" s="1485"/>
      <c r="BV186" s="1485"/>
      <c r="BW186" s="1485"/>
      <c r="BX186" s="1485"/>
      <c r="BY186" s="1485"/>
      <c r="BZ186" s="1485"/>
      <c r="CA186" s="1485"/>
      <c r="CB186" s="1485"/>
      <c r="CC186" s="1485"/>
      <c r="CD186" s="1485"/>
      <c r="CE186" s="1485"/>
      <c r="CF186" s="1485"/>
      <c r="CG186" s="1485"/>
      <c r="CH186" s="1485"/>
      <c r="CI186" s="1485"/>
      <c r="CJ186" s="1485"/>
      <c r="CK186" s="1485"/>
      <c r="CL186" s="1485"/>
      <c r="CM186" s="1485"/>
      <c r="CN186" s="1485"/>
      <c r="CO186" s="1485"/>
      <c r="CP186" s="1485"/>
      <c r="CQ186" s="1485"/>
      <c r="CR186" s="1486"/>
      <c r="CS186" s="1553"/>
      <c r="CT186" s="1554"/>
      <c r="CU186" s="1555"/>
      <c r="CV186" s="1390"/>
      <c r="CW186" s="1391"/>
      <c r="CX186" s="1391"/>
      <c r="CY186" s="1391"/>
      <c r="CZ186" s="1391"/>
      <c r="DA186" s="1560"/>
      <c r="DB186" s="1648" t="str">
        <f>IF($AA$10&lt;&gt;"",IF(HLOOKUP($AA$10,'個人別明細　一覧入力用'!$F$7:$HG$193,147,FALSE)&lt;&gt;"","(3) "&amp;HLOOKUP($AA$10,'個人別明細　一覧入力用'!$F$7:$HG$193,147,FALSE),""),"")</f>
        <v/>
      </c>
      <c r="DC186" s="1649"/>
      <c r="DD186" s="1649"/>
      <c r="DE186" s="1649"/>
      <c r="DF186" s="1649"/>
      <c r="DG186" s="1649"/>
      <c r="DH186" s="1649"/>
      <c r="DI186" s="1649"/>
      <c r="DJ186" s="1649"/>
      <c r="DK186" s="1649"/>
      <c r="DL186" s="1649"/>
      <c r="DM186" s="1649"/>
      <c r="DN186" s="1649"/>
      <c r="DO186" s="1649"/>
      <c r="DP186" s="1650"/>
      <c r="DQ186" s="81"/>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s="82"/>
    </row>
    <row r="187" spans="3:244" ht="5.25" customHeight="1">
      <c r="C187" s="139"/>
      <c r="D187" s="139"/>
      <c r="E187" s="139"/>
      <c r="F187" s="139"/>
      <c r="G187" s="139"/>
      <c r="H187" s="1567"/>
      <c r="I187" s="1568"/>
      <c r="J187" s="1568"/>
      <c r="K187" s="1569"/>
      <c r="L187" s="1381"/>
      <c r="M187" s="1383"/>
      <c r="N187" s="1381"/>
      <c r="O187" s="1382"/>
      <c r="P187" s="1382"/>
      <c r="Q187" s="1382"/>
      <c r="R187" s="1382"/>
      <c r="S187" s="1382"/>
      <c r="T187" s="1383"/>
      <c r="U187" s="1484"/>
      <c r="V187" s="1485"/>
      <c r="W187" s="1485"/>
      <c r="X187" s="1485"/>
      <c r="Y187" s="1485"/>
      <c r="Z187" s="1485"/>
      <c r="AA187" s="1485"/>
      <c r="AB187" s="1485"/>
      <c r="AC187" s="1485"/>
      <c r="AD187" s="1485"/>
      <c r="AE187" s="1485"/>
      <c r="AF187" s="1485"/>
      <c r="AG187" s="1485"/>
      <c r="AH187" s="1485"/>
      <c r="AI187" s="1485"/>
      <c r="AJ187" s="1485"/>
      <c r="AK187" s="1485"/>
      <c r="AL187" s="1485"/>
      <c r="AM187" s="1485"/>
      <c r="AN187" s="1485"/>
      <c r="AO187" s="1485"/>
      <c r="AP187" s="1485"/>
      <c r="AQ187" s="1485"/>
      <c r="AR187" s="1485"/>
      <c r="AS187" s="1485"/>
      <c r="AT187" s="1485"/>
      <c r="AU187" s="1486"/>
      <c r="AV187" s="1553"/>
      <c r="AW187" s="1554"/>
      <c r="AX187" s="1555"/>
      <c r="AY187" s="1390"/>
      <c r="AZ187" s="1391"/>
      <c r="BA187" s="1391"/>
      <c r="BB187" s="1391"/>
      <c r="BC187" s="1391"/>
      <c r="BD187" s="1560"/>
      <c r="BE187" s="1818"/>
      <c r="BF187" s="1568"/>
      <c r="BG187" s="1568"/>
      <c r="BH187" s="1569"/>
      <c r="BI187" s="1381"/>
      <c r="BJ187" s="1383"/>
      <c r="BK187" s="1381"/>
      <c r="BL187" s="1382"/>
      <c r="BM187" s="1382"/>
      <c r="BN187" s="1382"/>
      <c r="BO187" s="1382"/>
      <c r="BP187" s="1382"/>
      <c r="BQ187" s="1383"/>
      <c r="BR187" s="1484"/>
      <c r="BS187" s="1485"/>
      <c r="BT187" s="1485"/>
      <c r="BU187" s="1485"/>
      <c r="BV187" s="1485"/>
      <c r="BW187" s="1485"/>
      <c r="BX187" s="1485"/>
      <c r="BY187" s="1485"/>
      <c r="BZ187" s="1485"/>
      <c r="CA187" s="1485"/>
      <c r="CB187" s="1485"/>
      <c r="CC187" s="1485"/>
      <c r="CD187" s="1485"/>
      <c r="CE187" s="1485"/>
      <c r="CF187" s="1485"/>
      <c r="CG187" s="1485"/>
      <c r="CH187" s="1485"/>
      <c r="CI187" s="1485"/>
      <c r="CJ187" s="1485"/>
      <c r="CK187" s="1485"/>
      <c r="CL187" s="1485"/>
      <c r="CM187" s="1485"/>
      <c r="CN187" s="1485"/>
      <c r="CO187" s="1485"/>
      <c r="CP187" s="1485"/>
      <c r="CQ187" s="1485"/>
      <c r="CR187" s="1486"/>
      <c r="CS187" s="1553"/>
      <c r="CT187" s="1554"/>
      <c r="CU187" s="1555"/>
      <c r="CV187" s="1390"/>
      <c r="CW187" s="1391"/>
      <c r="CX187" s="1391"/>
      <c r="CY187" s="1391"/>
      <c r="CZ187" s="1391"/>
      <c r="DA187" s="1560"/>
      <c r="DB187" s="1648"/>
      <c r="DC187" s="1649"/>
      <c r="DD187" s="1649"/>
      <c r="DE187" s="1649"/>
      <c r="DF187" s="1649"/>
      <c r="DG187" s="1649"/>
      <c r="DH187" s="1649"/>
      <c r="DI187" s="1649"/>
      <c r="DJ187" s="1649"/>
      <c r="DK187" s="1649"/>
      <c r="DL187" s="1649"/>
      <c r="DM187" s="1649"/>
      <c r="DN187" s="1649"/>
      <c r="DO187" s="1649"/>
      <c r="DP187" s="1650"/>
      <c r="DQ187" s="81"/>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s="82"/>
    </row>
    <row r="188" spans="3:244" ht="5.25" customHeight="1">
      <c r="C188" s="139"/>
      <c r="D188" s="139"/>
      <c r="E188" s="139"/>
      <c r="F188" s="139"/>
      <c r="G188" s="139"/>
      <c r="H188" s="1567"/>
      <c r="I188" s="1568"/>
      <c r="J188" s="1568"/>
      <c r="K188" s="1569"/>
      <c r="L188" s="1381"/>
      <c r="M188" s="1383"/>
      <c r="N188" s="1381"/>
      <c r="O188" s="1382"/>
      <c r="P188" s="1382"/>
      <c r="Q188" s="1382"/>
      <c r="R188" s="1382"/>
      <c r="S188" s="1382"/>
      <c r="T188" s="1383"/>
      <c r="U188" s="1484"/>
      <c r="V188" s="1485"/>
      <c r="W188" s="1485"/>
      <c r="X188" s="1485"/>
      <c r="Y188" s="1485"/>
      <c r="Z188" s="1485"/>
      <c r="AA188" s="1485"/>
      <c r="AB188" s="1485"/>
      <c r="AC188" s="1485"/>
      <c r="AD188" s="1485"/>
      <c r="AE188" s="1485"/>
      <c r="AF188" s="1485"/>
      <c r="AG188" s="1485"/>
      <c r="AH188" s="1485"/>
      <c r="AI188" s="1485"/>
      <c r="AJ188" s="1485"/>
      <c r="AK188" s="1485"/>
      <c r="AL188" s="1485"/>
      <c r="AM188" s="1485"/>
      <c r="AN188" s="1485"/>
      <c r="AO188" s="1485"/>
      <c r="AP188" s="1485"/>
      <c r="AQ188" s="1485"/>
      <c r="AR188" s="1485"/>
      <c r="AS188" s="1485"/>
      <c r="AT188" s="1485"/>
      <c r="AU188" s="1486"/>
      <c r="AV188" s="1553"/>
      <c r="AW188" s="1554"/>
      <c r="AX188" s="1555"/>
      <c r="AY188" s="1390"/>
      <c r="AZ188" s="1391"/>
      <c r="BA188" s="1391"/>
      <c r="BB188" s="1391"/>
      <c r="BC188" s="1391"/>
      <c r="BD188" s="1560"/>
      <c r="BE188" s="1818"/>
      <c r="BF188" s="1568"/>
      <c r="BG188" s="1568"/>
      <c r="BH188" s="1569"/>
      <c r="BI188" s="1381"/>
      <c r="BJ188" s="1383"/>
      <c r="BK188" s="1381"/>
      <c r="BL188" s="1382"/>
      <c r="BM188" s="1382"/>
      <c r="BN188" s="1382"/>
      <c r="BO188" s="1382"/>
      <c r="BP188" s="1382"/>
      <c r="BQ188" s="1383"/>
      <c r="BR188" s="1484"/>
      <c r="BS188" s="1485"/>
      <c r="BT188" s="1485"/>
      <c r="BU188" s="1485"/>
      <c r="BV188" s="1485"/>
      <c r="BW188" s="1485"/>
      <c r="BX188" s="1485"/>
      <c r="BY188" s="1485"/>
      <c r="BZ188" s="1485"/>
      <c r="CA188" s="1485"/>
      <c r="CB188" s="1485"/>
      <c r="CC188" s="1485"/>
      <c r="CD188" s="1485"/>
      <c r="CE188" s="1485"/>
      <c r="CF188" s="1485"/>
      <c r="CG188" s="1485"/>
      <c r="CH188" s="1485"/>
      <c r="CI188" s="1485"/>
      <c r="CJ188" s="1485"/>
      <c r="CK188" s="1485"/>
      <c r="CL188" s="1485"/>
      <c r="CM188" s="1485"/>
      <c r="CN188" s="1485"/>
      <c r="CO188" s="1485"/>
      <c r="CP188" s="1485"/>
      <c r="CQ188" s="1485"/>
      <c r="CR188" s="1486"/>
      <c r="CS188" s="1553"/>
      <c r="CT188" s="1554"/>
      <c r="CU188" s="1555"/>
      <c r="CV188" s="1390"/>
      <c r="CW188" s="1391"/>
      <c r="CX188" s="1391"/>
      <c r="CY188" s="1391"/>
      <c r="CZ188" s="1391"/>
      <c r="DA188" s="1560"/>
      <c r="DB188" s="1648"/>
      <c r="DC188" s="1649"/>
      <c r="DD188" s="1649"/>
      <c r="DE188" s="1649"/>
      <c r="DF188" s="1649"/>
      <c r="DG188" s="1649"/>
      <c r="DH188" s="1649"/>
      <c r="DI188" s="1649"/>
      <c r="DJ188" s="1649"/>
      <c r="DK188" s="1649"/>
      <c r="DL188" s="1649"/>
      <c r="DM188" s="1649"/>
      <c r="DN188" s="1649"/>
      <c r="DO188" s="1649"/>
      <c r="DP188" s="1650"/>
      <c r="DQ188" s="81"/>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s="82"/>
    </row>
    <row r="189" spans="3:244" ht="5.25" customHeight="1">
      <c r="C189" s="139"/>
      <c r="D189" s="139"/>
      <c r="E189" s="139"/>
      <c r="F189" s="139"/>
      <c r="G189" s="139"/>
      <c r="H189" s="1567"/>
      <c r="I189" s="1568"/>
      <c r="J189" s="1568"/>
      <c r="K189" s="1569"/>
      <c r="L189" s="1381"/>
      <c r="M189" s="1383"/>
      <c r="N189" s="1428"/>
      <c r="O189" s="1480"/>
      <c r="P189" s="1480"/>
      <c r="Q189" s="1480"/>
      <c r="R189" s="1480"/>
      <c r="S189" s="1480"/>
      <c r="T189" s="1429"/>
      <c r="U189" s="1487"/>
      <c r="V189" s="1488"/>
      <c r="W189" s="1488"/>
      <c r="X189" s="1488"/>
      <c r="Y189" s="1488"/>
      <c r="Z189" s="1488"/>
      <c r="AA189" s="1488"/>
      <c r="AB189" s="1488"/>
      <c r="AC189" s="1488"/>
      <c r="AD189" s="1488"/>
      <c r="AE189" s="1488"/>
      <c r="AF189" s="1488"/>
      <c r="AG189" s="1488"/>
      <c r="AH189" s="1488"/>
      <c r="AI189" s="1488"/>
      <c r="AJ189" s="1488"/>
      <c r="AK189" s="1488"/>
      <c r="AL189" s="1488"/>
      <c r="AM189" s="1488"/>
      <c r="AN189" s="1488"/>
      <c r="AO189" s="1488"/>
      <c r="AP189" s="1488"/>
      <c r="AQ189" s="1488"/>
      <c r="AR189" s="1488"/>
      <c r="AS189" s="1488"/>
      <c r="AT189" s="1488"/>
      <c r="AU189" s="1489"/>
      <c r="AV189" s="1553"/>
      <c r="AW189" s="1554"/>
      <c r="AX189" s="1555"/>
      <c r="AY189" s="1390"/>
      <c r="AZ189" s="1391"/>
      <c r="BA189" s="1391"/>
      <c r="BB189" s="1391"/>
      <c r="BC189" s="1391"/>
      <c r="BD189" s="1560"/>
      <c r="BE189" s="1818"/>
      <c r="BF189" s="1568"/>
      <c r="BG189" s="1568"/>
      <c r="BH189" s="1569"/>
      <c r="BI189" s="1381"/>
      <c r="BJ189" s="1383"/>
      <c r="BK189" s="1428"/>
      <c r="BL189" s="1480"/>
      <c r="BM189" s="1480"/>
      <c r="BN189" s="1480"/>
      <c r="BO189" s="1480"/>
      <c r="BP189" s="1480"/>
      <c r="BQ189" s="1429"/>
      <c r="BR189" s="1487"/>
      <c r="BS189" s="1488"/>
      <c r="BT189" s="1488"/>
      <c r="BU189" s="1488"/>
      <c r="BV189" s="1488"/>
      <c r="BW189" s="1488"/>
      <c r="BX189" s="1488"/>
      <c r="BY189" s="1488"/>
      <c r="BZ189" s="1488"/>
      <c r="CA189" s="1488"/>
      <c r="CB189" s="1488"/>
      <c r="CC189" s="1488"/>
      <c r="CD189" s="1488"/>
      <c r="CE189" s="1488"/>
      <c r="CF189" s="1488"/>
      <c r="CG189" s="1488"/>
      <c r="CH189" s="1488"/>
      <c r="CI189" s="1488"/>
      <c r="CJ189" s="1488"/>
      <c r="CK189" s="1488"/>
      <c r="CL189" s="1488"/>
      <c r="CM189" s="1488"/>
      <c r="CN189" s="1488"/>
      <c r="CO189" s="1488"/>
      <c r="CP189" s="1488"/>
      <c r="CQ189" s="1488"/>
      <c r="CR189" s="1489"/>
      <c r="CS189" s="1553"/>
      <c r="CT189" s="1554"/>
      <c r="CU189" s="1555"/>
      <c r="CV189" s="1390"/>
      <c r="CW189" s="1391"/>
      <c r="CX189" s="1391"/>
      <c r="CY189" s="1391"/>
      <c r="CZ189" s="1391"/>
      <c r="DA189" s="1560"/>
      <c r="DB189" s="1648"/>
      <c r="DC189" s="1649"/>
      <c r="DD189" s="1649"/>
      <c r="DE189" s="1649"/>
      <c r="DF189" s="1649"/>
      <c r="DG189" s="1649"/>
      <c r="DH189" s="1649"/>
      <c r="DI189" s="1649"/>
      <c r="DJ189" s="1649"/>
      <c r="DK189" s="1649"/>
      <c r="DL189" s="1649"/>
      <c r="DM189" s="1649"/>
      <c r="DN189" s="1649"/>
      <c r="DO189" s="1649"/>
      <c r="DP189" s="1650"/>
      <c r="DQ189" s="81"/>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s="82"/>
    </row>
    <row r="190" spans="3:244" ht="5.25" customHeight="1">
      <c r="C190" s="139"/>
      <c r="D190" s="139"/>
      <c r="E190" s="139"/>
      <c r="F190" s="139"/>
      <c r="G190" s="139"/>
      <c r="H190" s="1567"/>
      <c r="I190" s="1568"/>
      <c r="J190" s="1568"/>
      <c r="K190" s="1569"/>
      <c r="L190" s="1381"/>
      <c r="M190" s="1383"/>
      <c r="N190" s="1427" t="s">
        <v>21</v>
      </c>
      <c r="O190" s="1379"/>
      <c r="P190" s="1379"/>
      <c r="Q190" s="1379"/>
      <c r="R190" s="1379"/>
      <c r="S190" s="1379"/>
      <c r="T190" s="1380"/>
      <c r="U190" s="1481" t="str">
        <f>IF($AA$10&lt;&gt;"",IF(HLOOKUP($AA$10,'個人別明細　一覧入力用'!$F$7:$HG$193,44,FALSE)&lt;&gt;"",HLOOKUP($AA$10,'個人別明細　一覧入力用'!$F$7:$HG$193,44,FALSE),""),"")</f>
        <v/>
      </c>
      <c r="V190" s="1482"/>
      <c r="W190" s="1482"/>
      <c r="X190" s="1482"/>
      <c r="Y190" s="1482"/>
      <c r="Z190" s="1482"/>
      <c r="AA190" s="1482"/>
      <c r="AB190" s="1482"/>
      <c r="AC190" s="1482"/>
      <c r="AD190" s="1482"/>
      <c r="AE190" s="1482"/>
      <c r="AF190" s="1482"/>
      <c r="AG190" s="1482"/>
      <c r="AH190" s="1482"/>
      <c r="AI190" s="1482"/>
      <c r="AJ190" s="1482"/>
      <c r="AK190" s="1482"/>
      <c r="AL190" s="1482"/>
      <c r="AM190" s="1482"/>
      <c r="AN190" s="1482"/>
      <c r="AO190" s="1482"/>
      <c r="AP190" s="1482"/>
      <c r="AQ190" s="1482"/>
      <c r="AR190" s="1482"/>
      <c r="AS190" s="1482"/>
      <c r="AT190" s="1482"/>
      <c r="AU190" s="1483"/>
      <c r="AV190" s="1553"/>
      <c r="AW190" s="1554"/>
      <c r="AX190" s="1555"/>
      <c r="AY190" s="1390"/>
      <c r="AZ190" s="1391"/>
      <c r="BA190" s="1391"/>
      <c r="BB190" s="1391"/>
      <c r="BC190" s="1391"/>
      <c r="BD190" s="1560"/>
      <c r="BE190" s="1818"/>
      <c r="BF190" s="1568"/>
      <c r="BG190" s="1568"/>
      <c r="BH190" s="1569"/>
      <c r="BI190" s="1381"/>
      <c r="BJ190" s="1383"/>
      <c r="BK190" s="1427" t="s">
        <v>21</v>
      </c>
      <c r="BL190" s="1379"/>
      <c r="BM190" s="1379"/>
      <c r="BN190" s="1379"/>
      <c r="BO190" s="1379"/>
      <c r="BP190" s="1379"/>
      <c r="BQ190" s="1380"/>
      <c r="BR190" s="1481" t="str">
        <f>IF($AA$10&lt;&gt;"",IF(HLOOKUP($AA$10,'個人別明細　一覧入力用'!$F$7:$HG$193,63,FALSE)&lt;&gt;"",HLOOKUP($AA$10,'個人別明細　一覧入力用'!$F$7:$HG$193,63,FALSE),""),"")</f>
        <v/>
      </c>
      <c r="BS190" s="1482"/>
      <c r="BT190" s="1482"/>
      <c r="BU190" s="1482"/>
      <c r="BV190" s="1482"/>
      <c r="BW190" s="1482"/>
      <c r="BX190" s="1482"/>
      <c r="BY190" s="1482"/>
      <c r="BZ190" s="1482"/>
      <c r="CA190" s="1482"/>
      <c r="CB190" s="1482"/>
      <c r="CC190" s="1482"/>
      <c r="CD190" s="1482"/>
      <c r="CE190" s="1482"/>
      <c r="CF190" s="1482"/>
      <c r="CG190" s="1482"/>
      <c r="CH190" s="1482"/>
      <c r="CI190" s="1482"/>
      <c r="CJ190" s="1482"/>
      <c r="CK190" s="1482"/>
      <c r="CL190" s="1482"/>
      <c r="CM190" s="1482"/>
      <c r="CN190" s="1482"/>
      <c r="CO190" s="1482"/>
      <c r="CP190" s="1482"/>
      <c r="CQ190" s="1482"/>
      <c r="CR190" s="1483"/>
      <c r="CS190" s="1553"/>
      <c r="CT190" s="1554"/>
      <c r="CU190" s="1555"/>
      <c r="CV190" s="1390"/>
      <c r="CW190" s="1391"/>
      <c r="CX190" s="1391"/>
      <c r="CY190" s="1391"/>
      <c r="CZ190" s="1391"/>
      <c r="DA190" s="1560"/>
      <c r="DB190" s="1648" t="str">
        <f>IF($AA$10&lt;&gt;"",IF(HLOOKUP($AA$10,'個人別明細　一覧入力用'!$F$7:$HG$193,150,FALSE)&lt;&gt;"","(4) "&amp;HLOOKUP($AA$10,'個人別明細　一覧入力用'!$F$7:$HG$193,150,FALSE),""),"")</f>
        <v/>
      </c>
      <c r="DC190" s="1649"/>
      <c r="DD190" s="1649"/>
      <c r="DE190" s="1649"/>
      <c r="DF190" s="1649"/>
      <c r="DG190" s="1649"/>
      <c r="DH190" s="1649"/>
      <c r="DI190" s="1649"/>
      <c r="DJ190" s="1649"/>
      <c r="DK190" s="1649"/>
      <c r="DL190" s="1649"/>
      <c r="DM190" s="1649"/>
      <c r="DN190" s="1649"/>
      <c r="DO190" s="1649"/>
      <c r="DP190" s="1650"/>
      <c r="DQ190" s="81"/>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s="82"/>
    </row>
    <row r="191" spans="3:244" ht="5.25" customHeight="1">
      <c r="C191" s="139"/>
      <c r="D191" s="139"/>
      <c r="E191" s="139"/>
      <c r="F191" s="139"/>
      <c r="G191" s="139"/>
      <c r="H191" s="1567"/>
      <c r="I191" s="1568"/>
      <c r="J191" s="1568"/>
      <c r="K191" s="1569"/>
      <c r="L191" s="1381"/>
      <c r="M191" s="1383"/>
      <c r="N191" s="1381"/>
      <c r="O191" s="1382"/>
      <c r="P191" s="1382"/>
      <c r="Q191" s="1382"/>
      <c r="R191" s="1382"/>
      <c r="S191" s="1382"/>
      <c r="T191" s="1383"/>
      <c r="U191" s="1484"/>
      <c r="V191" s="1485"/>
      <c r="W191" s="1485"/>
      <c r="X191" s="1485"/>
      <c r="Y191" s="1485"/>
      <c r="Z191" s="1485"/>
      <c r="AA191" s="1485"/>
      <c r="AB191" s="1485"/>
      <c r="AC191" s="1485"/>
      <c r="AD191" s="1485"/>
      <c r="AE191" s="1485"/>
      <c r="AF191" s="1485"/>
      <c r="AG191" s="1485"/>
      <c r="AH191" s="1485"/>
      <c r="AI191" s="1485"/>
      <c r="AJ191" s="1485"/>
      <c r="AK191" s="1485"/>
      <c r="AL191" s="1485"/>
      <c r="AM191" s="1485"/>
      <c r="AN191" s="1485"/>
      <c r="AO191" s="1485"/>
      <c r="AP191" s="1485"/>
      <c r="AQ191" s="1485"/>
      <c r="AR191" s="1485"/>
      <c r="AS191" s="1485"/>
      <c r="AT191" s="1485"/>
      <c r="AU191" s="1486"/>
      <c r="AV191" s="1553"/>
      <c r="AW191" s="1554"/>
      <c r="AX191" s="1555"/>
      <c r="AY191" s="1390"/>
      <c r="AZ191" s="1391"/>
      <c r="BA191" s="1391"/>
      <c r="BB191" s="1391"/>
      <c r="BC191" s="1391"/>
      <c r="BD191" s="1560"/>
      <c r="BE191" s="1818"/>
      <c r="BF191" s="1568"/>
      <c r="BG191" s="1568"/>
      <c r="BH191" s="1569"/>
      <c r="BI191" s="1381"/>
      <c r="BJ191" s="1383"/>
      <c r="BK191" s="1381"/>
      <c r="BL191" s="1382"/>
      <c r="BM191" s="1382"/>
      <c r="BN191" s="1382"/>
      <c r="BO191" s="1382"/>
      <c r="BP191" s="1382"/>
      <c r="BQ191" s="1383"/>
      <c r="BR191" s="1484"/>
      <c r="BS191" s="1485"/>
      <c r="BT191" s="1485"/>
      <c r="BU191" s="1485"/>
      <c r="BV191" s="1485"/>
      <c r="BW191" s="1485"/>
      <c r="BX191" s="1485"/>
      <c r="BY191" s="1485"/>
      <c r="BZ191" s="1485"/>
      <c r="CA191" s="1485"/>
      <c r="CB191" s="1485"/>
      <c r="CC191" s="1485"/>
      <c r="CD191" s="1485"/>
      <c r="CE191" s="1485"/>
      <c r="CF191" s="1485"/>
      <c r="CG191" s="1485"/>
      <c r="CH191" s="1485"/>
      <c r="CI191" s="1485"/>
      <c r="CJ191" s="1485"/>
      <c r="CK191" s="1485"/>
      <c r="CL191" s="1485"/>
      <c r="CM191" s="1485"/>
      <c r="CN191" s="1485"/>
      <c r="CO191" s="1485"/>
      <c r="CP191" s="1485"/>
      <c r="CQ191" s="1485"/>
      <c r="CR191" s="1486"/>
      <c r="CS191" s="1553"/>
      <c r="CT191" s="1554"/>
      <c r="CU191" s="1555"/>
      <c r="CV191" s="1390"/>
      <c r="CW191" s="1391"/>
      <c r="CX191" s="1391"/>
      <c r="CY191" s="1391"/>
      <c r="CZ191" s="1391"/>
      <c r="DA191" s="1560"/>
      <c r="DB191" s="1648"/>
      <c r="DC191" s="1649"/>
      <c r="DD191" s="1649"/>
      <c r="DE191" s="1649"/>
      <c r="DF191" s="1649"/>
      <c r="DG191" s="1649"/>
      <c r="DH191" s="1649"/>
      <c r="DI191" s="1649"/>
      <c r="DJ191" s="1649"/>
      <c r="DK191" s="1649"/>
      <c r="DL191" s="1649"/>
      <c r="DM191" s="1649"/>
      <c r="DN191" s="1649"/>
      <c r="DO191" s="1649"/>
      <c r="DP191" s="1650"/>
      <c r="DQ191" s="8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s="82"/>
    </row>
    <row r="192" spans="3:244" ht="5.25" customHeight="1">
      <c r="C192" s="139"/>
      <c r="D192" s="139"/>
      <c r="E192" s="139"/>
      <c r="F192" s="139"/>
      <c r="G192" s="139"/>
      <c r="H192" s="1567"/>
      <c r="I192" s="1568"/>
      <c r="J192" s="1568"/>
      <c r="K192" s="1569"/>
      <c r="L192" s="1381"/>
      <c r="M192" s="1383"/>
      <c r="N192" s="1381"/>
      <c r="O192" s="1382"/>
      <c r="P192" s="1382"/>
      <c r="Q192" s="1382"/>
      <c r="R192" s="1382"/>
      <c r="S192" s="1382"/>
      <c r="T192" s="1383"/>
      <c r="U192" s="1484"/>
      <c r="V192" s="1485"/>
      <c r="W192" s="1485"/>
      <c r="X192" s="1485"/>
      <c r="Y192" s="1485"/>
      <c r="Z192" s="1485"/>
      <c r="AA192" s="1485"/>
      <c r="AB192" s="1485"/>
      <c r="AC192" s="1485"/>
      <c r="AD192" s="1485"/>
      <c r="AE192" s="1485"/>
      <c r="AF192" s="1485"/>
      <c r="AG192" s="1485"/>
      <c r="AH192" s="1485"/>
      <c r="AI192" s="1485"/>
      <c r="AJ192" s="1485"/>
      <c r="AK192" s="1485"/>
      <c r="AL192" s="1485"/>
      <c r="AM192" s="1485"/>
      <c r="AN192" s="1485"/>
      <c r="AO192" s="1485"/>
      <c r="AP192" s="1485"/>
      <c r="AQ192" s="1485"/>
      <c r="AR192" s="1485"/>
      <c r="AS192" s="1485"/>
      <c r="AT192" s="1485"/>
      <c r="AU192" s="1486"/>
      <c r="AV192" s="1553"/>
      <c r="AW192" s="1554"/>
      <c r="AX192" s="1555"/>
      <c r="AY192" s="1390"/>
      <c r="AZ192" s="1391"/>
      <c r="BA192" s="1391"/>
      <c r="BB192" s="1391"/>
      <c r="BC192" s="1391"/>
      <c r="BD192" s="1560"/>
      <c r="BE192" s="1818"/>
      <c r="BF192" s="1568"/>
      <c r="BG192" s="1568"/>
      <c r="BH192" s="1569"/>
      <c r="BI192" s="1381"/>
      <c r="BJ192" s="1383"/>
      <c r="BK192" s="1381"/>
      <c r="BL192" s="1382"/>
      <c r="BM192" s="1382"/>
      <c r="BN192" s="1382"/>
      <c r="BO192" s="1382"/>
      <c r="BP192" s="1382"/>
      <c r="BQ192" s="1383"/>
      <c r="BR192" s="1484"/>
      <c r="BS192" s="1485"/>
      <c r="BT192" s="1485"/>
      <c r="BU192" s="1485"/>
      <c r="BV192" s="1485"/>
      <c r="BW192" s="1485"/>
      <c r="BX192" s="1485"/>
      <c r="BY192" s="1485"/>
      <c r="BZ192" s="1485"/>
      <c r="CA192" s="1485"/>
      <c r="CB192" s="1485"/>
      <c r="CC192" s="1485"/>
      <c r="CD192" s="1485"/>
      <c r="CE192" s="1485"/>
      <c r="CF192" s="1485"/>
      <c r="CG192" s="1485"/>
      <c r="CH192" s="1485"/>
      <c r="CI192" s="1485"/>
      <c r="CJ192" s="1485"/>
      <c r="CK192" s="1485"/>
      <c r="CL192" s="1485"/>
      <c r="CM192" s="1485"/>
      <c r="CN192" s="1485"/>
      <c r="CO192" s="1485"/>
      <c r="CP192" s="1485"/>
      <c r="CQ192" s="1485"/>
      <c r="CR192" s="1486"/>
      <c r="CS192" s="1553"/>
      <c r="CT192" s="1554"/>
      <c r="CU192" s="1555"/>
      <c r="CV192" s="1390"/>
      <c r="CW192" s="1391"/>
      <c r="CX192" s="1391"/>
      <c r="CY192" s="1391"/>
      <c r="CZ192" s="1391"/>
      <c r="DA192" s="1560"/>
      <c r="DB192" s="1648"/>
      <c r="DC192" s="1649"/>
      <c r="DD192" s="1649"/>
      <c r="DE192" s="1649"/>
      <c r="DF192" s="1649"/>
      <c r="DG192" s="1649"/>
      <c r="DH192" s="1649"/>
      <c r="DI192" s="1649"/>
      <c r="DJ192" s="1649"/>
      <c r="DK192" s="1649"/>
      <c r="DL192" s="1649"/>
      <c r="DM192" s="1649"/>
      <c r="DN192" s="1649"/>
      <c r="DO192" s="1649"/>
      <c r="DP192" s="1650"/>
      <c r="DQ192" s="81"/>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s="82"/>
    </row>
    <row r="193" spans="3:244" ht="5.25" customHeight="1">
      <c r="C193" s="139"/>
      <c r="D193" s="139"/>
      <c r="E193" s="139"/>
      <c r="F193" s="139"/>
      <c r="G193" s="139"/>
      <c r="H193" s="1567"/>
      <c r="I193" s="1568"/>
      <c r="J193" s="1568"/>
      <c r="K193" s="1569"/>
      <c r="L193" s="1381"/>
      <c r="M193" s="1383"/>
      <c r="N193" s="1381"/>
      <c r="O193" s="1382"/>
      <c r="P193" s="1382"/>
      <c r="Q193" s="1382"/>
      <c r="R193" s="1382"/>
      <c r="S193" s="1382"/>
      <c r="T193" s="1383"/>
      <c r="U193" s="1484"/>
      <c r="V193" s="1485"/>
      <c r="W193" s="1485"/>
      <c r="X193" s="1485"/>
      <c r="Y193" s="1485"/>
      <c r="Z193" s="1485"/>
      <c r="AA193" s="1485"/>
      <c r="AB193" s="1485"/>
      <c r="AC193" s="1485"/>
      <c r="AD193" s="1485"/>
      <c r="AE193" s="1485"/>
      <c r="AF193" s="1485"/>
      <c r="AG193" s="1485"/>
      <c r="AH193" s="1485"/>
      <c r="AI193" s="1485"/>
      <c r="AJ193" s="1485"/>
      <c r="AK193" s="1485"/>
      <c r="AL193" s="1485"/>
      <c r="AM193" s="1485"/>
      <c r="AN193" s="1485"/>
      <c r="AO193" s="1485"/>
      <c r="AP193" s="1485"/>
      <c r="AQ193" s="1485"/>
      <c r="AR193" s="1485"/>
      <c r="AS193" s="1485"/>
      <c r="AT193" s="1485"/>
      <c r="AU193" s="1486"/>
      <c r="AV193" s="1553"/>
      <c r="AW193" s="1554"/>
      <c r="AX193" s="1555"/>
      <c r="AY193" s="1390"/>
      <c r="AZ193" s="1391"/>
      <c r="BA193" s="1391"/>
      <c r="BB193" s="1391"/>
      <c r="BC193" s="1391"/>
      <c r="BD193" s="1560"/>
      <c r="BE193" s="1818"/>
      <c r="BF193" s="1568"/>
      <c r="BG193" s="1568"/>
      <c r="BH193" s="1569"/>
      <c r="BI193" s="1381"/>
      <c r="BJ193" s="1383"/>
      <c r="BK193" s="1381"/>
      <c r="BL193" s="1382"/>
      <c r="BM193" s="1382"/>
      <c r="BN193" s="1382"/>
      <c r="BO193" s="1382"/>
      <c r="BP193" s="1382"/>
      <c r="BQ193" s="1383"/>
      <c r="BR193" s="1484"/>
      <c r="BS193" s="1485"/>
      <c r="BT193" s="1485"/>
      <c r="BU193" s="1485"/>
      <c r="BV193" s="1485"/>
      <c r="BW193" s="1485"/>
      <c r="BX193" s="1485"/>
      <c r="BY193" s="1485"/>
      <c r="BZ193" s="1485"/>
      <c r="CA193" s="1485"/>
      <c r="CB193" s="1485"/>
      <c r="CC193" s="1485"/>
      <c r="CD193" s="1485"/>
      <c r="CE193" s="1485"/>
      <c r="CF193" s="1485"/>
      <c r="CG193" s="1485"/>
      <c r="CH193" s="1485"/>
      <c r="CI193" s="1485"/>
      <c r="CJ193" s="1485"/>
      <c r="CK193" s="1485"/>
      <c r="CL193" s="1485"/>
      <c r="CM193" s="1485"/>
      <c r="CN193" s="1485"/>
      <c r="CO193" s="1485"/>
      <c r="CP193" s="1485"/>
      <c r="CQ193" s="1485"/>
      <c r="CR193" s="1486"/>
      <c r="CS193" s="1553"/>
      <c r="CT193" s="1554"/>
      <c r="CU193" s="1555"/>
      <c r="CV193" s="1390"/>
      <c r="CW193" s="1391"/>
      <c r="CX193" s="1391"/>
      <c r="CY193" s="1391"/>
      <c r="CZ193" s="1391"/>
      <c r="DA193" s="1560"/>
      <c r="DB193" s="1648"/>
      <c r="DC193" s="1649"/>
      <c r="DD193" s="1649"/>
      <c r="DE193" s="1649"/>
      <c r="DF193" s="1649"/>
      <c r="DG193" s="1649"/>
      <c r="DH193" s="1649"/>
      <c r="DI193" s="1649"/>
      <c r="DJ193" s="1649"/>
      <c r="DK193" s="1649"/>
      <c r="DL193" s="1649"/>
      <c r="DM193" s="1649"/>
      <c r="DN193" s="1649"/>
      <c r="DO193" s="1649"/>
      <c r="DP193" s="1650"/>
      <c r="DQ193" s="81"/>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s="82"/>
    </row>
    <row r="194" spans="3:244" ht="5.25" customHeight="1">
      <c r="C194" s="139"/>
      <c r="D194" s="139"/>
      <c r="E194" s="139"/>
      <c r="F194" s="139"/>
      <c r="G194" s="139"/>
      <c r="H194" s="1567"/>
      <c r="I194" s="1568"/>
      <c r="J194" s="1568"/>
      <c r="K194" s="1569"/>
      <c r="L194" s="1381"/>
      <c r="M194" s="1383"/>
      <c r="N194" s="1428"/>
      <c r="O194" s="1480"/>
      <c r="P194" s="1480"/>
      <c r="Q194" s="1480"/>
      <c r="R194" s="1480"/>
      <c r="S194" s="1480"/>
      <c r="T194" s="1429"/>
      <c r="U194" s="1487"/>
      <c r="V194" s="1488"/>
      <c r="W194" s="1488"/>
      <c r="X194" s="1488"/>
      <c r="Y194" s="1488"/>
      <c r="Z194" s="1488"/>
      <c r="AA194" s="1488"/>
      <c r="AB194" s="1488"/>
      <c r="AC194" s="1488"/>
      <c r="AD194" s="1488"/>
      <c r="AE194" s="1488"/>
      <c r="AF194" s="1488"/>
      <c r="AG194" s="1488"/>
      <c r="AH194" s="1488"/>
      <c r="AI194" s="1488"/>
      <c r="AJ194" s="1488"/>
      <c r="AK194" s="1488"/>
      <c r="AL194" s="1488"/>
      <c r="AM194" s="1488"/>
      <c r="AN194" s="1488"/>
      <c r="AO194" s="1488"/>
      <c r="AP194" s="1488"/>
      <c r="AQ194" s="1488"/>
      <c r="AR194" s="1488"/>
      <c r="AS194" s="1488"/>
      <c r="AT194" s="1488"/>
      <c r="AU194" s="1489"/>
      <c r="AV194" s="1556"/>
      <c r="AW194" s="1557"/>
      <c r="AX194" s="1558"/>
      <c r="AY194" s="1561"/>
      <c r="AZ194" s="1562"/>
      <c r="BA194" s="1562"/>
      <c r="BB194" s="1562"/>
      <c r="BC194" s="1562"/>
      <c r="BD194" s="1563"/>
      <c r="BE194" s="1818"/>
      <c r="BF194" s="1568"/>
      <c r="BG194" s="1568"/>
      <c r="BH194" s="1569"/>
      <c r="BI194" s="1381"/>
      <c r="BJ194" s="1383"/>
      <c r="BK194" s="1428"/>
      <c r="BL194" s="1480"/>
      <c r="BM194" s="1480"/>
      <c r="BN194" s="1480"/>
      <c r="BO194" s="1480"/>
      <c r="BP194" s="1480"/>
      <c r="BQ194" s="1429"/>
      <c r="BR194" s="1487"/>
      <c r="BS194" s="1488"/>
      <c r="BT194" s="1488"/>
      <c r="BU194" s="1488"/>
      <c r="BV194" s="1488"/>
      <c r="BW194" s="1488"/>
      <c r="BX194" s="1488"/>
      <c r="BY194" s="1488"/>
      <c r="BZ194" s="1488"/>
      <c r="CA194" s="1488"/>
      <c r="CB194" s="1488"/>
      <c r="CC194" s="1488"/>
      <c r="CD194" s="1488"/>
      <c r="CE194" s="1488"/>
      <c r="CF194" s="1488"/>
      <c r="CG194" s="1488"/>
      <c r="CH194" s="1488"/>
      <c r="CI194" s="1488"/>
      <c r="CJ194" s="1488"/>
      <c r="CK194" s="1488"/>
      <c r="CL194" s="1488"/>
      <c r="CM194" s="1488"/>
      <c r="CN194" s="1488"/>
      <c r="CO194" s="1488"/>
      <c r="CP194" s="1488"/>
      <c r="CQ194" s="1488"/>
      <c r="CR194" s="1489"/>
      <c r="CS194" s="1556"/>
      <c r="CT194" s="1557"/>
      <c r="CU194" s="1558"/>
      <c r="CV194" s="1561"/>
      <c r="CW194" s="1562"/>
      <c r="CX194" s="1562"/>
      <c r="CY194" s="1562"/>
      <c r="CZ194" s="1562"/>
      <c r="DA194" s="1563"/>
      <c r="DB194" s="1648" t="str">
        <f>IF($AA$10&lt;&gt;"",IF(HLOOKUP($AA$10,'個人別明細　一覧入力用'!$F$7:$HG$193,153,FALSE)&lt;&gt;"","(5) "&amp;HLOOKUP($AA$10,'個人別明細　一覧入力用'!$F$7:$HG$193,153,FALSE),""),"")</f>
        <v/>
      </c>
      <c r="DC194" s="1649"/>
      <c r="DD194" s="1649"/>
      <c r="DE194" s="1649"/>
      <c r="DF194" s="1649"/>
      <c r="DG194" s="1649"/>
      <c r="DH194" s="1649"/>
      <c r="DI194" s="1649"/>
      <c r="DJ194" s="1649"/>
      <c r="DK194" s="1649"/>
      <c r="DL194" s="1649"/>
      <c r="DM194" s="1649"/>
      <c r="DN194" s="1649"/>
      <c r="DO194" s="1649"/>
      <c r="DP194" s="1650"/>
      <c r="DQ194" s="81"/>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s="82"/>
    </row>
    <row r="195" spans="3:244" ht="5.25" customHeight="1">
      <c r="C195" s="139"/>
      <c r="D195" s="139"/>
      <c r="E195" s="139"/>
      <c r="F195" s="139"/>
      <c r="G195" s="139"/>
      <c r="H195" s="1567"/>
      <c r="I195" s="1568"/>
      <c r="J195" s="1568"/>
      <c r="K195" s="1569"/>
      <c r="L195" s="1381"/>
      <c r="M195" s="1383"/>
      <c r="N195" s="1427" t="s">
        <v>125</v>
      </c>
      <c r="O195" s="1379"/>
      <c r="P195" s="1379"/>
      <c r="Q195" s="1379"/>
      <c r="R195" s="1379"/>
      <c r="S195" s="1379"/>
      <c r="T195" s="1380"/>
      <c r="U195" s="1642" t="str">
        <f>IF($AA$10&lt;&gt;"",IF(HLOOKUP($AA$10,'個人別明細　一覧入力用'!$F$7:$HG$193,45,FALSE)&lt;&gt;"",MID(HLOOKUP($AA$10,'個人別明細　一覧入力用'!$F$7:$HG$193,45,FALSE),1,1),""),"")</f>
        <v/>
      </c>
      <c r="V195" s="1642"/>
      <c r="W195" s="1642"/>
      <c r="X195" s="1642" t="str">
        <f>IF($AA$10&lt;&gt;"",IF(HLOOKUP($AA$10,'個人別明細　一覧入力用'!$F$7:$HG$193,45,FALSE)&lt;&gt;"",MID(HLOOKUP($AA$10,'個人別明細　一覧入力用'!$F$7:$HG$193,45,FALSE),2,1),""),"")</f>
        <v/>
      </c>
      <c r="Y195" s="1642"/>
      <c r="Z195" s="1642"/>
      <c r="AA195" s="1642" t="str">
        <f>IF($AA$10&lt;&gt;"",IF(HLOOKUP($AA$10,'個人別明細　一覧入力用'!$F$7:$HG$193,45,FALSE)&lt;&gt;"",MID(HLOOKUP($AA$10,'個人別明細　一覧入力用'!$F$7:$HG$193,45,FALSE),3,1),""),"")</f>
        <v/>
      </c>
      <c r="AB195" s="1642"/>
      <c r="AC195" s="1642"/>
      <c r="AD195" s="1430" t="str">
        <f>IF($AA$10&lt;&gt;"",IF(HLOOKUP($AA$10,'個人別明細　一覧入力用'!$F$7:$HG$193,45,FALSE)&lt;&gt;"",MID(HLOOKUP($AA$10,'個人別明細　一覧入力用'!$F$7:$HG$193,45,FALSE),4,1),""),"")</f>
        <v/>
      </c>
      <c r="AE195" s="1431"/>
      <c r="AF195" s="1431"/>
      <c r="AG195" s="1431" t="str">
        <f>IF($AA$10&lt;&gt;"",IF(HLOOKUP($AA$10,'個人別明細　一覧入力用'!$F$7:$HG$193,45,FALSE)&lt;&gt;"",MID(HLOOKUP($AA$10,'個人別明細　一覧入力用'!$F$7:$HG$193,45,FALSE),5,1),""),"")</f>
        <v/>
      </c>
      <c r="AH195" s="1431"/>
      <c r="AI195" s="1573"/>
      <c r="AJ195" s="1642" t="str">
        <f>IF($AA$10&lt;&gt;"",IF(HLOOKUP($AA$10,'個人別明細　一覧入力用'!$F$7:$HG$193,45,FALSE)&lt;&gt;"",MID(HLOOKUP($AA$10,'個人別明細　一覧入力用'!$F$7:$HG$193,45,FALSE),6,1),""),"")</f>
        <v/>
      </c>
      <c r="AK195" s="1642"/>
      <c r="AL195" s="1642"/>
      <c r="AM195" s="1642" t="str">
        <f>IF($AA$10&lt;&gt;"",IF(HLOOKUP($AA$10,'個人別明細　一覧入力用'!$F$7:$HG$193,45,FALSE)&lt;&gt;"",MID(HLOOKUP($AA$10,'個人別明細　一覧入力用'!$F$7:$HG$193,45,FALSE),7,1),""),"")</f>
        <v/>
      </c>
      <c r="AN195" s="1642"/>
      <c r="AO195" s="1642"/>
      <c r="AP195" s="1430" t="str">
        <f>IF($AA$10&lt;&gt;"",IF(HLOOKUP($AA$10,'個人別明細　一覧入力用'!$F$7:$HG$193,45,FALSE)&lt;&gt;"",MID(HLOOKUP($AA$10,'個人別明細　一覧入力用'!$F$7:$HG$193,45,FALSE),8,1),""),"")</f>
        <v/>
      </c>
      <c r="AQ195" s="1431"/>
      <c r="AR195" s="1431"/>
      <c r="AS195" s="1431" t="str">
        <f>IF($AA$10&lt;&gt;"",IF(HLOOKUP($AA$10,'個人別明細　一覧入力用'!$F$7:$HG$193,45,FALSE)&lt;&gt;"",MID(HLOOKUP($AA$10,'個人別明細　一覧入力用'!$F$7:$HG$193,45,FALSE),9,1),""),"")</f>
        <v/>
      </c>
      <c r="AT195" s="1431"/>
      <c r="AU195" s="1573"/>
      <c r="AV195" s="1642" t="str">
        <f>IF($AA$10&lt;&gt;"",IF(HLOOKUP($AA$10,'個人別明細　一覧入力用'!$F$7:$HG$193,45,FALSE)&lt;&gt;"",MID(HLOOKUP($AA$10,'個人別明細　一覧入力用'!$F$7:$HG$193,45,FALSE),10,1),""),"")</f>
        <v/>
      </c>
      <c r="AW195" s="1642"/>
      <c r="AX195" s="1642"/>
      <c r="AY195" s="1642" t="str">
        <f>IF($AA$10&lt;&gt;"",IF(HLOOKUP($AA$10,'個人別明細　一覧入力用'!$F$7:$HG$193,45,FALSE)&lt;&gt;"",MID(HLOOKUP($AA$10,'個人別明細　一覧入力用'!$F$7:$HG$193,45,FALSE),11,1),""),"")</f>
        <v/>
      </c>
      <c r="AZ195" s="1642"/>
      <c r="BA195" s="1642"/>
      <c r="BB195" s="1642" t="str">
        <f>IF($AA$10&lt;&gt;"",IF(HLOOKUP($AA$10,'個人別明細　一覧入力用'!$F$7:$HG$193,45,FALSE)&lt;&gt;"",MID(HLOOKUP($AA$10,'個人別明細　一覧入力用'!$F$7:$HG$193,45,FALSE),12,1),""),"")</f>
        <v/>
      </c>
      <c r="BC195" s="1642"/>
      <c r="BD195" s="1642"/>
      <c r="BE195" s="1818"/>
      <c r="BF195" s="1568"/>
      <c r="BG195" s="1568"/>
      <c r="BH195" s="1569"/>
      <c r="BI195" s="1381"/>
      <c r="BJ195" s="1383"/>
      <c r="BK195" s="1427" t="s">
        <v>125</v>
      </c>
      <c r="BL195" s="1379"/>
      <c r="BM195" s="1379"/>
      <c r="BN195" s="1379"/>
      <c r="BO195" s="1379"/>
      <c r="BP195" s="1379"/>
      <c r="BQ195" s="1380"/>
      <c r="BR195" s="2388" t="str">
        <f>IF($AA$10&lt;&gt;"",IF(HLOOKUP($AA$10,'個人別明細　一覧入力用'!$F$7:$HG$160,64,FALSE)&lt;&gt;"",MID(HLOOKUP($AA$10,'個人別明細　一覧入力用'!$F$7:$HG$160,64,FALSE),1,1),""),"")</f>
        <v/>
      </c>
      <c r="BS195" s="2388"/>
      <c r="BT195" s="2388"/>
      <c r="BU195" s="2252" t="str">
        <f>IF($AA$10&lt;&gt;"",IF(HLOOKUP($AA$10,'個人別明細　一覧入力用'!$F$7:$HG$160,64,FALSE)&lt;&gt;"",MID(HLOOKUP($AA$10,'個人別明細　一覧入力用'!$F$7:$HG$160,64,FALSE),2,1),""),"")</f>
        <v/>
      </c>
      <c r="BV195" s="2253"/>
      <c r="BW195" s="2254"/>
      <c r="BX195" s="2252" t="str">
        <f>IF($AA$10&lt;&gt;"",IF(HLOOKUP($AA$10,'個人別明細　一覧入力用'!$F$7:$HG$160,64,FALSE)&lt;&gt;"",MID(HLOOKUP($AA$10,'個人別明細　一覧入力用'!$F$7:$HG$160,64,FALSE),3,1),""),"")</f>
        <v/>
      </c>
      <c r="BY195" s="2253"/>
      <c r="BZ195" s="2254"/>
      <c r="CA195" s="2252" t="str">
        <f>IF($AA$10&lt;&gt;"",IF(HLOOKUP($AA$10,'個人別明細　一覧入力用'!$F$7:$HG$160,64,FALSE)&lt;&gt;"",MID(HLOOKUP($AA$10,'個人別明細　一覧入力用'!$F$7:$HG$160,64,FALSE),4,1),""),"")</f>
        <v/>
      </c>
      <c r="CB195" s="2253"/>
      <c r="CC195" s="2261"/>
      <c r="CD195" s="2264" t="str">
        <f>IF($AA$10&lt;&gt;"",IF(HLOOKUP($AA$10,'個人別明細　一覧入力用'!$F$7:$HG$160,64,FALSE)&lt;&gt;"",MID(HLOOKUP($AA$10,'個人別明細　一覧入力用'!$F$7:$HG$160,64,FALSE),5,1),""),"")</f>
        <v/>
      </c>
      <c r="CE195" s="2253"/>
      <c r="CF195" s="2254"/>
      <c r="CG195" s="2252" t="str">
        <f>IF($AA$10&lt;&gt;"",IF(HLOOKUP($AA$10,'個人別明細　一覧入力用'!$F$7:$HG$160,64,FALSE)&lt;&gt;"",MID(HLOOKUP($AA$10,'個人別明細　一覧入力用'!$F$7:$HG$160,64,FALSE),6,1),""),"")</f>
        <v/>
      </c>
      <c r="CH195" s="2253"/>
      <c r="CI195" s="2254"/>
      <c r="CJ195" s="2252" t="str">
        <f>IF($AA$10&lt;&gt;"",IF(HLOOKUP($AA$10,'個人別明細　一覧入力用'!$F$7:$HG$160,64,FALSE)&lt;&gt;"",MID(HLOOKUP($AA$10,'個人別明細　一覧入力用'!$F$7:$HG$160,64,FALSE),7,1),""),"")</f>
        <v/>
      </c>
      <c r="CK195" s="2253"/>
      <c r="CL195" s="2254"/>
      <c r="CM195" s="2252" t="str">
        <f>IF($AA$10&lt;&gt;"",IF(HLOOKUP($AA$10,'個人別明細　一覧入力用'!$F$7:$HG$160,64,FALSE)&lt;&gt;"",MID(HLOOKUP($AA$10,'個人別明細　一覧入力用'!$F$7:$HG$160,64,FALSE),8,1),""),"")</f>
        <v/>
      </c>
      <c r="CN195" s="2253"/>
      <c r="CO195" s="2261"/>
      <c r="CP195" s="2264" t="str">
        <f>IF($AA$10&lt;&gt;"",IF(HLOOKUP($AA$10,'個人別明細　一覧入力用'!$F$7:$HG$160,64,FALSE)&lt;&gt;"",MID(HLOOKUP($AA$10,'個人別明細　一覧入力用'!$F$7:$HG$160,64,FALSE),9,1),""),"")</f>
        <v/>
      </c>
      <c r="CQ195" s="2253"/>
      <c r="CR195" s="2254"/>
      <c r="CS195" s="2252" t="str">
        <f>IF($AA$10&lt;&gt;"",IF(HLOOKUP($AA$10,'個人別明細　一覧入力用'!$F$7:$HG$160,64,FALSE)&lt;&gt;"",MID(HLOOKUP($AA$10,'個人別明細　一覧入力用'!$F$7:$HG$160,64,FALSE),10,1),""),"")</f>
        <v/>
      </c>
      <c r="CT195" s="2253"/>
      <c r="CU195" s="2254"/>
      <c r="CV195" s="2252" t="str">
        <f>IF($AA$10&lt;&gt;"",IF(HLOOKUP($AA$10,'個人別明細　一覧入力用'!$F$7:$HG$160,64,FALSE)&lt;&gt;"",MID(HLOOKUP($AA$10,'個人別明細　一覧入力用'!$F$7:$HG$160,64,FALSE),11,1),""),"")</f>
        <v/>
      </c>
      <c r="CW195" s="2253"/>
      <c r="CX195" s="2254"/>
      <c r="CY195" s="2252" t="str">
        <f>IF($AA$10&lt;&gt;"",IF(HLOOKUP($AA$10,'個人別明細　一覧入力用'!$F$7:$HG$160,64,FALSE)&lt;&gt;"",MID(HLOOKUP($AA$10,'個人別明細　一覧入力用'!$F$7:$HG$160,64,FALSE),12,1),""),"")</f>
        <v/>
      </c>
      <c r="CZ195" s="2253"/>
      <c r="DA195" s="2254"/>
      <c r="DB195" s="1648"/>
      <c r="DC195" s="1649"/>
      <c r="DD195" s="1649"/>
      <c r="DE195" s="1649"/>
      <c r="DF195" s="1649"/>
      <c r="DG195" s="1649"/>
      <c r="DH195" s="1649"/>
      <c r="DI195" s="1649"/>
      <c r="DJ195" s="1649"/>
      <c r="DK195" s="1649"/>
      <c r="DL195" s="1649"/>
      <c r="DM195" s="1649"/>
      <c r="DN195" s="1649"/>
      <c r="DO195" s="1649"/>
      <c r="DP195" s="1650"/>
      <c r="DQ195" s="81"/>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s="82"/>
    </row>
    <row r="196" spans="3:244" ht="5.25" customHeight="1">
      <c r="C196" s="139"/>
      <c r="D196" s="139"/>
      <c r="E196" s="139"/>
      <c r="F196" s="139"/>
      <c r="G196" s="139"/>
      <c r="H196" s="1567"/>
      <c r="I196" s="1568"/>
      <c r="J196" s="1568"/>
      <c r="K196" s="1569"/>
      <c r="L196" s="1381"/>
      <c r="M196" s="1383"/>
      <c r="N196" s="1381"/>
      <c r="O196" s="1382"/>
      <c r="P196" s="1382"/>
      <c r="Q196" s="1382"/>
      <c r="R196" s="1382"/>
      <c r="S196" s="1382"/>
      <c r="T196" s="1383"/>
      <c r="U196" s="1643"/>
      <c r="V196" s="1643"/>
      <c r="W196" s="1643"/>
      <c r="X196" s="1643"/>
      <c r="Y196" s="1643"/>
      <c r="Z196" s="1643"/>
      <c r="AA196" s="1643"/>
      <c r="AB196" s="1643"/>
      <c r="AC196" s="1643"/>
      <c r="AD196" s="1432"/>
      <c r="AE196" s="1433"/>
      <c r="AF196" s="1433"/>
      <c r="AG196" s="1433"/>
      <c r="AH196" s="1433"/>
      <c r="AI196" s="1574"/>
      <c r="AJ196" s="1643"/>
      <c r="AK196" s="1643"/>
      <c r="AL196" s="1643"/>
      <c r="AM196" s="1643"/>
      <c r="AN196" s="1643"/>
      <c r="AO196" s="1643"/>
      <c r="AP196" s="1432"/>
      <c r="AQ196" s="1433"/>
      <c r="AR196" s="1433"/>
      <c r="AS196" s="1433"/>
      <c r="AT196" s="1433"/>
      <c r="AU196" s="1574"/>
      <c r="AV196" s="1643"/>
      <c r="AW196" s="1643"/>
      <c r="AX196" s="1643"/>
      <c r="AY196" s="1643"/>
      <c r="AZ196" s="1643"/>
      <c r="BA196" s="1643"/>
      <c r="BB196" s="1643"/>
      <c r="BC196" s="1643"/>
      <c r="BD196" s="1643"/>
      <c r="BE196" s="1818"/>
      <c r="BF196" s="1568"/>
      <c r="BG196" s="1568"/>
      <c r="BH196" s="1569"/>
      <c r="BI196" s="1381"/>
      <c r="BJ196" s="1383"/>
      <c r="BK196" s="1381"/>
      <c r="BL196" s="1382"/>
      <c r="BM196" s="1382"/>
      <c r="BN196" s="1382"/>
      <c r="BO196" s="1382"/>
      <c r="BP196" s="1382"/>
      <c r="BQ196" s="1383"/>
      <c r="BR196" s="2389"/>
      <c r="BS196" s="2389"/>
      <c r="BT196" s="2389"/>
      <c r="BU196" s="2255"/>
      <c r="BV196" s="2256"/>
      <c r="BW196" s="2257"/>
      <c r="BX196" s="2255"/>
      <c r="BY196" s="2256"/>
      <c r="BZ196" s="2257"/>
      <c r="CA196" s="2255"/>
      <c r="CB196" s="2256"/>
      <c r="CC196" s="2262"/>
      <c r="CD196" s="2265"/>
      <c r="CE196" s="2256"/>
      <c r="CF196" s="2257"/>
      <c r="CG196" s="2255"/>
      <c r="CH196" s="2256"/>
      <c r="CI196" s="2257"/>
      <c r="CJ196" s="2255"/>
      <c r="CK196" s="2256"/>
      <c r="CL196" s="2257"/>
      <c r="CM196" s="2255"/>
      <c r="CN196" s="2256"/>
      <c r="CO196" s="2262"/>
      <c r="CP196" s="2265"/>
      <c r="CQ196" s="2256"/>
      <c r="CR196" s="2257"/>
      <c r="CS196" s="2255"/>
      <c r="CT196" s="2256"/>
      <c r="CU196" s="2257"/>
      <c r="CV196" s="2255"/>
      <c r="CW196" s="2256"/>
      <c r="CX196" s="2257"/>
      <c r="CY196" s="2255"/>
      <c r="CZ196" s="2256"/>
      <c r="DA196" s="2257"/>
      <c r="DB196" s="1648"/>
      <c r="DC196" s="1649"/>
      <c r="DD196" s="1649"/>
      <c r="DE196" s="1649"/>
      <c r="DF196" s="1649"/>
      <c r="DG196" s="1649"/>
      <c r="DH196" s="1649"/>
      <c r="DI196" s="1649"/>
      <c r="DJ196" s="1649"/>
      <c r="DK196" s="1649"/>
      <c r="DL196" s="1649"/>
      <c r="DM196" s="1649"/>
      <c r="DN196" s="1649"/>
      <c r="DO196" s="1649"/>
      <c r="DP196" s="1650"/>
      <c r="DQ196" s="81"/>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s="82"/>
    </row>
    <row r="197" spans="3:244" ht="5.25" customHeight="1">
      <c r="C197" s="139"/>
      <c r="D197" s="139"/>
      <c r="E197" s="139"/>
      <c r="F197" s="139"/>
      <c r="G197" s="139"/>
      <c r="H197" s="1567"/>
      <c r="I197" s="1568"/>
      <c r="J197" s="1568"/>
      <c r="K197" s="1569"/>
      <c r="L197" s="1381"/>
      <c r="M197" s="1383"/>
      <c r="N197" s="1381"/>
      <c r="O197" s="1382"/>
      <c r="P197" s="1382"/>
      <c r="Q197" s="1382"/>
      <c r="R197" s="1382"/>
      <c r="S197" s="1382"/>
      <c r="T197" s="1383"/>
      <c r="U197" s="1643"/>
      <c r="V197" s="1643"/>
      <c r="W197" s="1643"/>
      <c r="X197" s="1643"/>
      <c r="Y197" s="1643"/>
      <c r="Z197" s="1643"/>
      <c r="AA197" s="1643"/>
      <c r="AB197" s="1643"/>
      <c r="AC197" s="1643"/>
      <c r="AD197" s="1432"/>
      <c r="AE197" s="1433"/>
      <c r="AF197" s="1433"/>
      <c r="AG197" s="1433"/>
      <c r="AH197" s="1433"/>
      <c r="AI197" s="1574"/>
      <c r="AJ197" s="1643"/>
      <c r="AK197" s="1643"/>
      <c r="AL197" s="1643"/>
      <c r="AM197" s="1643"/>
      <c r="AN197" s="1643"/>
      <c r="AO197" s="1643"/>
      <c r="AP197" s="1432"/>
      <c r="AQ197" s="1433"/>
      <c r="AR197" s="1433"/>
      <c r="AS197" s="1433"/>
      <c r="AT197" s="1433"/>
      <c r="AU197" s="1574"/>
      <c r="AV197" s="1643"/>
      <c r="AW197" s="1643"/>
      <c r="AX197" s="1643"/>
      <c r="AY197" s="1643"/>
      <c r="AZ197" s="1643"/>
      <c r="BA197" s="1643"/>
      <c r="BB197" s="1643"/>
      <c r="BC197" s="1643"/>
      <c r="BD197" s="1643"/>
      <c r="BE197" s="1818"/>
      <c r="BF197" s="1568"/>
      <c r="BG197" s="1568"/>
      <c r="BH197" s="1569"/>
      <c r="BI197" s="1381"/>
      <c r="BJ197" s="1383"/>
      <c r="BK197" s="1381"/>
      <c r="BL197" s="1382"/>
      <c r="BM197" s="1382"/>
      <c r="BN197" s="1382"/>
      <c r="BO197" s="1382"/>
      <c r="BP197" s="1382"/>
      <c r="BQ197" s="1383"/>
      <c r="BR197" s="2389"/>
      <c r="BS197" s="2389"/>
      <c r="BT197" s="2389"/>
      <c r="BU197" s="2255"/>
      <c r="BV197" s="2256"/>
      <c r="BW197" s="2257"/>
      <c r="BX197" s="2255"/>
      <c r="BY197" s="2256"/>
      <c r="BZ197" s="2257"/>
      <c r="CA197" s="2255"/>
      <c r="CB197" s="2256"/>
      <c r="CC197" s="2262"/>
      <c r="CD197" s="2265"/>
      <c r="CE197" s="2256"/>
      <c r="CF197" s="2257"/>
      <c r="CG197" s="2255"/>
      <c r="CH197" s="2256"/>
      <c r="CI197" s="2257"/>
      <c r="CJ197" s="2255"/>
      <c r="CK197" s="2256"/>
      <c r="CL197" s="2257"/>
      <c r="CM197" s="2255"/>
      <c r="CN197" s="2256"/>
      <c r="CO197" s="2262"/>
      <c r="CP197" s="2265"/>
      <c r="CQ197" s="2256"/>
      <c r="CR197" s="2257"/>
      <c r="CS197" s="2255"/>
      <c r="CT197" s="2256"/>
      <c r="CU197" s="2257"/>
      <c r="CV197" s="2255"/>
      <c r="CW197" s="2256"/>
      <c r="CX197" s="2257"/>
      <c r="CY197" s="2255"/>
      <c r="CZ197" s="2256"/>
      <c r="DA197" s="2257"/>
      <c r="DB197" s="1648" t="str">
        <f>IF($AA$10&lt;&gt;"",IF(HLOOKUP($AA$10,'個人別明細　一覧入力用'!$F$7:$HG$193,156,FALSE)&lt;&gt;"","(6) "&amp;HLOOKUP($AA$10,'個人別明細　一覧入力用'!$F$7:$HG$193,156,FALSE),""),"")</f>
        <v/>
      </c>
      <c r="DC197" s="1649"/>
      <c r="DD197" s="1649"/>
      <c r="DE197" s="1649"/>
      <c r="DF197" s="1649"/>
      <c r="DG197" s="1649"/>
      <c r="DH197" s="1649"/>
      <c r="DI197" s="1649"/>
      <c r="DJ197" s="1649"/>
      <c r="DK197" s="1649"/>
      <c r="DL197" s="1649"/>
      <c r="DM197" s="1649"/>
      <c r="DN197" s="1649"/>
      <c r="DO197" s="1649"/>
      <c r="DP197" s="1650"/>
      <c r="DQ197" s="81"/>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s="82"/>
    </row>
    <row r="198" spans="3:244" ht="5.25" customHeight="1">
      <c r="C198" s="139"/>
      <c r="D198" s="139"/>
      <c r="E198" s="139"/>
      <c r="F198" s="139"/>
      <c r="G198" s="139"/>
      <c r="H198" s="1567"/>
      <c r="I198" s="1568"/>
      <c r="J198" s="1568"/>
      <c r="K198" s="1569"/>
      <c r="L198" s="1381"/>
      <c r="M198" s="1383"/>
      <c r="N198" s="1381"/>
      <c r="O198" s="1382"/>
      <c r="P198" s="1382"/>
      <c r="Q198" s="1382"/>
      <c r="R198" s="1382"/>
      <c r="S198" s="1382"/>
      <c r="T198" s="1383"/>
      <c r="U198" s="1643"/>
      <c r="V198" s="1643"/>
      <c r="W198" s="1643"/>
      <c r="X198" s="1643"/>
      <c r="Y198" s="1643"/>
      <c r="Z198" s="1643"/>
      <c r="AA198" s="1643"/>
      <c r="AB198" s="1643"/>
      <c r="AC198" s="1643"/>
      <c r="AD198" s="1432"/>
      <c r="AE198" s="1433"/>
      <c r="AF198" s="1433"/>
      <c r="AG198" s="1433"/>
      <c r="AH198" s="1433"/>
      <c r="AI198" s="1574"/>
      <c r="AJ198" s="1643"/>
      <c r="AK198" s="1643"/>
      <c r="AL198" s="1643"/>
      <c r="AM198" s="1643"/>
      <c r="AN198" s="1643"/>
      <c r="AO198" s="1643"/>
      <c r="AP198" s="1432"/>
      <c r="AQ198" s="1433"/>
      <c r="AR198" s="1433"/>
      <c r="AS198" s="1433"/>
      <c r="AT198" s="1433"/>
      <c r="AU198" s="1574"/>
      <c r="AV198" s="1643"/>
      <c r="AW198" s="1643"/>
      <c r="AX198" s="1643"/>
      <c r="AY198" s="1643"/>
      <c r="AZ198" s="1643"/>
      <c r="BA198" s="1643"/>
      <c r="BB198" s="1643"/>
      <c r="BC198" s="1643"/>
      <c r="BD198" s="1643"/>
      <c r="BE198" s="1818"/>
      <c r="BF198" s="1568"/>
      <c r="BG198" s="1568"/>
      <c r="BH198" s="1569"/>
      <c r="BI198" s="1381"/>
      <c r="BJ198" s="1383"/>
      <c r="BK198" s="1381"/>
      <c r="BL198" s="1382"/>
      <c r="BM198" s="1382"/>
      <c r="BN198" s="1382"/>
      <c r="BO198" s="1382"/>
      <c r="BP198" s="1382"/>
      <c r="BQ198" s="1383"/>
      <c r="BR198" s="2389"/>
      <c r="BS198" s="2389"/>
      <c r="BT198" s="2389"/>
      <c r="BU198" s="2255"/>
      <c r="BV198" s="2256"/>
      <c r="BW198" s="2257"/>
      <c r="BX198" s="2255"/>
      <c r="BY198" s="2256"/>
      <c r="BZ198" s="2257"/>
      <c r="CA198" s="2255"/>
      <c r="CB198" s="2256"/>
      <c r="CC198" s="2262"/>
      <c r="CD198" s="2265"/>
      <c r="CE198" s="2256"/>
      <c r="CF198" s="2257"/>
      <c r="CG198" s="2255"/>
      <c r="CH198" s="2256"/>
      <c r="CI198" s="2257"/>
      <c r="CJ198" s="2255"/>
      <c r="CK198" s="2256"/>
      <c r="CL198" s="2257"/>
      <c r="CM198" s="2255"/>
      <c r="CN198" s="2256"/>
      <c r="CO198" s="2262"/>
      <c r="CP198" s="2265"/>
      <c r="CQ198" s="2256"/>
      <c r="CR198" s="2257"/>
      <c r="CS198" s="2255"/>
      <c r="CT198" s="2256"/>
      <c r="CU198" s="2257"/>
      <c r="CV198" s="2255"/>
      <c r="CW198" s="2256"/>
      <c r="CX198" s="2257"/>
      <c r="CY198" s="2255"/>
      <c r="CZ198" s="2256"/>
      <c r="DA198" s="2257"/>
      <c r="DB198" s="1648"/>
      <c r="DC198" s="1649"/>
      <c r="DD198" s="1649"/>
      <c r="DE198" s="1649"/>
      <c r="DF198" s="1649"/>
      <c r="DG198" s="1649"/>
      <c r="DH198" s="1649"/>
      <c r="DI198" s="1649"/>
      <c r="DJ198" s="1649"/>
      <c r="DK198" s="1649"/>
      <c r="DL198" s="1649"/>
      <c r="DM198" s="1649"/>
      <c r="DN198" s="1649"/>
      <c r="DO198" s="1649"/>
      <c r="DP198" s="1650"/>
      <c r="DQ198" s="81"/>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s="82"/>
    </row>
    <row r="199" spans="3:244" ht="5.25" customHeight="1">
      <c r="C199" s="139"/>
      <c r="D199" s="139"/>
      <c r="E199" s="139"/>
      <c r="F199" s="139"/>
      <c r="G199" s="139"/>
      <c r="H199" s="1567"/>
      <c r="I199" s="1568"/>
      <c r="J199" s="1568"/>
      <c r="K199" s="1569"/>
      <c r="L199" s="1428"/>
      <c r="M199" s="1429"/>
      <c r="N199" s="1428"/>
      <c r="O199" s="1480"/>
      <c r="P199" s="1480"/>
      <c r="Q199" s="1480"/>
      <c r="R199" s="1480"/>
      <c r="S199" s="1480"/>
      <c r="T199" s="1429"/>
      <c r="U199" s="1644"/>
      <c r="V199" s="1644"/>
      <c r="W199" s="1644"/>
      <c r="X199" s="1644"/>
      <c r="Y199" s="1644"/>
      <c r="Z199" s="1644"/>
      <c r="AA199" s="1644"/>
      <c r="AB199" s="1644"/>
      <c r="AC199" s="1644"/>
      <c r="AD199" s="1434"/>
      <c r="AE199" s="1435"/>
      <c r="AF199" s="1435"/>
      <c r="AG199" s="1435"/>
      <c r="AH199" s="1435"/>
      <c r="AI199" s="1575"/>
      <c r="AJ199" s="1644"/>
      <c r="AK199" s="1644"/>
      <c r="AL199" s="1644"/>
      <c r="AM199" s="1644"/>
      <c r="AN199" s="1644"/>
      <c r="AO199" s="1644"/>
      <c r="AP199" s="1434"/>
      <c r="AQ199" s="1435"/>
      <c r="AR199" s="1435"/>
      <c r="AS199" s="1435"/>
      <c r="AT199" s="1435"/>
      <c r="AU199" s="1575"/>
      <c r="AV199" s="1644"/>
      <c r="AW199" s="1644"/>
      <c r="AX199" s="1644"/>
      <c r="AY199" s="1644"/>
      <c r="AZ199" s="1644"/>
      <c r="BA199" s="1644"/>
      <c r="BB199" s="1644"/>
      <c r="BC199" s="1644"/>
      <c r="BD199" s="1644"/>
      <c r="BE199" s="1818"/>
      <c r="BF199" s="1568"/>
      <c r="BG199" s="1568"/>
      <c r="BH199" s="1569"/>
      <c r="BI199" s="1428"/>
      <c r="BJ199" s="1429"/>
      <c r="BK199" s="1428"/>
      <c r="BL199" s="1480"/>
      <c r="BM199" s="1480"/>
      <c r="BN199" s="1480"/>
      <c r="BO199" s="1480"/>
      <c r="BP199" s="1480"/>
      <c r="BQ199" s="1429"/>
      <c r="BR199" s="2390"/>
      <c r="BS199" s="2390"/>
      <c r="BT199" s="2390"/>
      <c r="BU199" s="2258"/>
      <c r="BV199" s="2259"/>
      <c r="BW199" s="2260"/>
      <c r="BX199" s="2258"/>
      <c r="BY199" s="2259"/>
      <c r="BZ199" s="2260"/>
      <c r="CA199" s="2258"/>
      <c r="CB199" s="2259"/>
      <c r="CC199" s="2263"/>
      <c r="CD199" s="2266"/>
      <c r="CE199" s="2259"/>
      <c r="CF199" s="2260"/>
      <c r="CG199" s="2258"/>
      <c r="CH199" s="2259"/>
      <c r="CI199" s="2260"/>
      <c r="CJ199" s="2258"/>
      <c r="CK199" s="2259"/>
      <c r="CL199" s="2260"/>
      <c r="CM199" s="2258"/>
      <c r="CN199" s="2259"/>
      <c r="CO199" s="2263"/>
      <c r="CP199" s="2266"/>
      <c r="CQ199" s="2259"/>
      <c r="CR199" s="2260"/>
      <c r="CS199" s="2258"/>
      <c r="CT199" s="2259"/>
      <c r="CU199" s="2260"/>
      <c r="CV199" s="2258"/>
      <c r="CW199" s="2259"/>
      <c r="CX199" s="2260"/>
      <c r="CY199" s="2258"/>
      <c r="CZ199" s="2259"/>
      <c r="DA199" s="2260"/>
      <c r="DB199" s="1677"/>
      <c r="DC199" s="1678"/>
      <c r="DD199" s="1678"/>
      <c r="DE199" s="1678"/>
      <c r="DF199" s="1678"/>
      <c r="DG199" s="1678"/>
      <c r="DH199" s="1678"/>
      <c r="DI199" s="1678"/>
      <c r="DJ199" s="1678"/>
      <c r="DK199" s="1678"/>
      <c r="DL199" s="1678"/>
      <c r="DM199" s="1678"/>
      <c r="DN199" s="1678"/>
      <c r="DO199" s="1678"/>
      <c r="DP199" s="1679"/>
      <c r="DQ199" s="81"/>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s="82"/>
    </row>
    <row r="200" spans="3:244" ht="5.25" customHeight="1">
      <c r="C200" s="139"/>
      <c r="D200" s="139"/>
      <c r="E200" s="139"/>
      <c r="F200" s="139"/>
      <c r="G200" s="139"/>
      <c r="H200" s="1567"/>
      <c r="I200" s="1568"/>
      <c r="J200" s="1568"/>
      <c r="K200" s="1569"/>
      <c r="L200" s="1427">
        <v>3</v>
      </c>
      <c r="M200" s="1380"/>
      <c r="N200" s="1427" t="s">
        <v>39</v>
      </c>
      <c r="O200" s="1379"/>
      <c r="P200" s="1379"/>
      <c r="Q200" s="1379"/>
      <c r="R200" s="1379"/>
      <c r="S200" s="1379"/>
      <c r="T200" s="1380"/>
      <c r="U200" s="1481" t="str">
        <f>IF($AA$10&lt;&gt;"",IF(HLOOKUP($AA$10,'個人別明細　一覧入力用'!$F$7:$HG$193,47,FALSE)&lt;&gt;"",HLOOKUP($AA$10,'個人別明細　一覧入力用'!$F$7:$HG$193,47,FALSE),""),"")</f>
        <v/>
      </c>
      <c r="V200" s="1482"/>
      <c r="W200" s="1482"/>
      <c r="X200" s="1482"/>
      <c r="Y200" s="1482"/>
      <c r="Z200" s="1482"/>
      <c r="AA200" s="1482"/>
      <c r="AB200" s="1482"/>
      <c r="AC200" s="1482"/>
      <c r="AD200" s="1482"/>
      <c r="AE200" s="1482"/>
      <c r="AF200" s="1482"/>
      <c r="AG200" s="1482"/>
      <c r="AH200" s="1482"/>
      <c r="AI200" s="1482"/>
      <c r="AJ200" s="1482"/>
      <c r="AK200" s="1482"/>
      <c r="AL200" s="1482"/>
      <c r="AM200" s="1482"/>
      <c r="AN200" s="1482"/>
      <c r="AO200" s="1482"/>
      <c r="AP200" s="1482"/>
      <c r="AQ200" s="1482"/>
      <c r="AR200" s="1482"/>
      <c r="AS200" s="1482"/>
      <c r="AT200" s="1482"/>
      <c r="AU200" s="1483"/>
      <c r="AV200" s="1550" t="s">
        <v>126</v>
      </c>
      <c r="AW200" s="1551"/>
      <c r="AX200" s="1552"/>
      <c r="AY200" s="1387" t="str">
        <f>IF($AA$10&lt;&gt;"",IF(HLOOKUP($AA$10,'個人別明細　一覧入力用'!$F$7:$HG$193,50,FALSE)&lt;&gt;"",LEFT(HLOOKUP($AA$10,'個人別明細　一覧入力用'!$F$7:$HG$193,50,FALSE),2),""),"")</f>
        <v/>
      </c>
      <c r="AZ200" s="1388"/>
      <c r="BA200" s="1388"/>
      <c r="BB200" s="1388"/>
      <c r="BC200" s="1388"/>
      <c r="BD200" s="1559"/>
      <c r="BE200" s="1818"/>
      <c r="BF200" s="1568"/>
      <c r="BG200" s="1568"/>
      <c r="BH200" s="1569"/>
      <c r="BI200" s="1427">
        <v>3</v>
      </c>
      <c r="BJ200" s="1380"/>
      <c r="BK200" s="1427" t="s">
        <v>39</v>
      </c>
      <c r="BL200" s="1379"/>
      <c r="BM200" s="1379"/>
      <c r="BN200" s="1379"/>
      <c r="BO200" s="1379"/>
      <c r="BP200" s="1379"/>
      <c r="BQ200" s="1380"/>
      <c r="BR200" s="1481" t="str">
        <f>IF($AA$10&lt;&gt;"",IF(HLOOKUP($AA$10,'個人別明細　一覧入力用'!$F$7:$HG$193,66,FALSE)&lt;&gt;"",HLOOKUP($AA$10,'個人別明細　一覧入力用'!$F$7:$HG$193,66,FALSE),""),"")</f>
        <v/>
      </c>
      <c r="BS200" s="1482"/>
      <c r="BT200" s="1482"/>
      <c r="BU200" s="1482"/>
      <c r="BV200" s="1482"/>
      <c r="BW200" s="1482"/>
      <c r="BX200" s="1482"/>
      <c r="BY200" s="1482"/>
      <c r="BZ200" s="1482"/>
      <c r="CA200" s="1482"/>
      <c r="CB200" s="1482"/>
      <c r="CC200" s="1482"/>
      <c r="CD200" s="1482"/>
      <c r="CE200" s="1482"/>
      <c r="CF200" s="1482"/>
      <c r="CG200" s="1482"/>
      <c r="CH200" s="1482"/>
      <c r="CI200" s="1482"/>
      <c r="CJ200" s="1482"/>
      <c r="CK200" s="1482"/>
      <c r="CL200" s="1482"/>
      <c r="CM200" s="1482"/>
      <c r="CN200" s="1482"/>
      <c r="CO200" s="1482"/>
      <c r="CP200" s="1482"/>
      <c r="CQ200" s="1482"/>
      <c r="CR200" s="1483"/>
      <c r="CS200" s="1550" t="s">
        <v>126</v>
      </c>
      <c r="CT200" s="1551"/>
      <c r="CU200" s="1552"/>
      <c r="CV200" s="1387" t="str">
        <f>IF($AA$10&lt;&gt;"",IF(HLOOKUP($AA$10,'個人別明細　一覧入力用'!$F$7:$HG$193,66,FALSE)="非居住者に該当","○",""),"")</f>
        <v/>
      </c>
      <c r="CW200" s="1388"/>
      <c r="CX200" s="1388"/>
      <c r="CY200" s="1388"/>
      <c r="CZ200" s="1388"/>
      <c r="DA200" s="1559"/>
      <c r="DB200" s="2403" t="s">
        <v>156</v>
      </c>
      <c r="DC200" s="2404"/>
      <c r="DD200" s="2404"/>
      <c r="DE200" s="2404"/>
      <c r="DF200" s="2404"/>
      <c r="DG200" s="2404"/>
      <c r="DH200" s="2404"/>
      <c r="DI200" s="2404"/>
      <c r="DJ200" s="2404"/>
      <c r="DK200" s="2404"/>
      <c r="DL200" s="2404"/>
      <c r="DM200" s="2404"/>
      <c r="DN200" s="2404"/>
      <c r="DO200" s="2404"/>
      <c r="DP200" s="2405"/>
      <c r="DQ200" s="81"/>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s="82"/>
    </row>
    <row r="201" spans="3:244" ht="5.25" customHeight="1">
      <c r="C201" s="139"/>
      <c r="D201" s="139"/>
      <c r="E201" s="139"/>
      <c r="F201" s="139"/>
      <c r="G201" s="139"/>
      <c r="H201" s="1567"/>
      <c r="I201" s="1568"/>
      <c r="J201" s="1568"/>
      <c r="K201" s="1569"/>
      <c r="L201" s="1381"/>
      <c r="M201" s="1383"/>
      <c r="N201" s="1381"/>
      <c r="O201" s="1382"/>
      <c r="P201" s="1382"/>
      <c r="Q201" s="1382"/>
      <c r="R201" s="1382"/>
      <c r="S201" s="1382"/>
      <c r="T201" s="1383"/>
      <c r="U201" s="1484"/>
      <c r="V201" s="1485"/>
      <c r="W201" s="1485"/>
      <c r="X201" s="1485"/>
      <c r="Y201" s="1485"/>
      <c r="Z201" s="1485"/>
      <c r="AA201" s="1485"/>
      <c r="AB201" s="1485"/>
      <c r="AC201" s="1485"/>
      <c r="AD201" s="1485"/>
      <c r="AE201" s="1485"/>
      <c r="AF201" s="1485"/>
      <c r="AG201" s="1485"/>
      <c r="AH201" s="1485"/>
      <c r="AI201" s="1485"/>
      <c r="AJ201" s="1485"/>
      <c r="AK201" s="1485"/>
      <c r="AL201" s="1485"/>
      <c r="AM201" s="1485"/>
      <c r="AN201" s="1485"/>
      <c r="AO201" s="1485"/>
      <c r="AP201" s="1485"/>
      <c r="AQ201" s="1485"/>
      <c r="AR201" s="1485"/>
      <c r="AS201" s="1485"/>
      <c r="AT201" s="1485"/>
      <c r="AU201" s="1486"/>
      <c r="AV201" s="1553"/>
      <c r="AW201" s="1554"/>
      <c r="AX201" s="1555"/>
      <c r="AY201" s="1390"/>
      <c r="AZ201" s="1391"/>
      <c r="BA201" s="1391"/>
      <c r="BB201" s="1391"/>
      <c r="BC201" s="1391"/>
      <c r="BD201" s="1560"/>
      <c r="BE201" s="1818"/>
      <c r="BF201" s="1568"/>
      <c r="BG201" s="1568"/>
      <c r="BH201" s="1569"/>
      <c r="BI201" s="1381"/>
      <c r="BJ201" s="1383"/>
      <c r="BK201" s="1381"/>
      <c r="BL201" s="1382"/>
      <c r="BM201" s="1382"/>
      <c r="BN201" s="1382"/>
      <c r="BO201" s="1382"/>
      <c r="BP201" s="1382"/>
      <c r="BQ201" s="1383"/>
      <c r="BR201" s="1484"/>
      <c r="BS201" s="1485"/>
      <c r="BT201" s="1485"/>
      <c r="BU201" s="1485"/>
      <c r="BV201" s="1485"/>
      <c r="BW201" s="1485"/>
      <c r="BX201" s="1485"/>
      <c r="BY201" s="1485"/>
      <c r="BZ201" s="1485"/>
      <c r="CA201" s="1485"/>
      <c r="CB201" s="1485"/>
      <c r="CC201" s="1485"/>
      <c r="CD201" s="1485"/>
      <c r="CE201" s="1485"/>
      <c r="CF201" s="1485"/>
      <c r="CG201" s="1485"/>
      <c r="CH201" s="1485"/>
      <c r="CI201" s="1485"/>
      <c r="CJ201" s="1485"/>
      <c r="CK201" s="1485"/>
      <c r="CL201" s="1485"/>
      <c r="CM201" s="1485"/>
      <c r="CN201" s="1485"/>
      <c r="CO201" s="1485"/>
      <c r="CP201" s="1485"/>
      <c r="CQ201" s="1485"/>
      <c r="CR201" s="1486"/>
      <c r="CS201" s="1553"/>
      <c r="CT201" s="1554"/>
      <c r="CU201" s="1555"/>
      <c r="CV201" s="1390"/>
      <c r="CW201" s="1391"/>
      <c r="CX201" s="1391"/>
      <c r="CY201" s="1391"/>
      <c r="CZ201" s="1391"/>
      <c r="DA201" s="1560"/>
      <c r="DB201" s="2403"/>
      <c r="DC201" s="2404"/>
      <c r="DD201" s="2404"/>
      <c r="DE201" s="2404"/>
      <c r="DF201" s="2404"/>
      <c r="DG201" s="2404"/>
      <c r="DH201" s="2404"/>
      <c r="DI201" s="2404"/>
      <c r="DJ201" s="2404"/>
      <c r="DK201" s="2404"/>
      <c r="DL201" s="2404"/>
      <c r="DM201" s="2404"/>
      <c r="DN201" s="2404"/>
      <c r="DO201" s="2404"/>
      <c r="DP201" s="2405"/>
      <c r="DQ201" s="8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s="82"/>
    </row>
    <row r="202" spans="3:244" ht="5.25" customHeight="1">
      <c r="C202" s="139"/>
      <c r="D202" s="139"/>
      <c r="E202" s="139"/>
      <c r="F202" s="139"/>
      <c r="G202" s="139"/>
      <c r="H202" s="1567"/>
      <c r="I202" s="1568"/>
      <c r="J202" s="1568"/>
      <c r="K202" s="1569"/>
      <c r="L202" s="1381"/>
      <c r="M202" s="1383"/>
      <c r="N202" s="1381"/>
      <c r="O202" s="1382"/>
      <c r="P202" s="1382"/>
      <c r="Q202" s="1382"/>
      <c r="R202" s="1382"/>
      <c r="S202" s="1382"/>
      <c r="T202" s="1383"/>
      <c r="U202" s="1484"/>
      <c r="V202" s="1485"/>
      <c r="W202" s="1485"/>
      <c r="X202" s="1485"/>
      <c r="Y202" s="1485"/>
      <c r="Z202" s="1485"/>
      <c r="AA202" s="1485"/>
      <c r="AB202" s="1485"/>
      <c r="AC202" s="1485"/>
      <c r="AD202" s="1485"/>
      <c r="AE202" s="1485"/>
      <c r="AF202" s="1485"/>
      <c r="AG202" s="1485"/>
      <c r="AH202" s="1485"/>
      <c r="AI202" s="1485"/>
      <c r="AJ202" s="1485"/>
      <c r="AK202" s="1485"/>
      <c r="AL202" s="1485"/>
      <c r="AM202" s="1485"/>
      <c r="AN202" s="1485"/>
      <c r="AO202" s="1485"/>
      <c r="AP202" s="1485"/>
      <c r="AQ202" s="1485"/>
      <c r="AR202" s="1485"/>
      <c r="AS202" s="1485"/>
      <c r="AT202" s="1485"/>
      <c r="AU202" s="1486"/>
      <c r="AV202" s="1553"/>
      <c r="AW202" s="1554"/>
      <c r="AX202" s="1555"/>
      <c r="AY202" s="1390"/>
      <c r="AZ202" s="1391"/>
      <c r="BA202" s="1391"/>
      <c r="BB202" s="1391"/>
      <c r="BC202" s="1391"/>
      <c r="BD202" s="1560"/>
      <c r="BE202" s="1818"/>
      <c r="BF202" s="1568"/>
      <c r="BG202" s="1568"/>
      <c r="BH202" s="1569"/>
      <c r="BI202" s="1381"/>
      <c r="BJ202" s="1383"/>
      <c r="BK202" s="1381"/>
      <c r="BL202" s="1382"/>
      <c r="BM202" s="1382"/>
      <c r="BN202" s="1382"/>
      <c r="BO202" s="1382"/>
      <c r="BP202" s="1382"/>
      <c r="BQ202" s="1383"/>
      <c r="BR202" s="1484"/>
      <c r="BS202" s="1485"/>
      <c r="BT202" s="1485"/>
      <c r="BU202" s="1485"/>
      <c r="BV202" s="1485"/>
      <c r="BW202" s="1485"/>
      <c r="BX202" s="1485"/>
      <c r="BY202" s="1485"/>
      <c r="BZ202" s="1485"/>
      <c r="CA202" s="1485"/>
      <c r="CB202" s="1485"/>
      <c r="CC202" s="1485"/>
      <c r="CD202" s="1485"/>
      <c r="CE202" s="1485"/>
      <c r="CF202" s="1485"/>
      <c r="CG202" s="1485"/>
      <c r="CH202" s="1485"/>
      <c r="CI202" s="1485"/>
      <c r="CJ202" s="1485"/>
      <c r="CK202" s="1485"/>
      <c r="CL202" s="1485"/>
      <c r="CM202" s="1485"/>
      <c r="CN202" s="1485"/>
      <c r="CO202" s="1485"/>
      <c r="CP202" s="1485"/>
      <c r="CQ202" s="1485"/>
      <c r="CR202" s="1486"/>
      <c r="CS202" s="1553"/>
      <c r="CT202" s="1554"/>
      <c r="CU202" s="1555"/>
      <c r="CV202" s="1390"/>
      <c r="CW202" s="1391"/>
      <c r="CX202" s="1391"/>
      <c r="CY202" s="1391"/>
      <c r="CZ202" s="1391"/>
      <c r="DA202" s="1560"/>
      <c r="DB202" s="2403"/>
      <c r="DC202" s="2404"/>
      <c r="DD202" s="2404"/>
      <c r="DE202" s="2404"/>
      <c r="DF202" s="2404"/>
      <c r="DG202" s="2404"/>
      <c r="DH202" s="2404"/>
      <c r="DI202" s="2404"/>
      <c r="DJ202" s="2404"/>
      <c r="DK202" s="2404"/>
      <c r="DL202" s="2404"/>
      <c r="DM202" s="2404"/>
      <c r="DN202" s="2404"/>
      <c r="DO202" s="2404"/>
      <c r="DP202" s="2405"/>
      <c r="DQ202" s="81"/>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s="82"/>
    </row>
    <row r="203" spans="3:244" ht="5.25" customHeight="1">
      <c r="C203" s="139"/>
      <c r="D203" s="139"/>
      <c r="E203" s="139"/>
      <c r="F203" s="139"/>
      <c r="G203" s="139"/>
      <c r="H203" s="1567"/>
      <c r="I203" s="1568"/>
      <c r="J203" s="1568"/>
      <c r="K203" s="1569"/>
      <c r="L203" s="1381"/>
      <c r="M203" s="1383"/>
      <c r="N203" s="1381"/>
      <c r="O203" s="1382"/>
      <c r="P203" s="1382"/>
      <c r="Q203" s="1382"/>
      <c r="R203" s="1382"/>
      <c r="S203" s="1382"/>
      <c r="T203" s="1383"/>
      <c r="U203" s="1484"/>
      <c r="V203" s="1485"/>
      <c r="W203" s="1485"/>
      <c r="X203" s="1485"/>
      <c r="Y203" s="1485"/>
      <c r="Z203" s="1485"/>
      <c r="AA203" s="1485"/>
      <c r="AB203" s="1485"/>
      <c r="AC203" s="1485"/>
      <c r="AD203" s="1485"/>
      <c r="AE203" s="1485"/>
      <c r="AF203" s="1485"/>
      <c r="AG203" s="1485"/>
      <c r="AH203" s="1485"/>
      <c r="AI203" s="1485"/>
      <c r="AJ203" s="1485"/>
      <c r="AK203" s="1485"/>
      <c r="AL203" s="1485"/>
      <c r="AM203" s="1485"/>
      <c r="AN203" s="1485"/>
      <c r="AO203" s="1485"/>
      <c r="AP203" s="1485"/>
      <c r="AQ203" s="1485"/>
      <c r="AR203" s="1485"/>
      <c r="AS203" s="1485"/>
      <c r="AT203" s="1485"/>
      <c r="AU203" s="1486"/>
      <c r="AV203" s="1553"/>
      <c r="AW203" s="1554"/>
      <c r="AX203" s="1555"/>
      <c r="AY203" s="1390"/>
      <c r="AZ203" s="1391"/>
      <c r="BA203" s="1391"/>
      <c r="BB203" s="1391"/>
      <c r="BC203" s="1391"/>
      <c r="BD203" s="1560"/>
      <c r="BE203" s="1818"/>
      <c r="BF203" s="1568"/>
      <c r="BG203" s="1568"/>
      <c r="BH203" s="1569"/>
      <c r="BI203" s="1381"/>
      <c r="BJ203" s="1383"/>
      <c r="BK203" s="1381"/>
      <c r="BL203" s="1382"/>
      <c r="BM203" s="1382"/>
      <c r="BN203" s="1382"/>
      <c r="BO203" s="1382"/>
      <c r="BP203" s="1382"/>
      <c r="BQ203" s="1383"/>
      <c r="BR203" s="1484"/>
      <c r="BS203" s="1485"/>
      <c r="BT203" s="1485"/>
      <c r="BU203" s="1485"/>
      <c r="BV203" s="1485"/>
      <c r="BW203" s="1485"/>
      <c r="BX203" s="1485"/>
      <c r="BY203" s="1485"/>
      <c r="BZ203" s="1485"/>
      <c r="CA203" s="1485"/>
      <c r="CB203" s="1485"/>
      <c r="CC203" s="1485"/>
      <c r="CD203" s="1485"/>
      <c r="CE203" s="1485"/>
      <c r="CF203" s="1485"/>
      <c r="CG203" s="1485"/>
      <c r="CH203" s="1485"/>
      <c r="CI203" s="1485"/>
      <c r="CJ203" s="1485"/>
      <c r="CK203" s="1485"/>
      <c r="CL203" s="1485"/>
      <c r="CM203" s="1485"/>
      <c r="CN203" s="1485"/>
      <c r="CO203" s="1485"/>
      <c r="CP203" s="1485"/>
      <c r="CQ203" s="1485"/>
      <c r="CR203" s="1486"/>
      <c r="CS203" s="1553"/>
      <c r="CT203" s="1554"/>
      <c r="CU203" s="1555"/>
      <c r="CV203" s="1390"/>
      <c r="CW203" s="1391"/>
      <c r="CX203" s="1391"/>
      <c r="CY203" s="1391"/>
      <c r="CZ203" s="1391"/>
      <c r="DA203" s="1560"/>
      <c r="DB203" s="2403"/>
      <c r="DC203" s="2404"/>
      <c r="DD203" s="2404"/>
      <c r="DE203" s="2404"/>
      <c r="DF203" s="2404"/>
      <c r="DG203" s="2404"/>
      <c r="DH203" s="2404"/>
      <c r="DI203" s="2404"/>
      <c r="DJ203" s="2404"/>
      <c r="DK203" s="2404"/>
      <c r="DL203" s="2404"/>
      <c r="DM203" s="2404"/>
      <c r="DN203" s="2404"/>
      <c r="DO203" s="2404"/>
      <c r="DP203" s="2405"/>
      <c r="DQ203" s="81"/>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s="82"/>
    </row>
    <row r="204" spans="3:244" ht="5.25" customHeight="1">
      <c r="C204" s="139"/>
      <c r="D204" s="139"/>
      <c r="E204" s="139"/>
      <c r="F204" s="139"/>
      <c r="G204" s="139"/>
      <c r="H204" s="1567"/>
      <c r="I204" s="1568"/>
      <c r="J204" s="1568"/>
      <c r="K204" s="1569"/>
      <c r="L204" s="1381"/>
      <c r="M204" s="1383"/>
      <c r="N204" s="1428"/>
      <c r="O204" s="1480"/>
      <c r="P204" s="1480"/>
      <c r="Q204" s="1480"/>
      <c r="R204" s="1480"/>
      <c r="S204" s="1480"/>
      <c r="T204" s="1429"/>
      <c r="U204" s="1487"/>
      <c r="V204" s="1488"/>
      <c r="W204" s="1488"/>
      <c r="X204" s="1488"/>
      <c r="Y204" s="1488"/>
      <c r="Z204" s="1488"/>
      <c r="AA204" s="1488"/>
      <c r="AB204" s="1488"/>
      <c r="AC204" s="1488"/>
      <c r="AD204" s="1488"/>
      <c r="AE204" s="1488"/>
      <c r="AF204" s="1488"/>
      <c r="AG204" s="1488"/>
      <c r="AH204" s="1488"/>
      <c r="AI204" s="1488"/>
      <c r="AJ204" s="1488"/>
      <c r="AK204" s="1488"/>
      <c r="AL204" s="1488"/>
      <c r="AM204" s="1488"/>
      <c r="AN204" s="1488"/>
      <c r="AO204" s="1488"/>
      <c r="AP204" s="1488"/>
      <c r="AQ204" s="1488"/>
      <c r="AR204" s="1488"/>
      <c r="AS204" s="1488"/>
      <c r="AT204" s="1488"/>
      <c r="AU204" s="1489"/>
      <c r="AV204" s="1553"/>
      <c r="AW204" s="1554"/>
      <c r="AX204" s="1555"/>
      <c r="AY204" s="1390"/>
      <c r="AZ204" s="1391"/>
      <c r="BA204" s="1391"/>
      <c r="BB204" s="1391"/>
      <c r="BC204" s="1391"/>
      <c r="BD204" s="1560"/>
      <c r="BE204" s="1818"/>
      <c r="BF204" s="1568"/>
      <c r="BG204" s="1568"/>
      <c r="BH204" s="1569"/>
      <c r="BI204" s="1381"/>
      <c r="BJ204" s="1383"/>
      <c r="BK204" s="1428"/>
      <c r="BL204" s="1480"/>
      <c r="BM204" s="1480"/>
      <c r="BN204" s="1480"/>
      <c r="BO204" s="1480"/>
      <c r="BP204" s="1480"/>
      <c r="BQ204" s="1429"/>
      <c r="BR204" s="1487"/>
      <c r="BS204" s="1488"/>
      <c r="BT204" s="1488"/>
      <c r="BU204" s="1488"/>
      <c r="BV204" s="1488"/>
      <c r="BW204" s="1488"/>
      <c r="BX204" s="1488"/>
      <c r="BY204" s="1488"/>
      <c r="BZ204" s="1488"/>
      <c r="CA204" s="1488"/>
      <c r="CB204" s="1488"/>
      <c r="CC204" s="1488"/>
      <c r="CD204" s="1488"/>
      <c r="CE204" s="1488"/>
      <c r="CF204" s="1488"/>
      <c r="CG204" s="1488"/>
      <c r="CH204" s="1488"/>
      <c r="CI204" s="1488"/>
      <c r="CJ204" s="1488"/>
      <c r="CK204" s="1488"/>
      <c r="CL204" s="1488"/>
      <c r="CM204" s="1488"/>
      <c r="CN204" s="1488"/>
      <c r="CO204" s="1488"/>
      <c r="CP204" s="1488"/>
      <c r="CQ204" s="1488"/>
      <c r="CR204" s="1489"/>
      <c r="CS204" s="1553"/>
      <c r="CT204" s="1554"/>
      <c r="CU204" s="1555"/>
      <c r="CV204" s="1390"/>
      <c r="CW204" s="1391"/>
      <c r="CX204" s="1391"/>
      <c r="CY204" s="1391"/>
      <c r="CZ204" s="1391"/>
      <c r="DA204" s="1560"/>
      <c r="DB204" s="2403"/>
      <c r="DC204" s="2404"/>
      <c r="DD204" s="2404"/>
      <c r="DE204" s="2404"/>
      <c r="DF204" s="2404"/>
      <c r="DG204" s="2404"/>
      <c r="DH204" s="2404"/>
      <c r="DI204" s="2404"/>
      <c r="DJ204" s="2404"/>
      <c r="DK204" s="2404"/>
      <c r="DL204" s="2404"/>
      <c r="DM204" s="2404"/>
      <c r="DN204" s="2404"/>
      <c r="DO204" s="2404"/>
      <c r="DP204" s="2405"/>
      <c r="DQ204" s="81"/>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s="82"/>
    </row>
    <row r="205" spans="3:244" ht="5.25" customHeight="1">
      <c r="C205" s="139"/>
      <c r="D205" s="139"/>
      <c r="E205" s="139"/>
      <c r="F205" s="139"/>
      <c r="G205" s="139"/>
      <c r="H205" s="1567"/>
      <c r="I205" s="1568"/>
      <c r="J205" s="1568"/>
      <c r="K205" s="1569"/>
      <c r="L205" s="1381"/>
      <c r="M205" s="1383"/>
      <c r="N205" s="1427" t="s">
        <v>21</v>
      </c>
      <c r="O205" s="1379"/>
      <c r="P205" s="1379"/>
      <c r="Q205" s="1379"/>
      <c r="R205" s="1379"/>
      <c r="S205" s="1379"/>
      <c r="T205" s="1380"/>
      <c r="U205" s="1481" t="str">
        <f>IF($AA$10&lt;&gt;"",IF(HLOOKUP($AA$10,'個人別明細　一覧入力用'!$F$7:$HG$193,48,FALSE)&lt;&gt;"",HLOOKUP($AA$10,'個人別明細　一覧入力用'!$F$7:$HG$193,48,FALSE),""),"")</f>
        <v/>
      </c>
      <c r="V205" s="1482"/>
      <c r="W205" s="1482"/>
      <c r="X205" s="1482"/>
      <c r="Y205" s="1482"/>
      <c r="Z205" s="1482"/>
      <c r="AA205" s="1482"/>
      <c r="AB205" s="1482"/>
      <c r="AC205" s="1482"/>
      <c r="AD205" s="1482"/>
      <c r="AE205" s="1482"/>
      <c r="AF205" s="1482"/>
      <c r="AG205" s="1482"/>
      <c r="AH205" s="1482"/>
      <c r="AI205" s="1482"/>
      <c r="AJ205" s="1482"/>
      <c r="AK205" s="1482"/>
      <c r="AL205" s="1482"/>
      <c r="AM205" s="1482"/>
      <c r="AN205" s="1482"/>
      <c r="AO205" s="1482"/>
      <c r="AP205" s="1482"/>
      <c r="AQ205" s="1482"/>
      <c r="AR205" s="1482"/>
      <c r="AS205" s="1482"/>
      <c r="AT205" s="1482"/>
      <c r="AU205" s="1483"/>
      <c r="AV205" s="1553"/>
      <c r="AW205" s="1554"/>
      <c r="AX205" s="1555"/>
      <c r="AY205" s="1390"/>
      <c r="AZ205" s="1391"/>
      <c r="BA205" s="1391"/>
      <c r="BB205" s="1391"/>
      <c r="BC205" s="1391"/>
      <c r="BD205" s="1560"/>
      <c r="BE205" s="1818"/>
      <c r="BF205" s="1568"/>
      <c r="BG205" s="1568"/>
      <c r="BH205" s="1569"/>
      <c r="BI205" s="1381"/>
      <c r="BJ205" s="1383"/>
      <c r="BK205" s="1427" t="s">
        <v>21</v>
      </c>
      <c r="BL205" s="1379"/>
      <c r="BM205" s="1379"/>
      <c r="BN205" s="1379"/>
      <c r="BO205" s="1379"/>
      <c r="BP205" s="1379"/>
      <c r="BQ205" s="1380"/>
      <c r="BR205" s="1481" t="str">
        <f>IF($AA$10&lt;&gt;"",IF(HLOOKUP($AA$10,'個人別明細　一覧入力用'!$F$7:$HG$193,67,FALSE)&lt;&gt;"",HLOOKUP($AA$10,'個人別明細　一覧入力用'!$F$7:$HG$193,67,FALSE),""),"")</f>
        <v/>
      </c>
      <c r="BS205" s="1482"/>
      <c r="BT205" s="1482"/>
      <c r="BU205" s="1482"/>
      <c r="BV205" s="1482"/>
      <c r="BW205" s="1482"/>
      <c r="BX205" s="1482"/>
      <c r="BY205" s="1482"/>
      <c r="BZ205" s="1482"/>
      <c r="CA205" s="1482"/>
      <c r="CB205" s="1482"/>
      <c r="CC205" s="1482"/>
      <c r="CD205" s="1482"/>
      <c r="CE205" s="1482"/>
      <c r="CF205" s="1482"/>
      <c r="CG205" s="1482"/>
      <c r="CH205" s="1482"/>
      <c r="CI205" s="1482"/>
      <c r="CJ205" s="1482"/>
      <c r="CK205" s="1482"/>
      <c r="CL205" s="1482"/>
      <c r="CM205" s="1482"/>
      <c r="CN205" s="1482"/>
      <c r="CO205" s="1482"/>
      <c r="CP205" s="1482"/>
      <c r="CQ205" s="1482"/>
      <c r="CR205" s="1483"/>
      <c r="CS205" s="1553"/>
      <c r="CT205" s="1554"/>
      <c r="CU205" s="1555"/>
      <c r="CV205" s="1390"/>
      <c r="CW205" s="1391"/>
      <c r="CX205" s="1391"/>
      <c r="CY205" s="1391"/>
      <c r="CZ205" s="1391"/>
      <c r="DA205" s="1560"/>
      <c r="DB205" s="2422"/>
      <c r="DC205" s="2423"/>
      <c r="DD205" s="2423"/>
      <c r="DE205" s="2423"/>
      <c r="DF205" s="2423"/>
      <c r="DG205" s="2423"/>
      <c r="DH205" s="2423"/>
      <c r="DI205" s="2423"/>
      <c r="DJ205" s="2423"/>
      <c r="DK205" s="2423"/>
      <c r="DL205" s="2423"/>
      <c r="DM205" s="2423"/>
      <c r="DN205" s="2423"/>
      <c r="DO205" s="2423"/>
      <c r="DP205" s="2424"/>
      <c r="DQ205" s="81"/>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s="82"/>
    </row>
    <row r="206" spans="3:244" ht="5.25" customHeight="1">
      <c r="C206" s="139"/>
      <c r="D206" s="139"/>
      <c r="E206" s="139"/>
      <c r="F206" s="139"/>
      <c r="G206" s="139"/>
      <c r="H206" s="1567"/>
      <c r="I206" s="1568"/>
      <c r="J206" s="1568"/>
      <c r="K206" s="1569"/>
      <c r="L206" s="1381"/>
      <c r="M206" s="1383"/>
      <c r="N206" s="1381"/>
      <c r="O206" s="1382"/>
      <c r="P206" s="1382"/>
      <c r="Q206" s="1382"/>
      <c r="R206" s="1382"/>
      <c r="S206" s="1382"/>
      <c r="T206" s="1383"/>
      <c r="U206" s="1484"/>
      <c r="V206" s="1485"/>
      <c r="W206" s="1485"/>
      <c r="X206" s="1485"/>
      <c r="Y206" s="1485"/>
      <c r="Z206" s="1485"/>
      <c r="AA206" s="1485"/>
      <c r="AB206" s="1485"/>
      <c r="AC206" s="1485"/>
      <c r="AD206" s="1485"/>
      <c r="AE206" s="1485"/>
      <c r="AF206" s="1485"/>
      <c r="AG206" s="1485"/>
      <c r="AH206" s="1485"/>
      <c r="AI206" s="1485"/>
      <c r="AJ206" s="1485"/>
      <c r="AK206" s="1485"/>
      <c r="AL206" s="1485"/>
      <c r="AM206" s="1485"/>
      <c r="AN206" s="1485"/>
      <c r="AO206" s="1485"/>
      <c r="AP206" s="1485"/>
      <c r="AQ206" s="1485"/>
      <c r="AR206" s="1485"/>
      <c r="AS206" s="1485"/>
      <c r="AT206" s="1485"/>
      <c r="AU206" s="1486"/>
      <c r="AV206" s="1553"/>
      <c r="AW206" s="1554"/>
      <c r="AX206" s="1555"/>
      <c r="AY206" s="1390"/>
      <c r="AZ206" s="1391"/>
      <c r="BA206" s="1391"/>
      <c r="BB206" s="1391"/>
      <c r="BC206" s="1391"/>
      <c r="BD206" s="1560"/>
      <c r="BE206" s="1818"/>
      <c r="BF206" s="1568"/>
      <c r="BG206" s="1568"/>
      <c r="BH206" s="1569"/>
      <c r="BI206" s="1381"/>
      <c r="BJ206" s="1383"/>
      <c r="BK206" s="1381"/>
      <c r="BL206" s="1382"/>
      <c r="BM206" s="1382"/>
      <c r="BN206" s="1382"/>
      <c r="BO206" s="1382"/>
      <c r="BP206" s="1382"/>
      <c r="BQ206" s="1383"/>
      <c r="BR206" s="1484"/>
      <c r="BS206" s="1485"/>
      <c r="BT206" s="1485"/>
      <c r="BU206" s="1485"/>
      <c r="BV206" s="1485"/>
      <c r="BW206" s="1485"/>
      <c r="BX206" s="1485"/>
      <c r="BY206" s="1485"/>
      <c r="BZ206" s="1485"/>
      <c r="CA206" s="1485"/>
      <c r="CB206" s="1485"/>
      <c r="CC206" s="1485"/>
      <c r="CD206" s="1485"/>
      <c r="CE206" s="1485"/>
      <c r="CF206" s="1485"/>
      <c r="CG206" s="1485"/>
      <c r="CH206" s="1485"/>
      <c r="CI206" s="1485"/>
      <c r="CJ206" s="1485"/>
      <c r="CK206" s="1485"/>
      <c r="CL206" s="1485"/>
      <c r="CM206" s="1485"/>
      <c r="CN206" s="1485"/>
      <c r="CO206" s="1485"/>
      <c r="CP206" s="1485"/>
      <c r="CQ206" s="1485"/>
      <c r="CR206" s="1486"/>
      <c r="CS206" s="1553"/>
      <c r="CT206" s="1554"/>
      <c r="CU206" s="1555"/>
      <c r="CV206" s="1390"/>
      <c r="CW206" s="1391"/>
      <c r="CX206" s="1391"/>
      <c r="CY206" s="1391"/>
      <c r="CZ206" s="1391"/>
      <c r="DA206" s="1560"/>
      <c r="DB206" s="2422"/>
      <c r="DC206" s="2423"/>
      <c r="DD206" s="2423"/>
      <c r="DE206" s="2423"/>
      <c r="DF206" s="2423"/>
      <c r="DG206" s="2423"/>
      <c r="DH206" s="2423"/>
      <c r="DI206" s="2423"/>
      <c r="DJ206" s="2423"/>
      <c r="DK206" s="2423"/>
      <c r="DL206" s="2423"/>
      <c r="DM206" s="2423"/>
      <c r="DN206" s="2423"/>
      <c r="DO206" s="2423"/>
      <c r="DP206" s="2424"/>
      <c r="DQ206" s="81"/>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s="82"/>
    </row>
    <row r="207" spans="3:244" ht="5.25" customHeight="1">
      <c r="C207" s="139"/>
      <c r="D207" s="139"/>
      <c r="E207" s="139"/>
      <c r="F207" s="139"/>
      <c r="G207" s="139"/>
      <c r="H207" s="1567"/>
      <c r="I207" s="1568"/>
      <c r="J207" s="1568"/>
      <c r="K207" s="1569"/>
      <c r="L207" s="1381"/>
      <c r="M207" s="1383"/>
      <c r="N207" s="1381"/>
      <c r="O207" s="1382"/>
      <c r="P207" s="1382"/>
      <c r="Q207" s="1382"/>
      <c r="R207" s="1382"/>
      <c r="S207" s="1382"/>
      <c r="T207" s="1383"/>
      <c r="U207" s="1484"/>
      <c r="V207" s="1485"/>
      <c r="W207" s="1485"/>
      <c r="X207" s="1485"/>
      <c r="Y207" s="1485"/>
      <c r="Z207" s="1485"/>
      <c r="AA207" s="1485"/>
      <c r="AB207" s="1485"/>
      <c r="AC207" s="1485"/>
      <c r="AD207" s="1485"/>
      <c r="AE207" s="1485"/>
      <c r="AF207" s="1485"/>
      <c r="AG207" s="1485"/>
      <c r="AH207" s="1485"/>
      <c r="AI207" s="1485"/>
      <c r="AJ207" s="1485"/>
      <c r="AK207" s="1485"/>
      <c r="AL207" s="1485"/>
      <c r="AM207" s="1485"/>
      <c r="AN207" s="1485"/>
      <c r="AO207" s="1485"/>
      <c r="AP207" s="1485"/>
      <c r="AQ207" s="1485"/>
      <c r="AR207" s="1485"/>
      <c r="AS207" s="1485"/>
      <c r="AT207" s="1485"/>
      <c r="AU207" s="1486"/>
      <c r="AV207" s="1553"/>
      <c r="AW207" s="1554"/>
      <c r="AX207" s="1555"/>
      <c r="AY207" s="1390"/>
      <c r="AZ207" s="1391"/>
      <c r="BA207" s="1391"/>
      <c r="BB207" s="1391"/>
      <c r="BC207" s="1391"/>
      <c r="BD207" s="1560"/>
      <c r="BE207" s="1818"/>
      <c r="BF207" s="1568"/>
      <c r="BG207" s="1568"/>
      <c r="BH207" s="1569"/>
      <c r="BI207" s="1381"/>
      <c r="BJ207" s="1383"/>
      <c r="BK207" s="1381"/>
      <c r="BL207" s="1382"/>
      <c r="BM207" s="1382"/>
      <c r="BN207" s="1382"/>
      <c r="BO207" s="1382"/>
      <c r="BP207" s="1382"/>
      <c r="BQ207" s="1383"/>
      <c r="BR207" s="1484"/>
      <c r="BS207" s="1485"/>
      <c r="BT207" s="1485"/>
      <c r="BU207" s="1485"/>
      <c r="BV207" s="1485"/>
      <c r="BW207" s="1485"/>
      <c r="BX207" s="1485"/>
      <c r="BY207" s="1485"/>
      <c r="BZ207" s="1485"/>
      <c r="CA207" s="1485"/>
      <c r="CB207" s="1485"/>
      <c r="CC207" s="1485"/>
      <c r="CD207" s="1485"/>
      <c r="CE207" s="1485"/>
      <c r="CF207" s="1485"/>
      <c r="CG207" s="1485"/>
      <c r="CH207" s="1485"/>
      <c r="CI207" s="1485"/>
      <c r="CJ207" s="1485"/>
      <c r="CK207" s="1485"/>
      <c r="CL207" s="1485"/>
      <c r="CM207" s="1485"/>
      <c r="CN207" s="1485"/>
      <c r="CO207" s="1485"/>
      <c r="CP207" s="1485"/>
      <c r="CQ207" s="1485"/>
      <c r="CR207" s="1486"/>
      <c r="CS207" s="1553"/>
      <c r="CT207" s="1554"/>
      <c r="CU207" s="1555"/>
      <c r="CV207" s="1390"/>
      <c r="CW207" s="1391"/>
      <c r="CX207" s="1391"/>
      <c r="CY207" s="1391"/>
      <c r="CZ207" s="1391"/>
      <c r="DA207" s="1560"/>
      <c r="DB207" s="2422"/>
      <c r="DC207" s="2423"/>
      <c r="DD207" s="2423"/>
      <c r="DE207" s="2423"/>
      <c r="DF207" s="2423"/>
      <c r="DG207" s="2423"/>
      <c r="DH207" s="2423"/>
      <c r="DI207" s="2423"/>
      <c r="DJ207" s="2423"/>
      <c r="DK207" s="2423"/>
      <c r="DL207" s="2423"/>
      <c r="DM207" s="2423"/>
      <c r="DN207" s="2423"/>
      <c r="DO207" s="2423"/>
      <c r="DP207" s="2424"/>
      <c r="DQ207" s="81"/>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s="82"/>
    </row>
    <row r="208" spans="3:244" ht="5.25" customHeight="1">
      <c r="C208" s="139"/>
      <c r="D208" s="139"/>
      <c r="E208" s="139"/>
      <c r="F208" s="139"/>
      <c r="G208" s="139"/>
      <c r="H208" s="1567"/>
      <c r="I208" s="1568"/>
      <c r="J208" s="1568"/>
      <c r="K208" s="1569"/>
      <c r="L208" s="1381"/>
      <c r="M208" s="1383"/>
      <c r="N208" s="1381"/>
      <c r="O208" s="1382"/>
      <c r="P208" s="1382"/>
      <c r="Q208" s="1382"/>
      <c r="R208" s="1382"/>
      <c r="S208" s="1382"/>
      <c r="T208" s="1383"/>
      <c r="U208" s="1484"/>
      <c r="V208" s="1485"/>
      <c r="W208" s="1485"/>
      <c r="X208" s="1485"/>
      <c r="Y208" s="1485"/>
      <c r="Z208" s="1485"/>
      <c r="AA208" s="1485"/>
      <c r="AB208" s="1485"/>
      <c r="AC208" s="1485"/>
      <c r="AD208" s="1485"/>
      <c r="AE208" s="1485"/>
      <c r="AF208" s="1485"/>
      <c r="AG208" s="1485"/>
      <c r="AH208" s="1485"/>
      <c r="AI208" s="1485"/>
      <c r="AJ208" s="1485"/>
      <c r="AK208" s="1485"/>
      <c r="AL208" s="1485"/>
      <c r="AM208" s="1485"/>
      <c r="AN208" s="1485"/>
      <c r="AO208" s="1485"/>
      <c r="AP208" s="1485"/>
      <c r="AQ208" s="1485"/>
      <c r="AR208" s="1485"/>
      <c r="AS208" s="1485"/>
      <c r="AT208" s="1485"/>
      <c r="AU208" s="1486"/>
      <c r="AV208" s="1553"/>
      <c r="AW208" s="1554"/>
      <c r="AX208" s="1555"/>
      <c r="AY208" s="1390"/>
      <c r="AZ208" s="1391"/>
      <c r="BA208" s="1391"/>
      <c r="BB208" s="1391"/>
      <c r="BC208" s="1391"/>
      <c r="BD208" s="1560"/>
      <c r="BE208" s="1818"/>
      <c r="BF208" s="1568"/>
      <c r="BG208" s="1568"/>
      <c r="BH208" s="1569"/>
      <c r="BI208" s="1381"/>
      <c r="BJ208" s="1383"/>
      <c r="BK208" s="1381"/>
      <c r="BL208" s="1382"/>
      <c r="BM208" s="1382"/>
      <c r="BN208" s="1382"/>
      <c r="BO208" s="1382"/>
      <c r="BP208" s="1382"/>
      <c r="BQ208" s="1383"/>
      <c r="BR208" s="1484"/>
      <c r="BS208" s="1485"/>
      <c r="BT208" s="1485"/>
      <c r="BU208" s="1485"/>
      <c r="BV208" s="1485"/>
      <c r="BW208" s="1485"/>
      <c r="BX208" s="1485"/>
      <c r="BY208" s="1485"/>
      <c r="BZ208" s="1485"/>
      <c r="CA208" s="1485"/>
      <c r="CB208" s="1485"/>
      <c r="CC208" s="1485"/>
      <c r="CD208" s="1485"/>
      <c r="CE208" s="1485"/>
      <c r="CF208" s="1485"/>
      <c r="CG208" s="1485"/>
      <c r="CH208" s="1485"/>
      <c r="CI208" s="1485"/>
      <c r="CJ208" s="1485"/>
      <c r="CK208" s="1485"/>
      <c r="CL208" s="1485"/>
      <c r="CM208" s="1485"/>
      <c r="CN208" s="1485"/>
      <c r="CO208" s="1485"/>
      <c r="CP208" s="1485"/>
      <c r="CQ208" s="1485"/>
      <c r="CR208" s="1486"/>
      <c r="CS208" s="1553"/>
      <c r="CT208" s="1554"/>
      <c r="CU208" s="1555"/>
      <c r="CV208" s="1390"/>
      <c r="CW208" s="1391"/>
      <c r="CX208" s="1391"/>
      <c r="CY208" s="1391"/>
      <c r="CZ208" s="1391"/>
      <c r="DA208" s="1560"/>
      <c r="DB208" s="1645" t="str">
        <f>IF($AA$10&lt;&gt;"",IF(HLOOKUP($AA$10,'個人別明細　一覧入力用'!$F$7:$HG$193,163,FALSE)&lt;&gt;"","(1) "&amp;HLOOKUP($AA$10,'個人別明細　一覧入力用'!$F$7:$HG$193,163,FALSE),""),"")</f>
        <v/>
      </c>
      <c r="DC208" s="1646"/>
      <c r="DD208" s="1646"/>
      <c r="DE208" s="1646"/>
      <c r="DF208" s="1646"/>
      <c r="DG208" s="1646"/>
      <c r="DH208" s="1646"/>
      <c r="DI208" s="1646"/>
      <c r="DJ208" s="1646"/>
      <c r="DK208" s="1646"/>
      <c r="DL208" s="1646"/>
      <c r="DM208" s="1646"/>
      <c r="DN208" s="1646"/>
      <c r="DO208" s="1646"/>
      <c r="DP208" s="1647"/>
      <c r="DQ208" s="81"/>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s="82"/>
    </row>
    <row r="209" spans="3:244" ht="5.25" customHeight="1">
      <c r="C209" s="139"/>
      <c r="D209" s="139"/>
      <c r="E209" s="139"/>
      <c r="F209" s="139"/>
      <c r="G209" s="139"/>
      <c r="H209" s="1567"/>
      <c r="I209" s="1568"/>
      <c r="J209" s="1568"/>
      <c r="K209" s="1569"/>
      <c r="L209" s="1381"/>
      <c r="M209" s="1383"/>
      <c r="N209" s="1428"/>
      <c r="O209" s="1480"/>
      <c r="P209" s="1480"/>
      <c r="Q209" s="1480"/>
      <c r="R209" s="1480"/>
      <c r="S209" s="1480"/>
      <c r="T209" s="1429"/>
      <c r="U209" s="1487"/>
      <c r="V209" s="1488"/>
      <c r="W209" s="1488"/>
      <c r="X209" s="1488"/>
      <c r="Y209" s="1488"/>
      <c r="Z209" s="1488"/>
      <c r="AA209" s="1488"/>
      <c r="AB209" s="1488"/>
      <c r="AC209" s="1488"/>
      <c r="AD209" s="1488"/>
      <c r="AE209" s="1488"/>
      <c r="AF209" s="1488"/>
      <c r="AG209" s="1488"/>
      <c r="AH209" s="1488"/>
      <c r="AI209" s="1488"/>
      <c r="AJ209" s="1488"/>
      <c r="AK209" s="1488"/>
      <c r="AL209" s="1488"/>
      <c r="AM209" s="1488"/>
      <c r="AN209" s="1488"/>
      <c r="AO209" s="1488"/>
      <c r="AP209" s="1488"/>
      <c r="AQ209" s="1488"/>
      <c r="AR209" s="1488"/>
      <c r="AS209" s="1488"/>
      <c r="AT209" s="1488"/>
      <c r="AU209" s="1489"/>
      <c r="AV209" s="1556"/>
      <c r="AW209" s="1557"/>
      <c r="AX209" s="1558"/>
      <c r="AY209" s="1561"/>
      <c r="AZ209" s="1562"/>
      <c r="BA209" s="1562"/>
      <c r="BB209" s="1562"/>
      <c r="BC209" s="1562"/>
      <c r="BD209" s="1563"/>
      <c r="BE209" s="1818"/>
      <c r="BF209" s="1568"/>
      <c r="BG209" s="1568"/>
      <c r="BH209" s="1569"/>
      <c r="BI209" s="1381"/>
      <c r="BJ209" s="1383"/>
      <c r="BK209" s="1428"/>
      <c r="BL209" s="1480"/>
      <c r="BM209" s="1480"/>
      <c r="BN209" s="1480"/>
      <c r="BO209" s="1480"/>
      <c r="BP209" s="1480"/>
      <c r="BQ209" s="1429"/>
      <c r="BR209" s="1487"/>
      <c r="BS209" s="1488"/>
      <c r="BT209" s="1488"/>
      <c r="BU209" s="1488"/>
      <c r="BV209" s="1488"/>
      <c r="BW209" s="1488"/>
      <c r="BX209" s="1488"/>
      <c r="BY209" s="1488"/>
      <c r="BZ209" s="1488"/>
      <c r="CA209" s="1488"/>
      <c r="CB209" s="1488"/>
      <c r="CC209" s="1488"/>
      <c r="CD209" s="1488"/>
      <c r="CE209" s="1488"/>
      <c r="CF209" s="1488"/>
      <c r="CG209" s="1488"/>
      <c r="CH209" s="1488"/>
      <c r="CI209" s="1488"/>
      <c r="CJ209" s="1488"/>
      <c r="CK209" s="1488"/>
      <c r="CL209" s="1488"/>
      <c r="CM209" s="1488"/>
      <c r="CN209" s="1488"/>
      <c r="CO209" s="1488"/>
      <c r="CP209" s="1488"/>
      <c r="CQ209" s="1488"/>
      <c r="CR209" s="1489"/>
      <c r="CS209" s="1556"/>
      <c r="CT209" s="1557"/>
      <c r="CU209" s="1558"/>
      <c r="CV209" s="1561"/>
      <c r="CW209" s="1562"/>
      <c r="CX209" s="1562"/>
      <c r="CY209" s="1562"/>
      <c r="CZ209" s="1562"/>
      <c r="DA209" s="1563"/>
      <c r="DB209" s="1648"/>
      <c r="DC209" s="1649"/>
      <c r="DD209" s="1649"/>
      <c r="DE209" s="1649"/>
      <c r="DF209" s="1649"/>
      <c r="DG209" s="1649"/>
      <c r="DH209" s="1649"/>
      <c r="DI209" s="1649"/>
      <c r="DJ209" s="1649"/>
      <c r="DK209" s="1649"/>
      <c r="DL209" s="1649"/>
      <c r="DM209" s="1649"/>
      <c r="DN209" s="1649"/>
      <c r="DO209" s="1649"/>
      <c r="DP209" s="1650"/>
      <c r="DQ209" s="81"/>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s="82"/>
    </row>
    <row r="210" spans="3:244" ht="5.25" customHeight="1">
      <c r="C210" s="139"/>
      <c r="D210" s="139"/>
      <c r="E210" s="139"/>
      <c r="F210" s="139"/>
      <c r="G210" s="139"/>
      <c r="H210" s="1567"/>
      <c r="I210" s="1568"/>
      <c r="J210" s="1568"/>
      <c r="K210" s="1569"/>
      <c r="L210" s="1381"/>
      <c r="M210" s="1383"/>
      <c r="N210" s="1427" t="s">
        <v>125</v>
      </c>
      <c r="O210" s="1379"/>
      <c r="P210" s="1379"/>
      <c r="Q210" s="1379"/>
      <c r="R210" s="1379"/>
      <c r="S210" s="1379"/>
      <c r="T210" s="1380"/>
      <c r="U210" s="1642" t="str">
        <f>IF($AA$10&lt;&gt;"",IF(HLOOKUP($AA$10,'個人別明細　一覧入力用'!$F$7:$HG$193,49,FALSE)&lt;&gt;"",MID(HLOOKUP($AA$10,'個人別明細　一覧入力用'!$F$7:$HG$193,49,FALSE),1,1),""),"")</f>
        <v/>
      </c>
      <c r="V210" s="1642"/>
      <c r="W210" s="1642"/>
      <c r="X210" s="1642" t="str">
        <f>IF($AA$10&lt;&gt;"",IF(HLOOKUP($AA$10,'個人別明細　一覧入力用'!$F$7:$HG$193,49,FALSE)&lt;&gt;"",MID(HLOOKUP($AA$10,'個人別明細　一覧入力用'!$F$7:$HG$193,49,FALSE),2,1),""),"")</f>
        <v/>
      </c>
      <c r="Y210" s="1642"/>
      <c r="Z210" s="1642"/>
      <c r="AA210" s="1642" t="str">
        <f>IF($AA$10&lt;&gt;"",IF(HLOOKUP($AA$10,'個人別明細　一覧入力用'!$F$7:$HG$193,49,FALSE)&lt;&gt;"",MID(HLOOKUP($AA$10,'個人別明細　一覧入力用'!$F$7:$HG$193,49,FALSE),3,1),""),"")</f>
        <v/>
      </c>
      <c r="AB210" s="1642"/>
      <c r="AC210" s="1642"/>
      <c r="AD210" s="1430" t="str">
        <f>IF($AA$10&lt;&gt;"",IF(HLOOKUP($AA$10,'個人別明細　一覧入力用'!$F$7:$HG$193,49,FALSE)&lt;&gt;"",MID(HLOOKUP($AA$10,'個人別明細　一覧入力用'!$F$7:$HG$193,49,FALSE),4,1),""),"")</f>
        <v/>
      </c>
      <c r="AE210" s="1431"/>
      <c r="AF210" s="1431"/>
      <c r="AG210" s="1431" t="str">
        <f>IF($AA$10&lt;&gt;"",IF(HLOOKUP($AA$10,'個人別明細　一覧入力用'!$F$7:$HG$193,49,FALSE)&lt;&gt;"",MID(HLOOKUP($AA$10,'個人別明細　一覧入力用'!$F$7:$HG$193,49,FALSE),5,1),""),"")</f>
        <v/>
      </c>
      <c r="AH210" s="1431"/>
      <c r="AI210" s="1573"/>
      <c r="AJ210" s="1642" t="str">
        <f>IF($AA$10&lt;&gt;"",IF(HLOOKUP($AA$10,'個人別明細　一覧入力用'!$F$7:$HG$193,49,FALSE)&lt;&gt;"",MID(HLOOKUP($AA$10,'個人別明細　一覧入力用'!$F$7:$HG$193,49,FALSE),6,1),""),"")</f>
        <v/>
      </c>
      <c r="AK210" s="1642"/>
      <c r="AL210" s="1642"/>
      <c r="AM210" s="1642" t="str">
        <f>IF($AA$10&lt;&gt;"",IF(HLOOKUP($AA$10,'個人別明細　一覧入力用'!$F$7:$HG$193,49,FALSE)&lt;&gt;"",MID(HLOOKUP($AA$10,'個人別明細　一覧入力用'!$F$7:$HG$193,49,FALSE),7,1),""),"")</f>
        <v/>
      </c>
      <c r="AN210" s="1642"/>
      <c r="AO210" s="1642"/>
      <c r="AP210" s="1430" t="str">
        <f>IF($AA$10&lt;&gt;"",IF(HLOOKUP($AA$10,'個人別明細　一覧入力用'!$F$7:$HG$193,49,FALSE)&lt;&gt;"",MID(HLOOKUP($AA$10,'個人別明細　一覧入力用'!$F$7:$HG$193,49,FALSE),8,1),""),"")</f>
        <v/>
      </c>
      <c r="AQ210" s="1431"/>
      <c r="AR210" s="1431"/>
      <c r="AS210" s="1431" t="str">
        <f>IF($AA$10&lt;&gt;"",IF(HLOOKUP($AA$10,'個人別明細　一覧入力用'!$F$7:$HG$193,49,FALSE)&lt;&gt;"",MID(HLOOKUP($AA$10,'個人別明細　一覧入力用'!$F$7:$HG$193,49,FALSE),9,1),""),"")</f>
        <v/>
      </c>
      <c r="AT210" s="1431"/>
      <c r="AU210" s="1573"/>
      <c r="AV210" s="1642" t="str">
        <f>IF($AA$10&lt;&gt;"",IF(HLOOKUP($AA$10,'個人別明細　一覧入力用'!$F$7:$HG$193,49,FALSE)&lt;&gt;"",MID(HLOOKUP($AA$10,'個人別明細　一覧入力用'!$F$7:$HG$193,49,FALSE),10,1),""),"")</f>
        <v/>
      </c>
      <c r="AW210" s="1642"/>
      <c r="AX210" s="1642"/>
      <c r="AY210" s="1642" t="str">
        <f>IF($AA$10&lt;&gt;"",IF(HLOOKUP($AA$10,'個人別明細　一覧入力用'!$F$7:$HG$193,49,FALSE)&lt;&gt;"",MID(HLOOKUP($AA$10,'個人別明細　一覧入力用'!$F$7:$HG$193,49,FALSE),11,1),""),"")</f>
        <v/>
      </c>
      <c r="AZ210" s="1642"/>
      <c r="BA210" s="1642"/>
      <c r="BB210" s="1642" t="str">
        <f>IF($AA$10&lt;&gt;"",IF(HLOOKUP($AA$10,'個人別明細　一覧入力用'!$F$7:$HG$193,49,FALSE)&lt;&gt;"",MID(HLOOKUP($AA$10,'個人別明細　一覧入力用'!$F$7:$HG$193,49,FALSE),12,1),""),"")</f>
        <v/>
      </c>
      <c r="BC210" s="1642"/>
      <c r="BD210" s="1642"/>
      <c r="BE210" s="1818"/>
      <c r="BF210" s="1568"/>
      <c r="BG210" s="1568"/>
      <c r="BH210" s="1569"/>
      <c r="BI210" s="1381"/>
      <c r="BJ210" s="1383"/>
      <c r="BK210" s="1427" t="s">
        <v>125</v>
      </c>
      <c r="BL210" s="1379"/>
      <c r="BM210" s="1379"/>
      <c r="BN210" s="1379"/>
      <c r="BO210" s="1379"/>
      <c r="BP210" s="1379"/>
      <c r="BQ210" s="1380"/>
      <c r="BR210" s="2388" t="str">
        <f>IF($AA$10&lt;&gt;"",IF(HLOOKUP($AA$10,'個人別明細　一覧入力用'!$F$7:$HG$163,68,FALSE)&lt;&gt;"",MID(HLOOKUP($AA$10,'個人別明細　一覧入力用'!$F$7:$HG$163,68,FALSE),1,1),""),"")</f>
        <v/>
      </c>
      <c r="BS210" s="2388"/>
      <c r="BT210" s="2388"/>
      <c r="BU210" s="2252" t="str">
        <f>IF($AA$10&lt;&gt;"",IF(HLOOKUP($AA$10,'個人別明細　一覧入力用'!$F$7:$HG$163,68,FALSE)&lt;&gt;"",MID(HLOOKUP($AA$10,'個人別明細　一覧入力用'!$F$7:$HG$163,68,FALSE),2,1),""),"")</f>
        <v/>
      </c>
      <c r="BV210" s="2253"/>
      <c r="BW210" s="2254"/>
      <c r="BX210" s="2252" t="str">
        <f>IF($AA$10&lt;&gt;"",IF(HLOOKUP($AA$10,'個人別明細　一覧入力用'!$F$7:$HG$163,68,FALSE)&lt;&gt;"",MID(HLOOKUP($AA$10,'個人別明細　一覧入力用'!$F$7:$HG$163,68,FALSE),3,1),""),"")</f>
        <v/>
      </c>
      <c r="BY210" s="2253"/>
      <c r="BZ210" s="2254"/>
      <c r="CA210" s="2252" t="str">
        <f>IF($AA$10&lt;&gt;"",IF(HLOOKUP($AA$10,'個人別明細　一覧入力用'!$F$7:$HG$163,68,FALSE)&lt;&gt;"",MID(HLOOKUP($AA$10,'個人別明細　一覧入力用'!$F$7:$HG$163,68,FALSE),4,1),""),"")</f>
        <v/>
      </c>
      <c r="CB210" s="2253"/>
      <c r="CC210" s="2261"/>
      <c r="CD210" s="2264" t="str">
        <f>IF($AA$10&lt;&gt;"",IF(HLOOKUP($AA$10,'個人別明細　一覧入力用'!$F$7:$HG$163,68,FALSE)&lt;&gt;"",MID(HLOOKUP($AA$10,'個人別明細　一覧入力用'!$F$7:$HG$163,68,FALSE),5,1),""),"")</f>
        <v/>
      </c>
      <c r="CE210" s="2253"/>
      <c r="CF210" s="2254"/>
      <c r="CG210" s="2252" t="str">
        <f>IF($AA$10&lt;&gt;"",IF(HLOOKUP($AA$10,'個人別明細　一覧入力用'!$F$7:$HG$163,68,FALSE)&lt;&gt;"",MID(HLOOKUP($AA$10,'個人別明細　一覧入力用'!$F$7:$HG$163,68,FALSE),6,1),""),"")</f>
        <v/>
      </c>
      <c r="CH210" s="2253"/>
      <c r="CI210" s="2254"/>
      <c r="CJ210" s="2252" t="str">
        <f>IF($AA$10&lt;&gt;"",IF(HLOOKUP($AA$10,'個人別明細　一覧入力用'!$F$7:$HG$163,68,FALSE)&lt;&gt;"",MID(HLOOKUP($AA$10,'個人別明細　一覧入力用'!$F$7:$HG$163,68,FALSE),7,1),""),"")</f>
        <v/>
      </c>
      <c r="CK210" s="2253"/>
      <c r="CL210" s="2254"/>
      <c r="CM210" s="2252" t="str">
        <f>IF($AA$10&lt;&gt;"",IF(HLOOKUP($AA$10,'個人別明細　一覧入力用'!$F$7:$HG$163,68,FALSE)&lt;&gt;"",MID(HLOOKUP($AA$10,'個人別明細　一覧入力用'!$F$7:$HG$163,68,FALSE),8,1),""),"")</f>
        <v/>
      </c>
      <c r="CN210" s="2253"/>
      <c r="CO210" s="2261"/>
      <c r="CP210" s="2264" t="str">
        <f>IF($AA$10&lt;&gt;"",IF(HLOOKUP($AA$10,'個人別明細　一覧入力用'!$F$7:$HG$163,68,FALSE)&lt;&gt;"",MID(HLOOKUP($AA$10,'個人別明細　一覧入力用'!$F$7:$HG$163,68,FALSE),9,1),""),"")</f>
        <v/>
      </c>
      <c r="CQ210" s="2253"/>
      <c r="CR210" s="2254"/>
      <c r="CS210" s="2252" t="str">
        <f>IF($AA$10&lt;&gt;"",IF(HLOOKUP($AA$10,'個人別明細　一覧入力用'!$F$7:$HG$163,68,FALSE)&lt;&gt;"",MID(HLOOKUP($AA$10,'個人別明細　一覧入力用'!$F$7:$HG$163,68,FALSE),10,1),""),"")</f>
        <v/>
      </c>
      <c r="CT210" s="2253"/>
      <c r="CU210" s="2254"/>
      <c r="CV210" s="2252" t="str">
        <f>IF($AA$10&lt;&gt;"",IF(HLOOKUP($AA$10,'個人別明細　一覧入力用'!$F$7:$HG$163,68,FALSE)&lt;&gt;"",MID(HLOOKUP($AA$10,'個人別明細　一覧入力用'!$F$7:$HG$163,68,FALSE),11,1),""),"")</f>
        <v/>
      </c>
      <c r="CW210" s="2253"/>
      <c r="CX210" s="2254"/>
      <c r="CY210" s="2252" t="str">
        <f>IF($AA$10&lt;&gt;"",IF(HLOOKUP($AA$10,'個人別明細　一覧入力用'!$F$7:$HG$163,68,FALSE)&lt;&gt;"",MID(HLOOKUP($AA$10,'個人別明細　一覧入力用'!$F$7:$HG$163,68,FALSE),12,1),""),"")</f>
        <v/>
      </c>
      <c r="CZ210" s="2253"/>
      <c r="DA210" s="2254"/>
      <c r="DB210" s="1648"/>
      <c r="DC210" s="1649"/>
      <c r="DD210" s="1649"/>
      <c r="DE210" s="1649"/>
      <c r="DF210" s="1649"/>
      <c r="DG210" s="1649"/>
      <c r="DH210" s="1649"/>
      <c r="DI210" s="1649"/>
      <c r="DJ210" s="1649"/>
      <c r="DK210" s="1649"/>
      <c r="DL210" s="1649"/>
      <c r="DM210" s="1649"/>
      <c r="DN210" s="1649"/>
      <c r="DO210" s="1649"/>
      <c r="DP210" s="1650"/>
      <c r="DQ210" s="81"/>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s="82"/>
    </row>
    <row r="211" spans="3:244" ht="5.25" customHeight="1">
      <c r="C211" s="139"/>
      <c r="D211" s="139"/>
      <c r="E211" s="139"/>
      <c r="F211" s="139"/>
      <c r="G211" s="139"/>
      <c r="H211" s="1567"/>
      <c r="I211" s="1568"/>
      <c r="J211" s="1568"/>
      <c r="K211" s="1569"/>
      <c r="L211" s="1381"/>
      <c r="M211" s="1383"/>
      <c r="N211" s="1381"/>
      <c r="O211" s="1382"/>
      <c r="P211" s="1382"/>
      <c r="Q211" s="1382"/>
      <c r="R211" s="1382"/>
      <c r="S211" s="1382"/>
      <c r="T211" s="1383"/>
      <c r="U211" s="1643"/>
      <c r="V211" s="1643"/>
      <c r="W211" s="1643"/>
      <c r="X211" s="1643"/>
      <c r="Y211" s="1643"/>
      <c r="Z211" s="1643"/>
      <c r="AA211" s="1643"/>
      <c r="AB211" s="1643"/>
      <c r="AC211" s="1643"/>
      <c r="AD211" s="1432"/>
      <c r="AE211" s="1433"/>
      <c r="AF211" s="1433"/>
      <c r="AG211" s="1433"/>
      <c r="AH211" s="1433"/>
      <c r="AI211" s="1574"/>
      <c r="AJ211" s="1643"/>
      <c r="AK211" s="1643"/>
      <c r="AL211" s="1643"/>
      <c r="AM211" s="1643"/>
      <c r="AN211" s="1643"/>
      <c r="AO211" s="1643"/>
      <c r="AP211" s="1432"/>
      <c r="AQ211" s="1433"/>
      <c r="AR211" s="1433"/>
      <c r="AS211" s="1433"/>
      <c r="AT211" s="1433"/>
      <c r="AU211" s="1574"/>
      <c r="AV211" s="1643"/>
      <c r="AW211" s="1643"/>
      <c r="AX211" s="1643"/>
      <c r="AY211" s="1643"/>
      <c r="AZ211" s="1643"/>
      <c r="BA211" s="1643"/>
      <c r="BB211" s="1643"/>
      <c r="BC211" s="1643"/>
      <c r="BD211" s="1643"/>
      <c r="BE211" s="1818"/>
      <c r="BF211" s="1568"/>
      <c r="BG211" s="1568"/>
      <c r="BH211" s="1569"/>
      <c r="BI211" s="1381"/>
      <c r="BJ211" s="1383"/>
      <c r="BK211" s="1381"/>
      <c r="BL211" s="1382"/>
      <c r="BM211" s="1382"/>
      <c r="BN211" s="1382"/>
      <c r="BO211" s="1382"/>
      <c r="BP211" s="1382"/>
      <c r="BQ211" s="1383"/>
      <c r="BR211" s="2389"/>
      <c r="BS211" s="2389"/>
      <c r="BT211" s="2389"/>
      <c r="BU211" s="2255"/>
      <c r="BV211" s="2256"/>
      <c r="BW211" s="2257"/>
      <c r="BX211" s="2255"/>
      <c r="BY211" s="2256"/>
      <c r="BZ211" s="2257"/>
      <c r="CA211" s="2255"/>
      <c r="CB211" s="2256"/>
      <c r="CC211" s="2262"/>
      <c r="CD211" s="2265"/>
      <c r="CE211" s="2256"/>
      <c r="CF211" s="2257"/>
      <c r="CG211" s="2255"/>
      <c r="CH211" s="2256"/>
      <c r="CI211" s="2257"/>
      <c r="CJ211" s="2255"/>
      <c r="CK211" s="2256"/>
      <c r="CL211" s="2257"/>
      <c r="CM211" s="2255"/>
      <c r="CN211" s="2256"/>
      <c r="CO211" s="2262"/>
      <c r="CP211" s="2265"/>
      <c r="CQ211" s="2256"/>
      <c r="CR211" s="2257"/>
      <c r="CS211" s="2255"/>
      <c r="CT211" s="2256"/>
      <c r="CU211" s="2257"/>
      <c r="CV211" s="2255"/>
      <c r="CW211" s="2256"/>
      <c r="CX211" s="2257"/>
      <c r="CY211" s="2255"/>
      <c r="CZ211" s="2256"/>
      <c r="DA211" s="2257"/>
      <c r="DB211" s="1648"/>
      <c r="DC211" s="1649"/>
      <c r="DD211" s="1649"/>
      <c r="DE211" s="1649"/>
      <c r="DF211" s="1649"/>
      <c r="DG211" s="1649"/>
      <c r="DH211" s="1649"/>
      <c r="DI211" s="1649"/>
      <c r="DJ211" s="1649"/>
      <c r="DK211" s="1649"/>
      <c r="DL211" s="1649"/>
      <c r="DM211" s="1649"/>
      <c r="DN211" s="1649"/>
      <c r="DO211" s="1649"/>
      <c r="DP211" s="1650"/>
      <c r="DQ211" s="8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s="82"/>
    </row>
    <row r="212" spans="3:244" ht="5.25" customHeight="1">
      <c r="C212" s="139"/>
      <c r="D212" s="139"/>
      <c r="E212" s="139"/>
      <c r="F212" s="139"/>
      <c r="G212" s="139"/>
      <c r="H212" s="1567"/>
      <c r="I212" s="1568"/>
      <c r="J212" s="1568"/>
      <c r="K212" s="1569"/>
      <c r="L212" s="1381"/>
      <c r="M212" s="1383"/>
      <c r="N212" s="1381"/>
      <c r="O212" s="1382"/>
      <c r="P212" s="1382"/>
      <c r="Q212" s="1382"/>
      <c r="R212" s="1382"/>
      <c r="S212" s="1382"/>
      <c r="T212" s="1383"/>
      <c r="U212" s="1643"/>
      <c r="V212" s="1643"/>
      <c r="W212" s="1643"/>
      <c r="X212" s="1643"/>
      <c r="Y212" s="1643"/>
      <c r="Z212" s="1643"/>
      <c r="AA212" s="1643"/>
      <c r="AB212" s="1643"/>
      <c r="AC212" s="1643"/>
      <c r="AD212" s="1432"/>
      <c r="AE212" s="1433"/>
      <c r="AF212" s="1433"/>
      <c r="AG212" s="1433"/>
      <c r="AH212" s="1433"/>
      <c r="AI212" s="1574"/>
      <c r="AJ212" s="1643"/>
      <c r="AK212" s="1643"/>
      <c r="AL212" s="1643"/>
      <c r="AM212" s="1643"/>
      <c r="AN212" s="1643"/>
      <c r="AO212" s="1643"/>
      <c r="AP212" s="1432"/>
      <c r="AQ212" s="1433"/>
      <c r="AR212" s="1433"/>
      <c r="AS212" s="1433"/>
      <c r="AT212" s="1433"/>
      <c r="AU212" s="1574"/>
      <c r="AV212" s="1643"/>
      <c r="AW212" s="1643"/>
      <c r="AX212" s="1643"/>
      <c r="AY212" s="1643"/>
      <c r="AZ212" s="1643"/>
      <c r="BA212" s="1643"/>
      <c r="BB212" s="1643"/>
      <c r="BC212" s="1643"/>
      <c r="BD212" s="1643"/>
      <c r="BE212" s="1818"/>
      <c r="BF212" s="1568"/>
      <c r="BG212" s="1568"/>
      <c r="BH212" s="1569"/>
      <c r="BI212" s="1381"/>
      <c r="BJ212" s="1383"/>
      <c r="BK212" s="1381"/>
      <c r="BL212" s="1382"/>
      <c r="BM212" s="1382"/>
      <c r="BN212" s="1382"/>
      <c r="BO212" s="1382"/>
      <c r="BP212" s="1382"/>
      <c r="BQ212" s="1383"/>
      <c r="BR212" s="2389"/>
      <c r="BS212" s="2389"/>
      <c r="BT212" s="2389"/>
      <c r="BU212" s="2255"/>
      <c r="BV212" s="2256"/>
      <c r="BW212" s="2257"/>
      <c r="BX212" s="2255"/>
      <c r="BY212" s="2256"/>
      <c r="BZ212" s="2257"/>
      <c r="CA212" s="2255"/>
      <c r="CB212" s="2256"/>
      <c r="CC212" s="2262"/>
      <c r="CD212" s="2265"/>
      <c r="CE212" s="2256"/>
      <c r="CF212" s="2257"/>
      <c r="CG212" s="2255"/>
      <c r="CH212" s="2256"/>
      <c r="CI212" s="2257"/>
      <c r="CJ212" s="2255"/>
      <c r="CK212" s="2256"/>
      <c r="CL212" s="2257"/>
      <c r="CM212" s="2255"/>
      <c r="CN212" s="2256"/>
      <c r="CO212" s="2262"/>
      <c r="CP212" s="2265"/>
      <c r="CQ212" s="2256"/>
      <c r="CR212" s="2257"/>
      <c r="CS212" s="2255"/>
      <c r="CT212" s="2256"/>
      <c r="CU212" s="2257"/>
      <c r="CV212" s="2255"/>
      <c r="CW212" s="2256"/>
      <c r="CX212" s="2257"/>
      <c r="CY212" s="2255"/>
      <c r="CZ212" s="2256"/>
      <c r="DA212" s="2257"/>
      <c r="DB212" s="1648" t="str">
        <f>IF($AA$10&lt;&gt;"",IF(HLOOKUP($AA$10,'個人別明細　一覧入力用'!$F$7:$HG$193,166,FALSE)&lt;&gt;"","(2) "&amp;HLOOKUP($AA$10,'個人別明細　一覧入力用'!$F$7:$HG$193,166,FALSE),""),"")</f>
        <v/>
      </c>
      <c r="DC212" s="1649"/>
      <c r="DD212" s="1649"/>
      <c r="DE212" s="1649"/>
      <c r="DF212" s="1649"/>
      <c r="DG212" s="1649"/>
      <c r="DH212" s="1649"/>
      <c r="DI212" s="1649"/>
      <c r="DJ212" s="1649"/>
      <c r="DK212" s="1649"/>
      <c r="DL212" s="1649"/>
      <c r="DM212" s="1649"/>
      <c r="DN212" s="1649"/>
      <c r="DO212" s="1649"/>
      <c r="DP212" s="1650"/>
      <c r="DQ212" s="81"/>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s="82"/>
    </row>
    <row r="213" spans="3:244" ht="5.25" customHeight="1">
      <c r="C213" s="139"/>
      <c r="D213" s="139"/>
      <c r="E213" s="139"/>
      <c r="F213" s="139"/>
      <c r="G213" s="139"/>
      <c r="H213" s="1567"/>
      <c r="I213" s="1568"/>
      <c r="J213" s="1568"/>
      <c r="K213" s="1569"/>
      <c r="L213" s="1381"/>
      <c r="M213" s="1383"/>
      <c r="N213" s="1381"/>
      <c r="O213" s="1382"/>
      <c r="P213" s="1382"/>
      <c r="Q213" s="1382"/>
      <c r="R213" s="1382"/>
      <c r="S213" s="1382"/>
      <c r="T213" s="1383"/>
      <c r="U213" s="1643"/>
      <c r="V213" s="1643"/>
      <c r="W213" s="1643"/>
      <c r="X213" s="1643"/>
      <c r="Y213" s="1643"/>
      <c r="Z213" s="1643"/>
      <c r="AA213" s="1643"/>
      <c r="AB213" s="1643"/>
      <c r="AC213" s="1643"/>
      <c r="AD213" s="1432"/>
      <c r="AE213" s="1433"/>
      <c r="AF213" s="1433"/>
      <c r="AG213" s="1433"/>
      <c r="AH213" s="1433"/>
      <c r="AI213" s="1574"/>
      <c r="AJ213" s="1643"/>
      <c r="AK213" s="1643"/>
      <c r="AL213" s="1643"/>
      <c r="AM213" s="1643"/>
      <c r="AN213" s="1643"/>
      <c r="AO213" s="1643"/>
      <c r="AP213" s="1432"/>
      <c r="AQ213" s="1433"/>
      <c r="AR213" s="1433"/>
      <c r="AS213" s="1433"/>
      <c r="AT213" s="1433"/>
      <c r="AU213" s="1574"/>
      <c r="AV213" s="1643"/>
      <c r="AW213" s="1643"/>
      <c r="AX213" s="1643"/>
      <c r="AY213" s="1643"/>
      <c r="AZ213" s="1643"/>
      <c r="BA213" s="1643"/>
      <c r="BB213" s="1643"/>
      <c r="BC213" s="1643"/>
      <c r="BD213" s="1643"/>
      <c r="BE213" s="1818"/>
      <c r="BF213" s="1568"/>
      <c r="BG213" s="1568"/>
      <c r="BH213" s="1569"/>
      <c r="BI213" s="1381"/>
      <c r="BJ213" s="1383"/>
      <c r="BK213" s="1381"/>
      <c r="BL213" s="1382"/>
      <c r="BM213" s="1382"/>
      <c r="BN213" s="1382"/>
      <c r="BO213" s="1382"/>
      <c r="BP213" s="1382"/>
      <c r="BQ213" s="1383"/>
      <c r="BR213" s="2389"/>
      <c r="BS213" s="2389"/>
      <c r="BT213" s="2389"/>
      <c r="BU213" s="2255"/>
      <c r="BV213" s="2256"/>
      <c r="BW213" s="2257"/>
      <c r="BX213" s="2255"/>
      <c r="BY213" s="2256"/>
      <c r="BZ213" s="2257"/>
      <c r="CA213" s="2255"/>
      <c r="CB213" s="2256"/>
      <c r="CC213" s="2262"/>
      <c r="CD213" s="2265"/>
      <c r="CE213" s="2256"/>
      <c r="CF213" s="2257"/>
      <c r="CG213" s="2255"/>
      <c r="CH213" s="2256"/>
      <c r="CI213" s="2257"/>
      <c r="CJ213" s="2255"/>
      <c r="CK213" s="2256"/>
      <c r="CL213" s="2257"/>
      <c r="CM213" s="2255"/>
      <c r="CN213" s="2256"/>
      <c r="CO213" s="2262"/>
      <c r="CP213" s="2265"/>
      <c r="CQ213" s="2256"/>
      <c r="CR213" s="2257"/>
      <c r="CS213" s="2255"/>
      <c r="CT213" s="2256"/>
      <c r="CU213" s="2257"/>
      <c r="CV213" s="2255"/>
      <c r="CW213" s="2256"/>
      <c r="CX213" s="2257"/>
      <c r="CY213" s="2255"/>
      <c r="CZ213" s="2256"/>
      <c r="DA213" s="2257"/>
      <c r="DB213" s="1648"/>
      <c r="DC213" s="1649"/>
      <c r="DD213" s="1649"/>
      <c r="DE213" s="1649"/>
      <c r="DF213" s="1649"/>
      <c r="DG213" s="1649"/>
      <c r="DH213" s="1649"/>
      <c r="DI213" s="1649"/>
      <c r="DJ213" s="1649"/>
      <c r="DK213" s="1649"/>
      <c r="DL213" s="1649"/>
      <c r="DM213" s="1649"/>
      <c r="DN213" s="1649"/>
      <c r="DO213" s="1649"/>
      <c r="DP213" s="1650"/>
      <c r="DQ213" s="81"/>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s="82"/>
    </row>
    <row r="214" spans="3:244" ht="5.25" customHeight="1">
      <c r="C214" s="139"/>
      <c r="D214" s="139"/>
      <c r="E214" s="139"/>
      <c r="F214" s="139"/>
      <c r="G214" s="139"/>
      <c r="H214" s="1567"/>
      <c r="I214" s="1568"/>
      <c r="J214" s="1568"/>
      <c r="K214" s="1569"/>
      <c r="L214" s="1428"/>
      <c r="M214" s="1429"/>
      <c r="N214" s="1428"/>
      <c r="O214" s="1480"/>
      <c r="P214" s="1480"/>
      <c r="Q214" s="1480"/>
      <c r="R214" s="1480"/>
      <c r="S214" s="1480"/>
      <c r="T214" s="1429"/>
      <c r="U214" s="1644"/>
      <c r="V214" s="1644"/>
      <c r="W214" s="1644"/>
      <c r="X214" s="1644"/>
      <c r="Y214" s="1644"/>
      <c r="Z214" s="1644"/>
      <c r="AA214" s="1644"/>
      <c r="AB214" s="1644"/>
      <c r="AC214" s="1644"/>
      <c r="AD214" s="1434"/>
      <c r="AE214" s="1435"/>
      <c r="AF214" s="1435"/>
      <c r="AG214" s="1435"/>
      <c r="AH214" s="1435"/>
      <c r="AI214" s="1575"/>
      <c r="AJ214" s="1644"/>
      <c r="AK214" s="1644"/>
      <c r="AL214" s="1644"/>
      <c r="AM214" s="1644"/>
      <c r="AN214" s="1644"/>
      <c r="AO214" s="1644"/>
      <c r="AP214" s="1434"/>
      <c r="AQ214" s="1435"/>
      <c r="AR214" s="1435"/>
      <c r="AS214" s="1435"/>
      <c r="AT214" s="1435"/>
      <c r="AU214" s="1575"/>
      <c r="AV214" s="1644"/>
      <c r="AW214" s="1644"/>
      <c r="AX214" s="1644"/>
      <c r="AY214" s="1644"/>
      <c r="AZ214" s="1644"/>
      <c r="BA214" s="1644"/>
      <c r="BB214" s="1644"/>
      <c r="BC214" s="1644"/>
      <c r="BD214" s="1644"/>
      <c r="BE214" s="1818"/>
      <c r="BF214" s="1568"/>
      <c r="BG214" s="1568"/>
      <c r="BH214" s="1569"/>
      <c r="BI214" s="1428"/>
      <c r="BJ214" s="1429"/>
      <c r="BK214" s="1428"/>
      <c r="BL214" s="1480"/>
      <c r="BM214" s="1480"/>
      <c r="BN214" s="1480"/>
      <c r="BO214" s="1480"/>
      <c r="BP214" s="1480"/>
      <c r="BQ214" s="1429"/>
      <c r="BR214" s="2390"/>
      <c r="BS214" s="2390"/>
      <c r="BT214" s="2390"/>
      <c r="BU214" s="2258"/>
      <c r="BV214" s="2259"/>
      <c r="BW214" s="2260"/>
      <c r="BX214" s="2258"/>
      <c r="BY214" s="2259"/>
      <c r="BZ214" s="2260"/>
      <c r="CA214" s="2258"/>
      <c r="CB214" s="2259"/>
      <c r="CC214" s="2263"/>
      <c r="CD214" s="2266"/>
      <c r="CE214" s="2259"/>
      <c r="CF214" s="2260"/>
      <c r="CG214" s="2258"/>
      <c r="CH214" s="2259"/>
      <c r="CI214" s="2260"/>
      <c r="CJ214" s="2258"/>
      <c r="CK214" s="2259"/>
      <c r="CL214" s="2260"/>
      <c r="CM214" s="2258"/>
      <c r="CN214" s="2259"/>
      <c r="CO214" s="2263"/>
      <c r="CP214" s="2266"/>
      <c r="CQ214" s="2259"/>
      <c r="CR214" s="2260"/>
      <c r="CS214" s="2258"/>
      <c r="CT214" s="2259"/>
      <c r="CU214" s="2260"/>
      <c r="CV214" s="2258"/>
      <c r="CW214" s="2259"/>
      <c r="CX214" s="2260"/>
      <c r="CY214" s="2258"/>
      <c r="CZ214" s="2259"/>
      <c r="DA214" s="2260"/>
      <c r="DB214" s="1648"/>
      <c r="DC214" s="1649"/>
      <c r="DD214" s="1649"/>
      <c r="DE214" s="1649"/>
      <c r="DF214" s="1649"/>
      <c r="DG214" s="1649"/>
      <c r="DH214" s="1649"/>
      <c r="DI214" s="1649"/>
      <c r="DJ214" s="1649"/>
      <c r="DK214" s="1649"/>
      <c r="DL214" s="1649"/>
      <c r="DM214" s="1649"/>
      <c r="DN214" s="1649"/>
      <c r="DO214" s="1649"/>
      <c r="DP214" s="1650"/>
      <c r="DQ214" s="81"/>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s="82"/>
    </row>
    <row r="215" spans="3:244" ht="5.25" customHeight="1">
      <c r="C215" s="139"/>
      <c r="D215" s="139"/>
      <c r="E215" s="139"/>
      <c r="F215" s="139"/>
      <c r="G215" s="139"/>
      <c r="H215" s="1567"/>
      <c r="I215" s="1568"/>
      <c r="J215" s="1568"/>
      <c r="K215" s="1569"/>
      <c r="L215" s="1427">
        <v>4</v>
      </c>
      <c r="M215" s="1380"/>
      <c r="N215" s="1427" t="s">
        <v>39</v>
      </c>
      <c r="O215" s="1379"/>
      <c r="P215" s="1379"/>
      <c r="Q215" s="1379"/>
      <c r="R215" s="1379"/>
      <c r="S215" s="1379"/>
      <c r="T215" s="1380"/>
      <c r="U215" s="1481" t="str">
        <f>IF($AA$10&lt;&gt;"",IF(HLOOKUP($AA$10,'個人別明細　一覧入力用'!$F$7:$HG$193,51,FALSE)&lt;&gt;"",HLOOKUP($AA$10,'個人別明細　一覧入力用'!$F$7:$HG$193,51,FALSE),""),"")</f>
        <v/>
      </c>
      <c r="V215" s="1482"/>
      <c r="W215" s="1482"/>
      <c r="X215" s="1482"/>
      <c r="Y215" s="1482"/>
      <c r="Z215" s="1482"/>
      <c r="AA215" s="1482"/>
      <c r="AB215" s="1482"/>
      <c r="AC215" s="1482"/>
      <c r="AD215" s="1482"/>
      <c r="AE215" s="1482"/>
      <c r="AF215" s="1482"/>
      <c r="AG215" s="1482"/>
      <c r="AH215" s="1482"/>
      <c r="AI215" s="1482"/>
      <c r="AJ215" s="1482"/>
      <c r="AK215" s="1482"/>
      <c r="AL215" s="1482"/>
      <c r="AM215" s="1482"/>
      <c r="AN215" s="1482"/>
      <c r="AO215" s="1482"/>
      <c r="AP215" s="1482"/>
      <c r="AQ215" s="1482"/>
      <c r="AR215" s="1482"/>
      <c r="AS215" s="1482"/>
      <c r="AT215" s="1482"/>
      <c r="AU215" s="1483"/>
      <c r="AV215" s="1550" t="s">
        <v>126</v>
      </c>
      <c r="AW215" s="1551"/>
      <c r="AX215" s="1552"/>
      <c r="AY215" s="1387" t="str">
        <f>IF($AA$10&lt;&gt;"",IF(HLOOKUP($AA$10,'個人別明細　一覧入力用'!$F$7:$HG$193,54,FALSE)&lt;&gt;"",LEFT(HLOOKUP($AA$10,'個人別明細　一覧入力用'!$F$7:$HG$193,54,FALSE),2),""),"")</f>
        <v/>
      </c>
      <c r="AZ215" s="1388"/>
      <c r="BA215" s="1388"/>
      <c r="BB215" s="1388"/>
      <c r="BC215" s="1388"/>
      <c r="BD215" s="1559"/>
      <c r="BE215" s="1818"/>
      <c r="BF215" s="1568"/>
      <c r="BG215" s="1568"/>
      <c r="BH215" s="1569"/>
      <c r="BI215" s="1427">
        <v>4</v>
      </c>
      <c r="BJ215" s="1380"/>
      <c r="BK215" s="1427" t="s">
        <v>39</v>
      </c>
      <c r="BL215" s="1379"/>
      <c r="BM215" s="1379"/>
      <c r="BN215" s="1379"/>
      <c r="BO215" s="1379"/>
      <c r="BP215" s="1379"/>
      <c r="BQ215" s="1380"/>
      <c r="BR215" s="1481" t="str">
        <f>IF($AA$10&lt;&gt;"",IF(HLOOKUP($AA$10,'個人別明細　一覧入力用'!$F$7:$HG$193,70,FALSE)&lt;&gt;"",HLOOKUP($AA$10,'個人別明細　一覧入力用'!$F$7:$HG$193,70,FALSE),""),"")</f>
        <v/>
      </c>
      <c r="BS215" s="1482"/>
      <c r="BT215" s="1482"/>
      <c r="BU215" s="1482"/>
      <c r="BV215" s="1482"/>
      <c r="BW215" s="1482"/>
      <c r="BX215" s="1482"/>
      <c r="BY215" s="1482"/>
      <c r="BZ215" s="1482"/>
      <c r="CA215" s="1482"/>
      <c r="CB215" s="1482"/>
      <c r="CC215" s="1482"/>
      <c r="CD215" s="1482"/>
      <c r="CE215" s="1482"/>
      <c r="CF215" s="1482"/>
      <c r="CG215" s="1482"/>
      <c r="CH215" s="1482"/>
      <c r="CI215" s="1482"/>
      <c r="CJ215" s="1482"/>
      <c r="CK215" s="1482"/>
      <c r="CL215" s="1482"/>
      <c r="CM215" s="1482"/>
      <c r="CN215" s="1482"/>
      <c r="CO215" s="1482"/>
      <c r="CP215" s="1482"/>
      <c r="CQ215" s="1482"/>
      <c r="CR215" s="1483"/>
      <c r="CS215" s="1550" t="s">
        <v>126</v>
      </c>
      <c r="CT215" s="1551"/>
      <c r="CU215" s="1552"/>
      <c r="CV215" s="1387" t="str">
        <f>IF($AA$10&lt;&gt;"",IF(HLOOKUP($AA$10,'個人別明細　一覧入力用'!$F$7:$HG$193,73,FALSE)="非居住者に該当","○",""),"")</f>
        <v/>
      </c>
      <c r="CW215" s="1388"/>
      <c r="CX215" s="1388"/>
      <c r="CY215" s="1388"/>
      <c r="CZ215" s="1388"/>
      <c r="DA215" s="1559"/>
      <c r="DB215" s="1648"/>
      <c r="DC215" s="1649"/>
      <c r="DD215" s="1649"/>
      <c r="DE215" s="1649"/>
      <c r="DF215" s="1649"/>
      <c r="DG215" s="1649"/>
      <c r="DH215" s="1649"/>
      <c r="DI215" s="1649"/>
      <c r="DJ215" s="1649"/>
      <c r="DK215" s="1649"/>
      <c r="DL215" s="1649"/>
      <c r="DM215" s="1649"/>
      <c r="DN215" s="1649"/>
      <c r="DO215" s="1649"/>
      <c r="DP215" s="1650"/>
      <c r="DQ215" s="81"/>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s="82"/>
    </row>
    <row r="216" spans="3:244" ht="5.25" customHeight="1">
      <c r="C216" s="139"/>
      <c r="D216" s="139"/>
      <c r="E216" s="139"/>
      <c r="F216" s="139"/>
      <c r="G216" s="139"/>
      <c r="H216" s="1567"/>
      <c r="I216" s="1568"/>
      <c r="J216" s="1568"/>
      <c r="K216" s="1569"/>
      <c r="L216" s="1381"/>
      <c r="M216" s="1383"/>
      <c r="N216" s="1381"/>
      <c r="O216" s="1382"/>
      <c r="P216" s="1382"/>
      <c r="Q216" s="1382"/>
      <c r="R216" s="1382"/>
      <c r="S216" s="1382"/>
      <c r="T216" s="1383"/>
      <c r="U216" s="1484"/>
      <c r="V216" s="1485"/>
      <c r="W216" s="1485"/>
      <c r="X216" s="1485"/>
      <c r="Y216" s="1485"/>
      <c r="Z216" s="1485"/>
      <c r="AA216" s="1485"/>
      <c r="AB216" s="1485"/>
      <c r="AC216" s="1485"/>
      <c r="AD216" s="1485"/>
      <c r="AE216" s="1485"/>
      <c r="AF216" s="1485"/>
      <c r="AG216" s="1485"/>
      <c r="AH216" s="1485"/>
      <c r="AI216" s="1485"/>
      <c r="AJ216" s="1485"/>
      <c r="AK216" s="1485"/>
      <c r="AL216" s="1485"/>
      <c r="AM216" s="1485"/>
      <c r="AN216" s="1485"/>
      <c r="AO216" s="1485"/>
      <c r="AP216" s="1485"/>
      <c r="AQ216" s="1485"/>
      <c r="AR216" s="1485"/>
      <c r="AS216" s="1485"/>
      <c r="AT216" s="1485"/>
      <c r="AU216" s="1486"/>
      <c r="AV216" s="1553"/>
      <c r="AW216" s="1554"/>
      <c r="AX216" s="1555"/>
      <c r="AY216" s="1390"/>
      <c r="AZ216" s="1391"/>
      <c r="BA216" s="1391"/>
      <c r="BB216" s="1391"/>
      <c r="BC216" s="1391"/>
      <c r="BD216" s="1560"/>
      <c r="BE216" s="1818"/>
      <c r="BF216" s="1568"/>
      <c r="BG216" s="1568"/>
      <c r="BH216" s="1569"/>
      <c r="BI216" s="1381"/>
      <c r="BJ216" s="1383"/>
      <c r="BK216" s="1381"/>
      <c r="BL216" s="1382"/>
      <c r="BM216" s="1382"/>
      <c r="BN216" s="1382"/>
      <c r="BO216" s="1382"/>
      <c r="BP216" s="1382"/>
      <c r="BQ216" s="1383"/>
      <c r="BR216" s="1484"/>
      <c r="BS216" s="1485"/>
      <c r="BT216" s="1485"/>
      <c r="BU216" s="1485"/>
      <c r="BV216" s="1485"/>
      <c r="BW216" s="1485"/>
      <c r="BX216" s="1485"/>
      <c r="BY216" s="1485"/>
      <c r="BZ216" s="1485"/>
      <c r="CA216" s="1485"/>
      <c r="CB216" s="1485"/>
      <c r="CC216" s="1485"/>
      <c r="CD216" s="1485"/>
      <c r="CE216" s="1485"/>
      <c r="CF216" s="1485"/>
      <c r="CG216" s="1485"/>
      <c r="CH216" s="1485"/>
      <c r="CI216" s="1485"/>
      <c r="CJ216" s="1485"/>
      <c r="CK216" s="1485"/>
      <c r="CL216" s="1485"/>
      <c r="CM216" s="1485"/>
      <c r="CN216" s="1485"/>
      <c r="CO216" s="1485"/>
      <c r="CP216" s="1485"/>
      <c r="CQ216" s="1485"/>
      <c r="CR216" s="1486"/>
      <c r="CS216" s="1553"/>
      <c r="CT216" s="1554"/>
      <c r="CU216" s="1555"/>
      <c r="CV216" s="1390"/>
      <c r="CW216" s="1391"/>
      <c r="CX216" s="1391"/>
      <c r="CY216" s="1391"/>
      <c r="CZ216" s="1391"/>
      <c r="DA216" s="1560"/>
      <c r="DB216" s="1648" t="str">
        <f>IF($AA$10&lt;&gt;"",IF(HLOOKUP($AA$10,'個人別明細　一覧入力用'!$F$7:$HG$193,169,FALSE)&lt;&gt;"","(3) "&amp;HLOOKUP($AA$10,'個人別明細　一覧入力用'!$F$7:$HG$193,169,FALSE),""),"")</f>
        <v/>
      </c>
      <c r="DC216" s="1649"/>
      <c r="DD216" s="1649"/>
      <c r="DE216" s="1649"/>
      <c r="DF216" s="1649"/>
      <c r="DG216" s="1649"/>
      <c r="DH216" s="1649"/>
      <c r="DI216" s="1649"/>
      <c r="DJ216" s="1649"/>
      <c r="DK216" s="1649"/>
      <c r="DL216" s="1649"/>
      <c r="DM216" s="1649"/>
      <c r="DN216" s="1649"/>
      <c r="DO216" s="1649"/>
      <c r="DP216" s="1650"/>
      <c r="DQ216" s="81"/>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s="82"/>
    </row>
    <row r="217" spans="3:244" ht="5.25" customHeight="1">
      <c r="C217" s="139"/>
      <c r="D217" s="139"/>
      <c r="E217" s="139"/>
      <c r="F217" s="139"/>
      <c r="G217" s="139"/>
      <c r="H217" s="1567"/>
      <c r="I217" s="1568"/>
      <c r="J217" s="1568"/>
      <c r="K217" s="1569"/>
      <c r="L217" s="1381"/>
      <c r="M217" s="1383"/>
      <c r="N217" s="1381"/>
      <c r="O217" s="1382"/>
      <c r="P217" s="1382"/>
      <c r="Q217" s="1382"/>
      <c r="R217" s="1382"/>
      <c r="S217" s="1382"/>
      <c r="T217" s="1383"/>
      <c r="U217" s="1484"/>
      <c r="V217" s="1485"/>
      <c r="W217" s="1485"/>
      <c r="X217" s="1485"/>
      <c r="Y217" s="1485"/>
      <c r="Z217" s="1485"/>
      <c r="AA217" s="1485"/>
      <c r="AB217" s="1485"/>
      <c r="AC217" s="1485"/>
      <c r="AD217" s="1485"/>
      <c r="AE217" s="1485"/>
      <c r="AF217" s="1485"/>
      <c r="AG217" s="1485"/>
      <c r="AH217" s="1485"/>
      <c r="AI217" s="1485"/>
      <c r="AJ217" s="1485"/>
      <c r="AK217" s="1485"/>
      <c r="AL217" s="1485"/>
      <c r="AM217" s="1485"/>
      <c r="AN217" s="1485"/>
      <c r="AO217" s="1485"/>
      <c r="AP217" s="1485"/>
      <c r="AQ217" s="1485"/>
      <c r="AR217" s="1485"/>
      <c r="AS217" s="1485"/>
      <c r="AT217" s="1485"/>
      <c r="AU217" s="1486"/>
      <c r="AV217" s="1553"/>
      <c r="AW217" s="1554"/>
      <c r="AX217" s="1555"/>
      <c r="AY217" s="1390"/>
      <c r="AZ217" s="1391"/>
      <c r="BA217" s="1391"/>
      <c r="BB217" s="1391"/>
      <c r="BC217" s="1391"/>
      <c r="BD217" s="1560"/>
      <c r="BE217" s="1818"/>
      <c r="BF217" s="1568"/>
      <c r="BG217" s="1568"/>
      <c r="BH217" s="1569"/>
      <c r="BI217" s="1381"/>
      <c r="BJ217" s="1383"/>
      <c r="BK217" s="1381"/>
      <c r="BL217" s="1382"/>
      <c r="BM217" s="1382"/>
      <c r="BN217" s="1382"/>
      <c r="BO217" s="1382"/>
      <c r="BP217" s="1382"/>
      <c r="BQ217" s="1383"/>
      <c r="BR217" s="1484"/>
      <c r="BS217" s="1485"/>
      <c r="BT217" s="1485"/>
      <c r="BU217" s="1485"/>
      <c r="BV217" s="1485"/>
      <c r="BW217" s="1485"/>
      <c r="BX217" s="1485"/>
      <c r="BY217" s="1485"/>
      <c r="BZ217" s="1485"/>
      <c r="CA217" s="1485"/>
      <c r="CB217" s="1485"/>
      <c r="CC217" s="1485"/>
      <c r="CD217" s="1485"/>
      <c r="CE217" s="1485"/>
      <c r="CF217" s="1485"/>
      <c r="CG217" s="1485"/>
      <c r="CH217" s="1485"/>
      <c r="CI217" s="1485"/>
      <c r="CJ217" s="1485"/>
      <c r="CK217" s="1485"/>
      <c r="CL217" s="1485"/>
      <c r="CM217" s="1485"/>
      <c r="CN217" s="1485"/>
      <c r="CO217" s="1485"/>
      <c r="CP217" s="1485"/>
      <c r="CQ217" s="1485"/>
      <c r="CR217" s="1486"/>
      <c r="CS217" s="1553"/>
      <c r="CT217" s="1554"/>
      <c r="CU217" s="1555"/>
      <c r="CV217" s="1390"/>
      <c r="CW217" s="1391"/>
      <c r="CX217" s="1391"/>
      <c r="CY217" s="1391"/>
      <c r="CZ217" s="1391"/>
      <c r="DA217" s="1560"/>
      <c r="DB217" s="1648"/>
      <c r="DC217" s="1649"/>
      <c r="DD217" s="1649"/>
      <c r="DE217" s="1649"/>
      <c r="DF217" s="1649"/>
      <c r="DG217" s="1649"/>
      <c r="DH217" s="1649"/>
      <c r="DI217" s="1649"/>
      <c r="DJ217" s="1649"/>
      <c r="DK217" s="1649"/>
      <c r="DL217" s="1649"/>
      <c r="DM217" s="1649"/>
      <c r="DN217" s="1649"/>
      <c r="DO217" s="1649"/>
      <c r="DP217" s="1650"/>
      <c r="DQ217" s="81"/>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s="82"/>
    </row>
    <row r="218" spans="3:244" ht="5.25" customHeight="1">
      <c r="C218" s="139"/>
      <c r="D218" s="139"/>
      <c r="E218" s="139"/>
      <c r="F218" s="139"/>
      <c r="G218" s="139"/>
      <c r="H218" s="1567"/>
      <c r="I218" s="1568"/>
      <c r="J218" s="1568"/>
      <c r="K218" s="1569"/>
      <c r="L218" s="1381"/>
      <c r="M218" s="1383"/>
      <c r="N218" s="1381"/>
      <c r="O218" s="1382"/>
      <c r="P218" s="1382"/>
      <c r="Q218" s="1382"/>
      <c r="R218" s="1382"/>
      <c r="S218" s="1382"/>
      <c r="T218" s="1383"/>
      <c r="U218" s="1484"/>
      <c r="V218" s="1485"/>
      <c r="W218" s="1485"/>
      <c r="X218" s="1485"/>
      <c r="Y218" s="1485"/>
      <c r="Z218" s="1485"/>
      <c r="AA218" s="1485"/>
      <c r="AB218" s="1485"/>
      <c r="AC218" s="1485"/>
      <c r="AD218" s="1485"/>
      <c r="AE218" s="1485"/>
      <c r="AF218" s="1485"/>
      <c r="AG218" s="1485"/>
      <c r="AH218" s="1485"/>
      <c r="AI218" s="1485"/>
      <c r="AJ218" s="1485"/>
      <c r="AK218" s="1485"/>
      <c r="AL218" s="1485"/>
      <c r="AM218" s="1485"/>
      <c r="AN218" s="1485"/>
      <c r="AO218" s="1485"/>
      <c r="AP218" s="1485"/>
      <c r="AQ218" s="1485"/>
      <c r="AR218" s="1485"/>
      <c r="AS218" s="1485"/>
      <c r="AT218" s="1485"/>
      <c r="AU218" s="1486"/>
      <c r="AV218" s="1553"/>
      <c r="AW218" s="1554"/>
      <c r="AX218" s="1555"/>
      <c r="AY218" s="1390"/>
      <c r="AZ218" s="1391"/>
      <c r="BA218" s="1391"/>
      <c r="BB218" s="1391"/>
      <c r="BC218" s="1391"/>
      <c r="BD218" s="1560"/>
      <c r="BE218" s="1818"/>
      <c r="BF218" s="1568"/>
      <c r="BG218" s="1568"/>
      <c r="BH218" s="1569"/>
      <c r="BI218" s="1381"/>
      <c r="BJ218" s="1383"/>
      <c r="BK218" s="1381"/>
      <c r="BL218" s="1382"/>
      <c r="BM218" s="1382"/>
      <c r="BN218" s="1382"/>
      <c r="BO218" s="1382"/>
      <c r="BP218" s="1382"/>
      <c r="BQ218" s="1383"/>
      <c r="BR218" s="1484"/>
      <c r="BS218" s="1485"/>
      <c r="BT218" s="1485"/>
      <c r="BU218" s="1485"/>
      <c r="BV218" s="1485"/>
      <c r="BW218" s="1485"/>
      <c r="BX218" s="1485"/>
      <c r="BY218" s="1485"/>
      <c r="BZ218" s="1485"/>
      <c r="CA218" s="1485"/>
      <c r="CB218" s="1485"/>
      <c r="CC218" s="1485"/>
      <c r="CD218" s="1485"/>
      <c r="CE218" s="1485"/>
      <c r="CF218" s="1485"/>
      <c r="CG218" s="1485"/>
      <c r="CH218" s="1485"/>
      <c r="CI218" s="1485"/>
      <c r="CJ218" s="1485"/>
      <c r="CK218" s="1485"/>
      <c r="CL218" s="1485"/>
      <c r="CM218" s="1485"/>
      <c r="CN218" s="1485"/>
      <c r="CO218" s="1485"/>
      <c r="CP218" s="1485"/>
      <c r="CQ218" s="1485"/>
      <c r="CR218" s="1486"/>
      <c r="CS218" s="1553"/>
      <c r="CT218" s="1554"/>
      <c r="CU218" s="1555"/>
      <c r="CV218" s="1390"/>
      <c r="CW218" s="1391"/>
      <c r="CX218" s="1391"/>
      <c r="CY218" s="1391"/>
      <c r="CZ218" s="1391"/>
      <c r="DA218" s="1560"/>
      <c r="DB218" s="1648"/>
      <c r="DC218" s="1649"/>
      <c r="DD218" s="1649"/>
      <c r="DE218" s="1649"/>
      <c r="DF218" s="1649"/>
      <c r="DG218" s="1649"/>
      <c r="DH218" s="1649"/>
      <c r="DI218" s="1649"/>
      <c r="DJ218" s="1649"/>
      <c r="DK218" s="1649"/>
      <c r="DL218" s="1649"/>
      <c r="DM218" s="1649"/>
      <c r="DN218" s="1649"/>
      <c r="DO218" s="1649"/>
      <c r="DP218" s="1650"/>
      <c r="DQ218" s="81"/>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s="82"/>
    </row>
    <row r="219" spans="3:244" ht="5.25" customHeight="1">
      <c r="C219" s="139"/>
      <c r="D219" s="139"/>
      <c r="E219" s="139"/>
      <c r="F219" s="139"/>
      <c r="G219" s="139"/>
      <c r="H219" s="1567"/>
      <c r="I219" s="1568"/>
      <c r="J219" s="1568"/>
      <c r="K219" s="1569"/>
      <c r="L219" s="1381"/>
      <c r="M219" s="1383"/>
      <c r="N219" s="1428"/>
      <c r="O219" s="1480"/>
      <c r="P219" s="1480"/>
      <c r="Q219" s="1480"/>
      <c r="R219" s="1480"/>
      <c r="S219" s="1480"/>
      <c r="T219" s="1429"/>
      <c r="U219" s="1487"/>
      <c r="V219" s="1488"/>
      <c r="W219" s="1488"/>
      <c r="X219" s="1488"/>
      <c r="Y219" s="1488"/>
      <c r="Z219" s="1488"/>
      <c r="AA219" s="1488"/>
      <c r="AB219" s="1488"/>
      <c r="AC219" s="1488"/>
      <c r="AD219" s="1488"/>
      <c r="AE219" s="1488"/>
      <c r="AF219" s="1488"/>
      <c r="AG219" s="1488"/>
      <c r="AH219" s="1488"/>
      <c r="AI219" s="1488"/>
      <c r="AJ219" s="1488"/>
      <c r="AK219" s="1488"/>
      <c r="AL219" s="1488"/>
      <c r="AM219" s="1488"/>
      <c r="AN219" s="1488"/>
      <c r="AO219" s="1488"/>
      <c r="AP219" s="1488"/>
      <c r="AQ219" s="1488"/>
      <c r="AR219" s="1488"/>
      <c r="AS219" s="1488"/>
      <c r="AT219" s="1488"/>
      <c r="AU219" s="1489"/>
      <c r="AV219" s="1553"/>
      <c r="AW219" s="1554"/>
      <c r="AX219" s="1555"/>
      <c r="AY219" s="1390"/>
      <c r="AZ219" s="1391"/>
      <c r="BA219" s="1391"/>
      <c r="BB219" s="1391"/>
      <c r="BC219" s="1391"/>
      <c r="BD219" s="1560"/>
      <c r="BE219" s="1818"/>
      <c r="BF219" s="1568"/>
      <c r="BG219" s="1568"/>
      <c r="BH219" s="1569"/>
      <c r="BI219" s="1381"/>
      <c r="BJ219" s="1383"/>
      <c r="BK219" s="1428"/>
      <c r="BL219" s="1480"/>
      <c r="BM219" s="1480"/>
      <c r="BN219" s="1480"/>
      <c r="BO219" s="1480"/>
      <c r="BP219" s="1480"/>
      <c r="BQ219" s="1429"/>
      <c r="BR219" s="1487"/>
      <c r="BS219" s="1488"/>
      <c r="BT219" s="1488"/>
      <c r="BU219" s="1488"/>
      <c r="BV219" s="1488"/>
      <c r="BW219" s="1488"/>
      <c r="BX219" s="1488"/>
      <c r="BY219" s="1488"/>
      <c r="BZ219" s="1488"/>
      <c r="CA219" s="1488"/>
      <c r="CB219" s="1488"/>
      <c r="CC219" s="1488"/>
      <c r="CD219" s="1488"/>
      <c r="CE219" s="1488"/>
      <c r="CF219" s="1488"/>
      <c r="CG219" s="1488"/>
      <c r="CH219" s="1488"/>
      <c r="CI219" s="1488"/>
      <c r="CJ219" s="1488"/>
      <c r="CK219" s="1488"/>
      <c r="CL219" s="1488"/>
      <c r="CM219" s="1488"/>
      <c r="CN219" s="1488"/>
      <c r="CO219" s="1488"/>
      <c r="CP219" s="1488"/>
      <c r="CQ219" s="1488"/>
      <c r="CR219" s="1489"/>
      <c r="CS219" s="1553"/>
      <c r="CT219" s="1554"/>
      <c r="CU219" s="1555"/>
      <c r="CV219" s="1390"/>
      <c r="CW219" s="1391"/>
      <c r="CX219" s="1391"/>
      <c r="CY219" s="1391"/>
      <c r="CZ219" s="1391"/>
      <c r="DA219" s="1560"/>
      <c r="DB219" s="1648"/>
      <c r="DC219" s="1649"/>
      <c r="DD219" s="1649"/>
      <c r="DE219" s="1649"/>
      <c r="DF219" s="1649"/>
      <c r="DG219" s="1649"/>
      <c r="DH219" s="1649"/>
      <c r="DI219" s="1649"/>
      <c r="DJ219" s="1649"/>
      <c r="DK219" s="1649"/>
      <c r="DL219" s="1649"/>
      <c r="DM219" s="1649"/>
      <c r="DN219" s="1649"/>
      <c r="DO219" s="1649"/>
      <c r="DP219" s="1650"/>
      <c r="DQ219" s="81"/>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s="82"/>
    </row>
    <row r="220" spans="3:244" ht="5.25" customHeight="1">
      <c r="C220" s="139"/>
      <c r="D220" s="139"/>
      <c r="E220" s="139"/>
      <c r="F220" s="139"/>
      <c r="G220" s="139"/>
      <c r="H220" s="1567"/>
      <c r="I220" s="1568"/>
      <c r="J220" s="1568"/>
      <c r="K220" s="1569"/>
      <c r="L220" s="1381"/>
      <c r="M220" s="1383"/>
      <c r="N220" s="1427" t="s">
        <v>21</v>
      </c>
      <c r="O220" s="1379"/>
      <c r="P220" s="1379"/>
      <c r="Q220" s="1379"/>
      <c r="R220" s="1379"/>
      <c r="S220" s="1379"/>
      <c r="T220" s="1380"/>
      <c r="U220" s="1481" t="str">
        <f>IF($AA$10&lt;&gt;"",IF(HLOOKUP($AA$10,'個人別明細　一覧入力用'!$F$7:$HG$193,52,FALSE)&lt;&gt;"",HLOOKUP($AA$10,'個人別明細　一覧入力用'!$F$7:$HG$193,52,FALSE),""),"")</f>
        <v/>
      </c>
      <c r="V220" s="1482"/>
      <c r="W220" s="1482"/>
      <c r="X220" s="1482"/>
      <c r="Y220" s="1482"/>
      <c r="Z220" s="1482"/>
      <c r="AA220" s="1482"/>
      <c r="AB220" s="1482"/>
      <c r="AC220" s="1482"/>
      <c r="AD220" s="1482"/>
      <c r="AE220" s="1482"/>
      <c r="AF220" s="1482"/>
      <c r="AG220" s="1482"/>
      <c r="AH220" s="1482"/>
      <c r="AI220" s="1482"/>
      <c r="AJ220" s="1482"/>
      <c r="AK220" s="1482"/>
      <c r="AL220" s="1482"/>
      <c r="AM220" s="1482"/>
      <c r="AN220" s="1482"/>
      <c r="AO220" s="1482"/>
      <c r="AP220" s="1482"/>
      <c r="AQ220" s="1482"/>
      <c r="AR220" s="1482"/>
      <c r="AS220" s="1482"/>
      <c r="AT220" s="1482"/>
      <c r="AU220" s="1483"/>
      <c r="AV220" s="1553"/>
      <c r="AW220" s="1554"/>
      <c r="AX220" s="1555"/>
      <c r="AY220" s="1390"/>
      <c r="AZ220" s="1391"/>
      <c r="BA220" s="1391"/>
      <c r="BB220" s="1391"/>
      <c r="BC220" s="1391"/>
      <c r="BD220" s="1560"/>
      <c r="BE220" s="1818"/>
      <c r="BF220" s="1568"/>
      <c r="BG220" s="1568"/>
      <c r="BH220" s="1569"/>
      <c r="BI220" s="1381"/>
      <c r="BJ220" s="1383"/>
      <c r="BK220" s="1427" t="s">
        <v>21</v>
      </c>
      <c r="BL220" s="1379"/>
      <c r="BM220" s="1379"/>
      <c r="BN220" s="1379"/>
      <c r="BO220" s="1379"/>
      <c r="BP220" s="1379"/>
      <c r="BQ220" s="1380"/>
      <c r="BR220" s="1481" t="str">
        <f>IF($AA$10&lt;&gt;"",IF(HLOOKUP($AA$10,'個人別明細　一覧入力用'!$F$7:$HG$193,71,FALSE)&lt;&gt;"",HLOOKUP($AA$10,'個人別明細　一覧入力用'!$F$7:$HG$193,71,FALSE),""),"")</f>
        <v/>
      </c>
      <c r="BS220" s="1482"/>
      <c r="BT220" s="1482"/>
      <c r="BU220" s="1482"/>
      <c r="BV220" s="1482"/>
      <c r="BW220" s="1482"/>
      <c r="BX220" s="1482"/>
      <c r="BY220" s="1482"/>
      <c r="BZ220" s="1482"/>
      <c r="CA220" s="1482"/>
      <c r="CB220" s="1482"/>
      <c r="CC220" s="1482"/>
      <c r="CD220" s="1482"/>
      <c r="CE220" s="1482"/>
      <c r="CF220" s="1482"/>
      <c r="CG220" s="1482"/>
      <c r="CH220" s="1482"/>
      <c r="CI220" s="1482"/>
      <c r="CJ220" s="1482"/>
      <c r="CK220" s="1482"/>
      <c r="CL220" s="1482"/>
      <c r="CM220" s="1482"/>
      <c r="CN220" s="1482"/>
      <c r="CO220" s="1482"/>
      <c r="CP220" s="1482"/>
      <c r="CQ220" s="1482"/>
      <c r="CR220" s="1483"/>
      <c r="CS220" s="1553"/>
      <c r="CT220" s="1554"/>
      <c r="CU220" s="1555"/>
      <c r="CV220" s="1390"/>
      <c r="CW220" s="1391"/>
      <c r="CX220" s="1391"/>
      <c r="CY220" s="1391"/>
      <c r="CZ220" s="1391"/>
      <c r="DA220" s="1560"/>
      <c r="DB220" s="1648" t="str">
        <f>IF($AA$10&lt;&gt;"",IF(HLOOKUP($AA$10,'個人別明細　一覧入力用'!$F$7:$HG$193,172,FALSE)&lt;&gt;"","(4) "&amp;HLOOKUP($AA$10,'個人別明細　一覧入力用'!$F$7:$HG$193,172,FALSE),""),"")</f>
        <v/>
      </c>
      <c r="DC220" s="1649"/>
      <c r="DD220" s="1649"/>
      <c r="DE220" s="1649"/>
      <c r="DF220" s="1649"/>
      <c r="DG220" s="1649"/>
      <c r="DH220" s="1649"/>
      <c r="DI220" s="1649"/>
      <c r="DJ220" s="1649"/>
      <c r="DK220" s="1649"/>
      <c r="DL220" s="1649"/>
      <c r="DM220" s="1649"/>
      <c r="DN220" s="1649"/>
      <c r="DO220" s="1649"/>
      <c r="DP220" s="1650"/>
      <c r="DQ220" s="81"/>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s="82"/>
    </row>
    <row r="221" spans="3:244" ht="5.25" customHeight="1">
      <c r="C221" s="139"/>
      <c r="D221" s="139"/>
      <c r="E221" s="139"/>
      <c r="F221" s="139"/>
      <c r="G221" s="139"/>
      <c r="H221" s="1567"/>
      <c r="I221" s="1568"/>
      <c r="J221" s="1568"/>
      <c r="K221" s="1569"/>
      <c r="L221" s="1381"/>
      <c r="M221" s="1383"/>
      <c r="N221" s="1381"/>
      <c r="O221" s="1382"/>
      <c r="P221" s="1382"/>
      <c r="Q221" s="1382"/>
      <c r="R221" s="1382"/>
      <c r="S221" s="1382"/>
      <c r="T221" s="1383"/>
      <c r="U221" s="1484"/>
      <c r="V221" s="1485"/>
      <c r="W221" s="1485"/>
      <c r="X221" s="1485"/>
      <c r="Y221" s="1485"/>
      <c r="Z221" s="1485"/>
      <c r="AA221" s="1485"/>
      <c r="AB221" s="1485"/>
      <c r="AC221" s="1485"/>
      <c r="AD221" s="1485"/>
      <c r="AE221" s="1485"/>
      <c r="AF221" s="1485"/>
      <c r="AG221" s="1485"/>
      <c r="AH221" s="1485"/>
      <c r="AI221" s="1485"/>
      <c r="AJ221" s="1485"/>
      <c r="AK221" s="1485"/>
      <c r="AL221" s="1485"/>
      <c r="AM221" s="1485"/>
      <c r="AN221" s="1485"/>
      <c r="AO221" s="1485"/>
      <c r="AP221" s="1485"/>
      <c r="AQ221" s="1485"/>
      <c r="AR221" s="1485"/>
      <c r="AS221" s="1485"/>
      <c r="AT221" s="1485"/>
      <c r="AU221" s="1486"/>
      <c r="AV221" s="1553"/>
      <c r="AW221" s="1554"/>
      <c r="AX221" s="1555"/>
      <c r="AY221" s="1390"/>
      <c r="AZ221" s="1391"/>
      <c r="BA221" s="1391"/>
      <c r="BB221" s="1391"/>
      <c r="BC221" s="1391"/>
      <c r="BD221" s="1560"/>
      <c r="BE221" s="1818"/>
      <c r="BF221" s="1568"/>
      <c r="BG221" s="1568"/>
      <c r="BH221" s="1569"/>
      <c r="BI221" s="1381"/>
      <c r="BJ221" s="1383"/>
      <c r="BK221" s="1381"/>
      <c r="BL221" s="1382"/>
      <c r="BM221" s="1382"/>
      <c r="BN221" s="1382"/>
      <c r="BO221" s="1382"/>
      <c r="BP221" s="1382"/>
      <c r="BQ221" s="1383"/>
      <c r="BR221" s="1484"/>
      <c r="BS221" s="1485"/>
      <c r="BT221" s="1485"/>
      <c r="BU221" s="1485"/>
      <c r="BV221" s="1485"/>
      <c r="BW221" s="1485"/>
      <c r="BX221" s="1485"/>
      <c r="BY221" s="1485"/>
      <c r="BZ221" s="1485"/>
      <c r="CA221" s="1485"/>
      <c r="CB221" s="1485"/>
      <c r="CC221" s="1485"/>
      <c r="CD221" s="1485"/>
      <c r="CE221" s="1485"/>
      <c r="CF221" s="1485"/>
      <c r="CG221" s="1485"/>
      <c r="CH221" s="1485"/>
      <c r="CI221" s="1485"/>
      <c r="CJ221" s="1485"/>
      <c r="CK221" s="1485"/>
      <c r="CL221" s="1485"/>
      <c r="CM221" s="1485"/>
      <c r="CN221" s="1485"/>
      <c r="CO221" s="1485"/>
      <c r="CP221" s="1485"/>
      <c r="CQ221" s="1485"/>
      <c r="CR221" s="1486"/>
      <c r="CS221" s="1553"/>
      <c r="CT221" s="1554"/>
      <c r="CU221" s="1555"/>
      <c r="CV221" s="1390"/>
      <c r="CW221" s="1391"/>
      <c r="CX221" s="1391"/>
      <c r="CY221" s="1391"/>
      <c r="CZ221" s="1391"/>
      <c r="DA221" s="1560"/>
      <c r="DB221" s="1648"/>
      <c r="DC221" s="1649"/>
      <c r="DD221" s="1649"/>
      <c r="DE221" s="1649"/>
      <c r="DF221" s="1649"/>
      <c r="DG221" s="1649"/>
      <c r="DH221" s="1649"/>
      <c r="DI221" s="1649"/>
      <c r="DJ221" s="1649"/>
      <c r="DK221" s="1649"/>
      <c r="DL221" s="1649"/>
      <c r="DM221" s="1649"/>
      <c r="DN221" s="1649"/>
      <c r="DO221" s="1649"/>
      <c r="DP221" s="1650"/>
      <c r="DQ221" s="8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s="82"/>
    </row>
    <row r="222" spans="3:244" ht="5.25" customHeight="1">
      <c r="C222" s="139"/>
      <c r="D222" s="139"/>
      <c r="E222" s="139"/>
      <c r="F222" s="139"/>
      <c r="G222" s="139"/>
      <c r="H222" s="1567"/>
      <c r="I222" s="1568"/>
      <c r="J222" s="1568"/>
      <c r="K222" s="1569"/>
      <c r="L222" s="1381"/>
      <c r="M222" s="1383"/>
      <c r="N222" s="1381"/>
      <c r="O222" s="1382"/>
      <c r="P222" s="1382"/>
      <c r="Q222" s="1382"/>
      <c r="R222" s="1382"/>
      <c r="S222" s="1382"/>
      <c r="T222" s="1383"/>
      <c r="U222" s="1484"/>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1486"/>
      <c r="AV222" s="1553"/>
      <c r="AW222" s="1554"/>
      <c r="AX222" s="1555"/>
      <c r="AY222" s="1390"/>
      <c r="AZ222" s="1391"/>
      <c r="BA222" s="1391"/>
      <c r="BB222" s="1391"/>
      <c r="BC222" s="1391"/>
      <c r="BD222" s="1560"/>
      <c r="BE222" s="1818"/>
      <c r="BF222" s="1568"/>
      <c r="BG222" s="1568"/>
      <c r="BH222" s="1569"/>
      <c r="BI222" s="1381"/>
      <c r="BJ222" s="1383"/>
      <c r="BK222" s="1381"/>
      <c r="BL222" s="1382"/>
      <c r="BM222" s="1382"/>
      <c r="BN222" s="1382"/>
      <c r="BO222" s="1382"/>
      <c r="BP222" s="1382"/>
      <c r="BQ222" s="1383"/>
      <c r="BR222" s="1484"/>
      <c r="BS222" s="1485"/>
      <c r="BT222" s="1485"/>
      <c r="BU222" s="1485"/>
      <c r="BV222" s="1485"/>
      <c r="BW222" s="1485"/>
      <c r="BX222" s="1485"/>
      <c r="BY222" s="1485"/>
      <c r="BZ222" s="1485"/>
      <c r="CA222" s="1485"/>
      <c r="CB222" s="1485"/>
      <c r="CC222" s="1485"/>
      <c r="CD222" s="1485"/>
      <c r="CE222" s="1485"/>
      <c r="CF222" s="1485"/>
      <c r="CG222" s="1485"/>
      <c r="CH222" s="1485"/>
      <c r="CI222" s="1485"/>
      <c r="CJ222" s="1485"/>
      <c r="CK222" s="1485"/>
      <c r="CL222" s="1485"/>
      <c r="CM222" s="1485"/>
      <c r="CN222" s="1485"/>
      <c r="CO222" s="1485"/>
      <c r="CP222" s="1485"/>
      <c r="CQ222" s="1485"/>
      <c r="CR222" s="1486"/>
      <c r="CS222" s="1553"/>
      <c r="CT222" s="1554"/>
      <c r="CU222" s="1555"/>
      <c r="CV222" s="1390"/>
      <c r="CW222" s="1391"/>
      <c r="CX222" s="1391"/>
      <c r="CY222" s="1391"/>
      <c r="CZ222" s="1391"/>
      <c r="DA222" s="1560"/>
      <c r="DB222" s="1648"/>
      <c r="DC222" s="1649"/>
      <c r="DD222" s="1649"/>
      <c r="DE222" s="1649"/>
      <c r="DF222" s="1649"/>
      <c r="DG222" s="1649"/>
      <c r="DH222" s="1649"/>
      <c r="DI222" s="1649"/>
      <c r="DJ222" s="1649"/>
      <c r="DK222" s="1649"/>
      <c r="DL222" s="1649"/>
      <c r="DM222" s="1649"/>
      <c r="DN222" s="1649"/>
      <c r="DO222" s="1649"/>
      <c r="DP222" s="1650"/>
      <c r="DQ222" s="81"/>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s="82"/>
    </row>
    <row r="223" spans="3:244" ht="5.25" customHeight="1">
      <c r="C223" s="139"/>
      <c r="D223" s="139"/>
      <c r="E223" s="139"/>
      <c r="F223" s="139"/>
      <c r="G223" s="139"/>
      <c r="H223" s="1567"/>
      <c r="I223" s="1568"/>
      <c r="J223" s="1568"/>
      <c r="K223" s="1569"/>
      <c r="L223" s="1381"/>
      <c r="M223" s="1383"/>
      <c r="N223" s="1381"/>
      <c r="O223" s="1382"/>
      <c r="P223" s="1382"/>
      <c r="Q223" s="1382"/>
      <c r="R223" s="1382"/>
      <c r="S223" s="1382"/>
      <c r="T223" s="1383"/>
      <c r="U223" s="1484"/>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AU223" s="1486"/>
      <c r="AV223" s="1553"/>
      <c r="AW223" s="1554"/>
      <c r="AX223" s="1555"/>
      <c r="AY223" s="1390"/>
      <c r="AZ223" s="1391"/>
      <c r="BA223" s="1391"/>
      <c r="BB223" s="1391"/>
      <c r="BC223" s="1391"/>
      <c r="BD223" s="1560"/>
      <c r="BE223" s="1818"/>
      <c r="BF223" s="1568"/>
      <c r="BG223" s="1568"/>
      <c r="BH223" s="1569"/>
      <c r="BI223" s="1381"/>
      <c r="BJ223" s="1383"/>
      <c r="BK223" s="1381"/>
      <c r="BL223" s="1382"/>
      <c r="BM223" s="1382"/>
      <c r="BN223" s="1382"/>
      <c r="BO223" s="1382"/>
      <c r="BP223" s="1382"/>
      <c r="BQ223" s="1383"/>
      <c r="BR223" s="1484"/>
      <c r="BS223" s="1485"/>
      <c r="BT223" s="1485"/>
      <c r="BU223" s="1485"/>
      <c r="BV223" s="1485"/>
      <c r="BW223" s="1485"/>
      <c r="BX223" s="1485"/>
      <c r="BY223" s="1485"/>
      <c r="BZ223" s="1485"/>
      <c r="CA223" s="1485"/>
      <c r="CB223" s="1485"/>
      <c r="CC223" s="1485"/>
      <c r="CD223" s="1485"/>
      <c r="CE223" s="1485"/>
      <c r="CF223" s="1485"/>
      <c r="CG223" s="1485"/>
      <c r="CH223" s="1485"/>
      <c r="CI223" s="1485"/>
      <c r="CJ223" s="1485"/>
      <c r="CK223" s="1485"/>
      <c r="CL223" s="1485"/>
      <c r="CM223" s="1485"/>
      <c r="CN223" s="1485"/>
      <c r="CO223" s="1485"/>
      <c r="CP223" s="1485"/>
      <c r="CQ223" s="1485"/>
      <c r="CR223" s="1486"/>
      <c r="CS223" s="1553"/>
      <c r="CT223" s="1554"/>
      <c r="CU223" s="1555"/>
      <c r="CV223" s="1390"/>
      <c r="CW223" s="1391"/>
      <c r="CX223" s="1391"/>
      <c r="CY223" s="1391"/>
      <c r="CZ223" s="1391"/>
      <c r="DA223" s="1560"/>
      <c r="DB223" s="1648"/>
      <c r="DC223" s="1649"/>
      <c r="DD223" s="1649"/>
      <c r="DE223" s="1649"/>
      <c r="DF223" s="1649"/>
      <c r="DG223" s="1649"/>
      <c r="DH223" s="1649"/>
      <c r="DI223" s="1649"/>
      <c r="DJ223" s="1649"/>
      <c r="DK223" s="1649"/>
      <c r="DL223" s="1649"/>
      <c r="DM223" s="1649"/>
      <c r="DN223" s="1649"/>
      <c r="DO223" s="1649"/>
      <c r="DP223" s="1650"/>
      <c r="DQ223" s="81"/>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s="82"/>
    </row>
    <row r="224" spans="3:244" ht="5.25" customHeight="1">
      <c r="C224" s="139"/>
      <c r="D224" s="139"/>
      <c r="E224" s="139"/>
      <c r="F224" s="139"/>
      <c r="G224" s="139"/>
      <c r="H224" s="1567"/>
      <c r="I224" s="1568"/>
      <c r="J224" s="1568"/>
      <c r="K224" s="1569"/>
      <c r="L224" s="1381"/>
      <c r="M224" s="1383"/>
      <c r="N224" s="1428"/>
      <c r="O224" s="1480"/>
      <c r="P224" s="1480"/>
      <c r="Q224" s="1480"/>
      <c r="R224" s="1480"/>
      <c r="S224" s="1480"/>
      <c r="T224" s="1429"/>
      <c r="U224" s="1487"/>
      <c r="V224" s="1488"/>
      <c r="W224" s="1488"/>
      <c r="X224" s="1488"/>
      <c r="Y224" s="1488"/>
      <c r="Z224" s="1488"/>
      <c r="AA224" s="1488"/>
      <c r="AB224" s="1488"/>
      <c r="AC224" s="1488"/>
      <c r="AD224" s="1488"/>
      <c r="AE224" s="1488"/>
      <c r="AF224" s="1488"/>
      <c r="AG224" s="1488"/>
      <c r="AH224" s="1488"/>
      <c r="AI224" s="1488"/>
      <c r="AJ224" s="1488"/>
      <c r="AK224" s="1488"/>
      <c r="AL224" s="1488"/>
      <c r="AM224" s="1488"/>
      <c r="AN224" s="1488"/>
      <c r="AO224" s="1488"/>
      <c r="AP224" s="1488"/>
      <c r="AQ224" s="1488"/>
      <c r="AR224" s="1488"/>
      <c r="AS224" s="1488"/>
      <c r="AT224" s="1488"/>
      <c r="AU224" s="1489"/>
      <c r="AV224" s="1556"/>
      <c r="AW224" s="1557"/>
      <c r="AX224" s="1558"/>
      <c r="AY224" s="1561"/>
      <c r="AZ224" s="1562"/>
      <c r="BA224" s="1562"/>
      <c r="BB224" s="1562"/>
      <c r="BC224" s="1562"/>
      <c r="BD224" s="1563"/>
      <c r="BE224" s="1818"/>
      <c r="BF224" s="1568"/>
      <c r="BG224" s="1568"/>
      <c r="BH224" s="1569"/>
      <c r="BI224" s="1381"/>
      <c r="BJ224" s="1383"/>
      <c r="BK224" s="1428"/>
      <c r="BL224" s="1480"/>
      <c r="BM224" s="1480"/>
      <c r="BN224" s="1480"/>
      <c r="BO224" s="1480"/>
      <c r="BP224" s="1480"/>
      <c r="BQ224" s="1429"/>
      <c r="BR224" s="1487"/>
      <c r="BS224" s="1488"/>
      <c r="BT224" s="1488"/>
      <c r="BU224" s="1488"/>
      <c r="BV224" s="1488"/>
      <c r="BW224" s="1488"/>
      <c r="BX224" s="1488"/>
      <c r="BY224" s="1488"/>
      <c r="BZ224" s="1488"/>
      <c r="CA224" s="1488"/>
      <c r="CB224" s="1488"/>
      <c r="CC224" s="1488"/>
      <c r="CD224" s="1488"/>
      <c r="CE224" s="1488"/>
      <c r="CF224" s="1488"/>
      <c r="CG224" s="1488"/>
      <c r="CH224" s="1488"/>
      <c r="CI224" s="1488"/>
      <c r="CJ224" s="1488"/>
      <c r="CK224" s="1488"/>
      <c r="CL224" s="1488"/>
      <c r="CM224" s="1488"/>
      <c r="CN224" s="1488"/>
      <c r="CO224" s="1488"/>
      <c r="CP224" s="1488"/>
      <c r="CQ224" s="1488"/>
      <c r="CR224" s="1489"/>
      <c r="CS224" s="1556"/>
      <c r="CT224" s="1557"/>
      <c r="CU224" s="1558"/>
      <c r="CV224" s="1561"/>
      <c r="CW224" s="1562"/>
      <c r="CX224" s="1562"/>
      <c r="CY224" s="1562"/>
      <c r="CZ224" s="1562"/>
      <c r="DA224" s="1563"/>
      <c r="DB224" s="1648" t="str">
        <f>IF($AA$10&lt;&gt;"",IF(HLOOKUP($AA$10,'個人別明細　一覧入力用'!$F$7:$HG$193,175,FALSE)&lt;&gt;"","(5) "&amp;HLOOKUP($AA$10,'個人別明細　一覧入力用'!$F$7:$HG$193,175,FALSE),""),"")</f>
        <v/>
      </c>
      <c r="DC224" s="1649"/>
      <c r="DD224" s="1649"/>
      <c r="DE224" s="1649"/>
      <c r="DF224" s="1649"/>
      <c r="DG224" s="1649"/>
      <c r="DH224" s="1649"/>
      <c r="DI224" s="1649"/>
      <c r="DJ224" s="1649"/>
      <c r="DK224" s="1649"/>
      <c r="DL224" s="1649"/>
      <c r="DM224" s="1649"/>
      <c r="DN224" s="1649"/>
      <c r="DO224" s="1649"/>
      <c r="DP224" s="1650"/>
      <c r="DQ224" s="81"/>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s="82"/>
    </row>
    <row r="225" spans="3:244" ht="5.25" customHeight="1">
      <c r="C225" s="139"/>
      <c r="D225" s="139"/>
      <c r="E225" s="139"/>
      <c r="F225" s="139"/>
      <c r="G225" s="139"/>
      <c r="H225" s="1567"/>
      <c r="I225" s="1568"/>
      <c r="J225" s="1568"/>
      <c r="K225" s="1569"/>
      <c r="L225" s="1381"/>
      <c r="M225" s="1383"/>
      <c r="N225" s="1427" t="s">
        <v>125</v>
      </c>
      <c r="O225" s="1379"/>
      <c r="P225" s="1379"/>
      <c r="Q225" s="1379"/>
      <c r="R225" s="1379"/>
      <c r="S225" s="1379"/>
      <c r="T225" s="1380"/>
      <c r="U225" s="1642" t="str">
        <f>IF($AA$10&lt;&gt;"",IF(HLOOKUP($AA$10,'個人別明細　一覧入力用'!$F$7:$HG$193,53,FALSE)&lt;&gt;"",MID(HLOOKUP($AA$10,'個人別明細　一覧入力用'!$F$7:$HG$193,53,FALSE),1,1),""),"")</f>
        <v/>
      </c>
      <c r="V225" s="1642"/>
      <c r="W225" s="1642"/>
      <c r="X225" s="1642" t="str">
        <f>IF($AA$10&lt;&gt;"",IF(HLOOKUP($AA$10,'個人別明細　一覧入力用'!$F$7:$HG$193,53,FALSE)&lt;&gt;"",MID(HLOOKUP($AA$10,'個人別明細　一覧入力用'!$F$7:$HG$193,53,FALSE),2,1),""),"")</f>
        <v/>
      </c>
      <c r="Y225" s="1642"/>
      <c r="Z225" s="1642"/>
      <c r="AA225" s="1642" t="str">
        <f>IF($AA$10&lt;&gt;"",IF(HLOOKUP($AA$10,'個人別明細　一覧入力用'!$F$7:$HG$193,53,FALSE)&lt;&gt;"",MID(HLOOKUP($AA$10,'個人別明細　一覧入力用'!$F$7:$HG$193,53,FALSE),3,1),""),"")</f>
        <v/>
      </c>
      <c r="AB225" s="1642"/>
      <c r="AC225" s="1642"/>
      <c r="AD225" s="1430" t="str">
        <f>IF($AA$10&lt;&gt;"",IF(HLOOKUP($AA$10,'個人別明細　一覧入力用'!$F$7:$HG$193,53,FALSE)&lt;&gt;"",MID(HLOOKUP($AA$10,'個人別明細　一覧入力用'!$F$7:$HG$193,53,FALSE),4,1),""),"")</f>
        <v/>
      </c>
      <c r="AE225" s="1431"/>
      <c r="AF225" s="1431"/>
      <c r="AG225" s="1431" t="str">
        <f>IF($AA$10&lt;&gt;"",IF(HLOOKUP($AA$10,'個人別明細　一覧入力用'!$F$7:$HG$193,53,FALSE)&lt;&gt;"",MID(HLOOKUP($AA$10,'個人別明細　一覧入力用'!$F$7:$HG$193,53,FALSE),5,1),""),"")</f>
        <v/>
      </c>
      <c r="AH225" s="1431"/>
      <c r="AI225" s="1573"/>
      <c r="AJ225" s="1642" t="str">
        <f>IF($AA$10&lt;&gt;"",IF(HLOOKUP($AA$10,'個人別明細　一覧入力用'!$F$7:$HG$193,53,FALSE)&lt;&gt;"",MID(HLOOKUP($AA$10,'個人別明細　一覧入力用'!$F$7:$HG$193,53,FALSE),6,1),""),"")</f>
        <v/>
      </c>
      <c r="AK225" s="1642"/>
      <c r="AL225" s="1642"/>
      <c r="AM225" s="1642" t="str">
        <f>IF($AA$10&lt;&gt;"",IF(HLOOKUP($AA$10,'個人別明細　一覧入力用'!$F$7:$HG$193,53,FALSE)&lt;&gt;"",MID(HLOOKUP($AA$10,'個人別明細　一覧入力用'!$F$7:$HG$193,53,FALSE),7,1),""),"")</f>
        <v/>
      </c>
      <c r="AN225" s="1642"/>
      <c r="AO225" s="1642"/>
      <c r="AP225" s="1430" t="str">
        <f>IF($AA$10&lt;&gt;"",IF(HLOOKUP($AA$10,'個人別明細　一覧入力用'!$F$7:$HG$193,53,FALSE)&lt;&gt;"",MID(HLOOKUP($AA$10,'個人別明細　一覧入力用'!$F$7:$HG$193,53,FALSE),8,1),""),"")</f>
        <v/>
      </c>
      <c r="AQ225" s="1431"/>
      <c r="AR225" s="1431"/>
      <c r="AS225" s="1431" t="str">
        <f>IF($AA$10&lt;&gt;"",IF(HLOOKUP($AA$10,'個人別明細　一覧入力用'!$F$7:$HG$193,53,FALSE)&lt;&gt;"",MID(HLOOKUP($AA$10,'個人別明細　一覧入力用'!$F$7:$HG$193,53,FALSE),9,1),""),"")</f>
        <v/>
      </c>
      <c r="AT225" s="1431"/>
      <c r="AU225" s="1573"/>
      <c r="AV225" s="1642" t="str">
        <f>IF($AA$10&lt;&gt;"",IF(HLOOKUP($AA$10,'個人別明細　一覧入力用'!$F$7:$HG$193,53,FALSE)&lt;&gt;"",MID(HLOOKUP($AA$10,'個人別明細　一覧入力用'!$F$7:$HG$193,53,FALSE),10,1),""),"")</f>
        <v/>
      </c>
      <c r="AW225" s="1642"/>
      <c r="AX225" s="1642"/>
      <c r="AY225" s="1642" t="str">
        <f>IF($AA$10&lt;&gt;"",IF(HLOOKUP($AA$10,'個人別明細　一覧入力用'!$F$7:$HG$193,53,FALSE)&lt;&gt;"",MID(HLOOKUP($AA$10,'個人別明細　一覧入力用'!$F$7:$HG$193,53,FALSE),11,1),""),"")</f>
        <v/>
      </c>
      <c r="AZ225" s="1642"/>
      <c r="BA225" s="1642"/>
      <c r="BB225" s="1642" t="str">
        <f>IF($AA$10&lt;&gt;"",IF(HLOOKUP($AA$10,'個人別明細　一覧入力用'!$F$7:$HG$193,53,FALSE)&lt;&gt;"",MID(HLOOKUP($AA$10,'個人別明細　一覧入力用'!$F$7:$HG$193,53,FALSE),12,1),""),"")</f>
        <v/>
      </c>
      <c r="BC225" s="1642"/>
      <c r="BD225" s="1642"/>
      <c r="BE225" s="1818"/>
      <c r="BF225" s="1568"/>
      <c r="BG225" s="1568"/>
      <c r="BH225" s="1569"/>
      <c r="BI225" s="1381"/>
      <c r="BJ225" s="1383"/>
      <c r="BK225" s="1427" t="s">
        <v>125</v>
      </c>
      <c r="BL225" s="1379"/>
      <c r="BM225" s="1379"/>
      <c r="BN225" s="1379"/>
      <c r="BO225" s="1379"/>
      <c r="BP225" s="1379"/>
      <c r="BQ225" s="1380"/>
      <c r="BR225" s="2388" t="str">
        <f>IF($AA$10&lt;&gt;"",IF(HLOOKUP($AA$10,'個人別明細　一覧入力用'!$F$7:$HG$166,72,FALSE)&lt;&gt;"",MID(HLOOKUP($AA$10,'個人別明細　一覧入力用'!$F$7:$HG$166,72,FALSE),1,1),""),"")</f>
        <v/>
      </c>
      <c r="BS225" s="2388"/>
      <c r="BT225" s="2388"/>
      <c r="BU225" s="2252" t="str">
        <f>IF($AA$10&lt;&gt;"",IF(HLOOKUP($AA$10,'個人別明細　一覧入力用'!$F$7:$HG$166,72,FALSE)&lt;&gt;"",MID(HLOOKUP($AA$10,'個人別明細　一覧入力用'!$F$7:$HG$166,72,FALSE),2,1),""),"")</f>
        <v/>
      </c>
      <c r="BV225" s="2253"/>
      <c r="BW225" s="2254"/>
      <c r="BX225" s="2252" t="str">
        <f>IF($AA$10&lt;&gt;"",IF(HLOOKUP($AA$10,'個人別明細　一覧入力用'!$F$7:$HG$166,72,FALSE)&lt;&gt;"",MID(HLOOKUP($AA$10,'個人別明細　一覧入力用'!$F$7:$HG$166,72,FALSE),3,1),""),"")</f>
        <v/>
      </c>
      <c r="BY225" s="2253"/>
      <c r="BZ225" s="2254"/>
      <c r="CA225" s="2252" t="str">
        <f>IF($AA$10&lt;&gt;"",IF(HLOOKUP($AA$10,'個人別明細　一覧入力用'!$F$7:$HG$166,72,FALSE)&lt;&gt;"",MID(HLOOKUP($AA$10,'個人別明細　一覧入力用'!$F$7:$HG$166,72,FALSE),4,1),""),"")</f>
        <v/>
      </c>
      <c r="CB225" s="2253"/>
      <c r="CC225" s="2261"/>
      <c r="CD225" s="2264" t="str">
        <f>IF($AA$10&lt;&gt;"",IF(HLOOKUP($AA$10,'個人別明細　一覧入力用'!$F$7:$HG$166,72,FALSE)&lt;&gt;"",MID(HLOOKUP($AA$10,'個人別明細　一覧入力用'!$F$7:$HG$166,72,FALSE),5,1),""),"")</f>
        <v/>
      </c>
      <c r="CE225" s="2253"/>
      <c r="CF225" s="2254"/>
      <c r="CG225" s="2252" t="str">
        <f>IF($AA$10&lt;&gt;"",IF(HLOOKUP($AA$10,'個人別明細　一覧入力用'!$F$7:$HG$166,72,FALSE)&lt;&gt;"",MID(HLOOKUP($AA$10,'個人別明細　一覧入力用'!$F$7:$HG$166,72,FALSE),6,1),""),"")</f>
        <v/>
      </c>
      <c r="CH225" s="2253"/>
      <c r="CI225" s="2254"/>
      <c r="CJ225" s="2252" t="str">
        <f>IF($AA$10&lt;&gt;"",IF(HLOOKUP($AA$10,'個人別明細　一覧入力用'!$F$7:$HG$166,72,FALSE)&lt;&gt;"",MID(HLOOKUP($AA$10,'個人別明細　一覧入力用'!$F$7:$HG$166,72,FALSE),7,1),""),"")</f>
        <v/>
      </c>
      <c r="CK225" s="2253"/>
      <c r="CL225" s="2254"/>
      <c r="CM225" s="2252" t="str">
        <f>IF($AA$10&lt;&gt;"",IF(HLOOKUP($AA$10,'個人別明細　一覧入力用'!$F$7:$HG$166,72,FALSE)&lt;&gt;"",MID(HLOOKUP($AA$10,'個人別明細　一覧入力用'!$F$7:$HG$166,72,FALSE),8,1),""),"")</f>
        <v/>
      </c>
      <c r="CN225" s="2253"/>
      <c r="CO225" s="2261"/>
      <c r="CP225" s="2264" t="str">
        <f>IF($AA$10&lt;&gt;"",IF(HLOOKUP($AA$10,'個人別明細　一覧入力用'!$F$7:$HG$166,72,FALSE)&lt;&gt;"",MID(HLOOKUP($AA$10,'個人別明細　一覧入力用'!$F$7:$HG$166,72,FALSE),9,1),""),"")</f>
        <v/>
      </c>
      <c r="CQ225" s="2253"/>
      <c r="CR225" s="2254"/>
      <c r="CS225" s="2252" t="str">
        <f>IF($AA$10&lt;&gt;"",IF(HLOOKUP($AA$10,'個人別明細　一覧入力用'!$F$7:$HG$166,72,FALSE)&lt;&gt;"",MID(HLOOKUP($AA$10,'個人別明細　一覧入力用'!$F$7:$HG$166,72,FALSE),10,1),""),"")</f>
        <v/>
      </c>
      <c r="CT225" s="2253"/>
      <c r="CU225" s="2254"/>
      <c r="CV225" s="2252" t="str">
        <f>IF($AA$10&lt;&gt;"",IF(HLOOKUP($AA$10,'個人別明細　一覧入力用'!$F$7:$HG$166,72,FALSE)&lt;&gt;"",MID(HLOOKUP($AA$10,'個人別明細　一覧入力用'!$F$7:$HG$166,72,FALSE),11,1),""),"")</f>
        <v/>
      </c>
      <c r="CW225" s="2253"/>
      <c r="CX225" s="2254"/>
      <c r="CY225" s="2252" t="str">
        <f>IF($AA$10&lt;&gt;"",IF(HLOOKUP($AA$10,'個人別明細　一覧入力用'!$F$7:$HG$166,72,FALSE)&lt;&gt;"",MID(HLOOKUP($AA$10,'個人別明細　一覧入力用'!$F$7:$HG$166,72,FALSE),12,1),""),"")</f>
        <v/>
      </c>
      <c r="CZ225" s="2253"/>
      <c r="DA225" s="2254"/>
      <c r="DB225" s="1648"/>
      <c r="DC225" s="1649"/>
      <c r="DD225" s="1649"/>
      <c r="DE225" s="1649"/>
      <c r="DF225" s="1649"/>
      <c r="DG225" s="1649"/>
      <c r="DH225" s="1649"/>
      <c r="DI225" s="1649"/>
      <c r="DJ225" s="1649"/>
      <c r="DK225" s="1649"/>
      <c r="DL225" s="1649"/>
      <c r="DM225" s="1649"/>
      <c r="DN225" s="1649"/>
      <c r="DO225" s="1649"/>
      <c r="DP225" s="1650"/>
      <c r="DQ225" s="81"/>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s="82"/>
    </row>
    <row r="226" spans="3:244" ht="5.25" customHeight="1">
      <c r="C226" s="139"/>
      <c r="D226" s="139"/>
      <c r="E226" s="139"/>
      <c r="F226" s="139"/>
      <c r="G226" s="139"/>
      <c r="H226" s="1567"/>
      <c r="I226" s="1568"/>
      <c r="J226" s="1568"/>
      <c r="K226" s="1569"/>
      <c r="L226" s="1381"/>
      <c r="M226" s="1383"/>
      <c r="N226" s="1381"/>
      <c r="O226" s="1382"/>
      <c r="P226" s="1382"/>
      <c r="Q226" s="1382"/>
      <c r="R226" s="1382"/>
      <c r="S226" s="1382"/>
      <c r="T226" s="1383"/>
      <c r="U226" s="1643"/>
      <c r="V226" s="1643"/>
      <c r="W226" s="1643"/>
      <c r="X226" s="1643"/>
      <c r="Y226" s="1643"/>
      <c r="Z226" s="1643"/>
      <c r="AA226" s="1643"/>
      <c r="AB226" s="1643"/>
      <c r="AC226" s="1643"/>
      <c r="AD226" s="1432"/>
      <c r="AE226" s="1433"/>
      <c r="AF226" s="1433"/>
      <c r="AG226" s="1433"/>
      <c r="AH226" s="1433"/>
      <c r="AI226" s="1574"/>
      <c r="AJ226" s="1643"/>
      <c r="AK226" s="1643"/>
      <c r="AL226" s="1643"/>
      <c r="AM226" s="1643"/>
      <c r="AN226" s="1643"/>
      <c r="AO226" s="1643"/>
      <c r="AP226" s="1432"/>
      <c r="AQ226" s="1433"/>
      <c r="AR226" s="1433"/>
      <c r="AS226" s="1433"/>
      <c r="AT226" s="1433"/>
      <c r="AU226" s="1574"/>
      <c r="AV226" s="1643"/>
      <c r="AW226" s="1643"/>
      <c r="AX226" s="1643"/>
      <c r="AY226" s="1643"/>
      <c r="AZ226" s="1643"/>
      <c r="BA226" s="1643"/>
      <c r="BB226" s="1643"/>
      <c r="BC226" s="1643"/>
      <c r="BD226" s="1643"/>
      <c r="BE226" s="1818"/>
      <c r="BF226" s="1568"/>
      <c r="BG226" s="1568"/>
      <c r="BH226" s="1569"/>
      <c r="BI226" s="1381"/>
      <c r="BJ226" s="1383"/>
      <c r="BK226" s="1381"/>
      <c r="BL226" s="1382"/>
      <c r="BM226" s="1382"/>
      <c r="BN226" s="1382"/>
      <c r="BO226" s="1382"/>
      <c r="BP226" s="1382"/>
      <c r="BQ226" s="1383"/>
      <c r="BR226" s="2389"/>
      <c r="BS226" s="2389"/>
      <c r="BT226" s="2389"/>
      <c r="BU226" s="2255"/>
      <c r="BV226" s="2256"/>
      <c r="BW226" s="2257"/>
      <c r="BX226" s="2255"/>
      <c r="BY226" s="2256"/>
      <c r="BZ226" s="2257"/>
      <c r="CA226" s="2255"/>
      <c r="CB226" s="2256"/>
      <c r="CC226" s="2262"/>
      <c r="CD226" s="2265"/>
      <c r="CE226" s="2256"/>
      <c r="CF226" s="2257"/>
      <c r="CG226" s="2255"/>
      <c r="CH226" s="2256"/>
      <c r="CI226" s="2257"/>
      <c r="CJ226" s="2255"/>
      <c r="CK226" s="2256"/>
      <c r="CL226" s="2257"/>
      <c r="CM226" s="2255"/>
      <c r="CN226" s="2256"/>
      <c r="CO226" s="2262"/>
      <c r="CP226" s="2265"/>
      <c r="CQ226" s="2256"/>
      <c r="CR226" s="2257"/>
      <c r="CS226" s="2255"/>
      <c r="CT226" s="2256"/>
      <c r="CU226" s="2257"/>
      <c r="CV226" s="2255"/>
      <c r="CW226" s="2256"/>
      <c r="CX226" s="2257"/>
      <c r="CY226" s="2255"/>
      <c r="CZ226" s="2256"/>
      <c r="DA226" s="2257"/>
      <c r="DB226" s="1648"/>
      <c r="DC226" s="1649"/>
      <c r="DD226" s="1649"/>
      <c r="DE226" s="1649"/>
      <c r="DF226" s="1649"/>
      <c r="DG226" s="1649"/>
      <c r="DH226" s="1649"/>
      <c r="DI226" s="1649"/>
      <c r="DJ226" s="1649"/>
      <c r="DK226" s="1649"/>
      <c r="DL226" s="1649"/>
      <c r="DM226" s="1649"/>
      <c r="DN226" s="1649"/>
      <c r="DO226" s="1649"/>
      <c r="DP226" s="1650"/>
      <c r="DQ226" s="81"/>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s="82"/>
    </row>
    <row r="227" spans="3:244" ht="5.25" customHeight="1">
      <c r="C227" s="139"/>
      <c r="D227" s="139"/>
      <c r="E227" s="139"/>
      <c r="F227" s="139"/>
      <c r="G227" s="139"/>
      <c r="H227" s="1567"/>
      <c r="I227" s="1568"/>
      <c r="J227" s="1568"/>
      <c r="K227" s="1569"/>
      <c r="L227" s="1381"/>
      <c r="M227" s="1383"/>
      <c r="N227" s="1381"/>
      <c r="O227" s="1382"/>
      <c r="P227" s="1382"/>
      <c r="Q227" s="1382"/>
      <c r="R227" s="1382"/>
      <c r="S227" s="1382"/>
      <c r="T227" s="1383"/>
      <c r="U227" s="1643"/>
      <c r="V227" s="1643"/>
      <c r="W227" s="1643"/>
      <c r="X227" s="1643"/>
      <c r="Y227" s="1643"/>
      <c r="Z227" s="1643"/>
      <c r="AA227" s="1643"/>
      <c r="AB227" s="1643"/>
      <c r="AC227" s="1643"/>
      <c r="AD227" s="1432"/>
      <c r="AE227" s="1433"/>
      <c r="AF227" s="1433"/>
      <c r="AG227" s="1433"/>
      <c r="AH227" s="1433"/>
      <c r="AI227" s="1574"/>
      <c r="AJ227" s="1643"/>
      <c r="AK227" s="1643"/>
      <c r="AL227" s="1643"/>
      <c r="AM227" s="1643"/>
      <c r="AN227" s="1643"/>
      <c r="AO227" s="1643"/>
      <c r="AP227" s="1432"/>
      <c r="AQ227" s="1433"/>
      <c r="AR227" s="1433"/>
      <c r="AS227" s="1433"/>
      <c r="AT227" s="1433"/>
      <c r="AU227" s="1574"/>
      <c r="AV227" s="1643"/>
      <c r="AW227" s="1643"/>
      <c r="AX227" s="1643"/>
      <c r="AY227" s="1643"/>
      <c r="AZ227" s="1643"/>
      <c r="BA227" s="1643"/>
      <c r="BB227" s="1643"/>
      <c r="BC227" s="1643"/>
      <c r="BD227" s="1643"/>
      <c r="BE227" s="1818"/>
      <c r="BF227" s="1568"/>
      <c r="BG227" s="1568"/>
      <c r="BH227" s="1569"/>
      <c r="BI227" s="1381"/>
      <c r="BJ227" s="1383"/>
      <c r="BK227" s="1381"/>
      <c r="BL227" s="1382"/>
      <c r="BM227" s="1382"/>
      <c r="BN227" s="1382"/>
      <c r="BO227" s="1382"/>
      <c r="BP227" s="1382"/>
      <c r="BQ227" s="1383"/>
      <c r="BR227" s="2389"/>
      <c r="BS227" s="2389"/>
      <c r="BT227" s="2389"/>
      <c r="BU227" s="2255"/>
      <c r="BV227" s="2256"/>
      <c r="BW227" s="2257"/>
      <c r="BX227" s="2255"/>
      <c r="BY227" s="2256"/>
      <c r="BZ227" s="2257"/>
      <c r="CA227" s="2255"/>
      <c r="CB227" s="2256"/>
      <c r="CC227" s="2262"/>
      <c r="CD227" s="2265"/>
      <c r="CE227" s="2256"/>
      <c r="CF227" s="2257"/>
      <c r="CG227" s="2255"/>
      <c r="CH227" s="2256"/>
      <c r="CI227" s="2257"/>
      <c r="CJ227" s="2255"/>
      <c r="CK227" s="2256"/>
      <c r="CL227" s="2257"/>
      <c r="CM227" s="2255"/>
      <c r="CN227" s="2256"/>
      <c r="CO227" s="2262"/>
      <c r="CP227" s="2265"/>
      <c r="CQ227" s="2256"/>
      <c r="CR227" s="2257"/>
      <c r="CS227" s="2255"/>
      <c r="CT227" s="2256"/>
      <c r="CU227" s="2257"/>
      <c r="CV227" s="2255"/>
      <c r="CW227" s="2256"/>
      <c r="CX227" s="2257"/>
      <c r="CY227" s="2255"/>
      <c r="CZ227" s="2256"/>
      <c r="DA227" s="2257"/>
      <c r="DB227" s="1648" t="str">
        <f>IF($AA$10&lt;&gt;"",IF(HLOOKUP($AA$10,'個人別明細　一覧入力用'!$F$7:$HG$193,182,FALSE)&lt;&gt;"","(退) "&amp;HLOOKUP($AA$10,'個人別明細　一覧入力用'!$F$7:$HG$193,182,FALSE),""),"")</f>
        <v/>
      </c>
      <c r="DC227" s="1649"/>
      <c r="DD227" s="1649"/>
      <c r="DE227" s="1649"/>
      <c r="DF227" s="1649"/>
      <c r="DG227" s="1649"/>
      <c r="DH227" s="1649"/>
      <c r="DI227" s="1649"/>
      <c r="DJ227" s="1649"/>
      <c r="DK227" s="1649"/>
      <c r="DL227" s="1649"/>
      <c r="DM227" s="1649"/>
      <c r="DN227" s="1649"/>
      <c r="DO227" s="1649"/>
      <c r="DP227" s="1650"/>
      <c r="DQ227" s="81"/>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s="82"/>
    </row>
    <row r="228" spans="3:244" ht="5.25" customHeight="1">
      <c r="C228" s="139"/>
      <c r="D228" s="139"/>
      <c r="E228" s="139"/>
      <c r="F228" s="139"/>
      <c r="G228" s="139"/>
      <c r="H228" s="1567"/>
      <c r="I228" s="1568"/>
      <c r="J228" s="1568"/>
      <c r="K228" s="1569"/>
      <c r="L228" s="1381"/>
      <c r="M228" s="1383"/>
      <c r="N228" s="1381"/>
      <c r="O228" s="1382"/>
      <c r="P228" s="1382"/>
      <c r="Q228" s="1382"/>
      <c r="R228" s="1382"/>
      <c r="S228" s="1382"/>
      <c r="T228" s="1383"/>
      <c r="U228" s="1643"/>
      <c r="V228" s="1643"/>
      <c r="W228" s="1643"/>
      <c r="X228" s="1643"/>
      <c r="Y228" s="1643"/>
      <c r="Z228" s="1643"/>
      <c r="AA228" s="1643"/>
      <c r="AB228" s="1643"/>
      <c r="AC228" s="1643"/>
      <c r="AD228" s="1432"/>
      <c r="AE228" s="1433"/>
      <c r="AF228" s="1433"/>
      <c r="AG228" s="1433"/>
      <c r="AH228" s="1433"/>
      <c r="AI228" s="1574"/>
      <c r="AJ228" s="1643"/>
      <c r="AK228" s="1643"/>
      <c r="AL228" s="1643"/>
      <c r="AM228" s="1643"/>
      <c r="AN228" s="1643"/>
      <c r="AO228" s="1643"/>
      <c r="AP228" s="1432"/>
      <c r="AQ228" s="1433"/>
      <c r="AR228" s="1433"/>
      <c r="AS228" s="1433"/>
      <c r="AT228" s="1433"/>
      <c r="AU228" s="1574"/>
      <c r="AV228" s="1643"/>
      <c r="AW228" s="1643"/>
      <c r="AX228" s="1643"/>
      <c r="AY228" s="1643"/>
      <c r="AZ228" s="1643"/>
      <c r="BA228" s="1643"/>
      <c r="BB228" s="1643"/>
      <c r="BC228" s="1643"/>
      <c r="BD228" s="1643"/>
      <c r="BE228" s="1818"/>
      <c r="BF228" s="1568"/>
      <c r="BG228" s="1568"/>
      <c r="BH228" s="1569"/>
      <c r="BI228" s="1381"/>
      <c r="BJ228" s="1383"/>
      <c r="BK228" s="1381"/>
      <c r="BL228" s="1382"/>
      <c r="BM228" s="1382"/>
      <c r="BN228" s="1382"/>
      <c r="BO228" s="1382"/>
      <c r="BP228" s="1382"/>
      <c r="BQ228" s="1383"/>
      <c r="BR228" s="2389"/>
      <c r="BS228" s="2389"/>
      <c r="BT228" s="2389"/>
      <c r="BU228" s="2255"/>
      <c r="BV228" s="2256"/>
      <c r="BW228" s="2257"/>
      <c r="BX228" s="2255"/>
      <c r="BY228" s="2256"/>
      <c r="BZ228" s="2257"/>
      <c r="CA228" s="2255"/>
      <c r="CB228" s="2256"/>
      <c r="CC228" s="2262"/>
      <c r="CD228" s="2265"/>
      <c r="CE228" s="2256"/>
      <c r="CF228" s="2257"/>
      <c r="CG228" s="2255"/>
      <c r="CH228" s="2256"/>
      <c r="CI228" s="2257"/>
      <c r="CJ228" s="2255"/>
      <c r="CK228" s="2256"/>
      <c r="CL228" s="2257"/>
      <c r="CM228" s="2255"/>
      <c r="CN228" s="2256"/>
      <c r="CO228" s="2262"/>
      <c r="CP228" s="2265"/>
      <c r="CQ228" s="2256"/>
      <c r="CR228" s="2257"/>
      <c r="CS228" s="2255"/>
      <c r="CT228" s="2256"/>
      <c r="CU228" s="2257"/>
      <c r="CV228" s="2255"/>
      <c r="CW228" s="2256"/>
      <c r="CX228" s="2257"/>
      <c r="CY228" s="2255"/>
      <c r="CZ228" s="2256"/>
      <c r="DA228" s="2257"/>
      <c r="DB228" s="1648"/>
      <c r="DC228" s="1649"/>
      <c r="DD228" s="1649"/>
      <c r="DE228" s="1649"/>
      <c r="DF228" s="1649"/>
      <c r="DG228" s="1649"/>
      <c r="DH228" s="1649"/>
      <c r="DI228" s="1649"/>
      <c r="DJ228" s="1649"/>
      <c r="DK228" s="1649"/>
      <c r="DL228" s="1649"/>
      <c r="DM228" s="1649"/>
      <c r="DN228" s="1649"/>
      <c r="DO228" s="1649"/>
      <c r="DP228" s="1650"/>
      <c r="DQ228" s="81"/>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s="82"/>
    </row>
    <row r="229" spans="3:244" ht="5.25" customHeight="1" thickBot="1">
      <c r="C229" s="139"/>
      <c r="D229" s="139"/>
      <c r="E229" s="139"/>
      <c r="F229" s="139"/>
      <c r="G229" s="139"/>
      <c r="H229" s="1567"/>
      <c r="I229" s="1568"/>
      <c r="J229" s="1568"/>
      <c r="K229" s="1569"/>
      <c r="L229" s="1381"/>
      <c r="M229" s="1383"/>
      <c r="N229" s="1428"/>
      <c r="O229" s="1480"/>
      <c r="P229" s="1480"/>
      <c r="Q229" s="1480"/>
      <c r="R229" s="1480"/>
      <c r="S229" s="1480"/>
      <c r="T229" s="1429"/>
      <c r="U229" s="1644"/>
      <c r="V229" s="1644"/>
      <c r="W229" s="1644"/>
      <c r="X229" s="1644"/>
      <c r="Y229" s="1644"/>
      <c r="Z229" s="1644"/>
      <c r="AA229" s="1644"/>
      <c r="AB229" s="1644"/>
      <c r="AC229" s="1644"/>
      <c r="AD229" s="1432"/>
      <c r="AE229" s="1433"/>
      <c r="AF229" s="1433"/>
      <c r="AG229" s="1433"/>
      <c r="AH229" s="1433"/>
      <c r="AI229" s="1574"/>
      <c r="AJ229" s="1643"/>
      <c r="AK229" s="1643"/>
      <c r="AL229" s="1643"/>
      <c r="AM229" s="1643"/>
      <c r="AN229" s="1643"/>
      <c r="AO229" s="1643"/>
      <c r="AP229" s="1432"/>
      <c r="AQ229" s="1433"/>
      <c r="AR229" s="1433"/>
      <c r="AS229" s="1433"/>
      <c r="AT229" s="1433"/>
      <c r="AU229" s="1574"/>
      <c r="AV229" s="1643"/>
      <c r="AW229" s="1643"/>
      <c r="AX229" s="1643"/>
      <c r="AY229" s="1643"/>
      <c r="AZ229" s="1643"/>
      <c r="BA229" s="1643"/>
      <c r="BB229" s="1643"/>
      <c r="BC229" s="1643"/>
      <c r="BD229" s="1643"/>
      <c r="BE229" s="1818"/>
      <c r="BF229" s="1568"/>
      <c r="BG229" s="1568"/>
      <c r="BH229" s="1569"/>
      <c r="BI229" s="1381"/>
      <c r="BJ229" s="1383"/>
      <c r="BK229" s="1381"/>
      <c r="BL229" s="1382"/>
      <c r="BM229" s="1382"/>
      <c r="BN229" s="1382"/>
      <c r="BO229" s="1382"/>
      <c r="BP229" s="1382"/>
      <c r="BQ229" s="1383"/>
      <c r="BR229" s="2389"/>
      <c r="BS229" s="2389"/>
      <c r="BT229" s="2389"/>
      <c r="BU229" s="2255"/>
      <c r="BV229" s="2256"/>
      <c r="BW229" s="2257"/>
      <c r="BX229" s="2255"/>
      <c r="BY229" s="2256"/>
      <c r="BZ229" s="2257"/>
      <c r="CA229" s="2255"/>
      <c r="CB229" s="2256"/>
      <c r="CC229" s="2262"/>
      <c r="CD229" s="2265"/>
      <c r="CE229" s="2256"/>
      <c r="CF229" s="2257"/>
      <c r="CG229" s="2258"/>
      <c r="CH229" s="2259"/>
      <c r="CI229" s="2260"/>
      <c r="CJ229" s="2258"/>
      <c r="CK229" s="2259"/>
      <c r="CL229" s="2260"/>
      <c r="CM229" s="2258"/>
      <c r="CN229" s="2259"/>
      <c r="CO229" s="2263"/>
      <c r="CP229" s="2266"/>
      <c r="CQ229" s="2259"/>
      <c r="CR229" s="2260"/>
      <c r="CS229" s="2258"/>
      <c r="CT229" s="2259"/>
      <c r="CU229" s="2260"/>
      <c r="CV229" s="2258"/>
      <c r="CW229" s="2259"/>
      <c r="CX229" s="2260"/>
      <c r="CY229" s="2258"/>
      <c r="CZ229" s="2259"/>
      <c r="DA229" s="2260"/>
      <c r="DB229" s="1677"/>
      <c r="DC229" s="1678"/>
      <c r="DD229" s="1678"/>
      <c r="DE229" s="1678"/>
      <c r="DF229" s="1678"/>
      <c r="DG229" s="1678"/>
      <c r="DH229" s="1678"/>
      <c r="DI229" s="1678"/>
      <c r="DJ229" s="1678"/>
      <c r="DK229" s="1678"/>
      <c r="DL229" s="1678"/>
      <c r="DM229" s="1678"/>
      <c r="DN229" s="1678"/>
      <c r="DO229" s="1678"/>
      <c r="DP229" s="1679"/>
      <c r="DQ229" s="81"/>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s="82"/>
    </row>
    <row r="230" spans="3:244" ht="5.25" customHeight="1">
      <c r="C230" s="2432" t="s">
        <v>208</v>
      </c>
      <c r="D230" s="2432"/>
      <c r="E230" s="2432"/>
      <c r="F230" s="2432"/>
      <c r="G230" s="2432"/>
      <c r="H230" s="1687" t="s">
        <v>28</v>
      </c>
      <c r="I230" s="1688"/>
      <c r="J230" s="1688"/>
      <c r="K230" s="1688"/>
      <c r="L230" s="1689"/>
      <c r="M230" s="1697" t="s">
        <v>157</v>
      </c>
      <c r="N230" s="1697"/>
      <c r="O230" s="1697"/>
      <c r="P230" s="1698"/>
      <c r="Q230" s="1705" t="s">
        <v>27</v>
      </c>
      <c r="R230" s="1706"/>
      <c r="S230" s="1706"/>
      <c r="T230" s="1707"/>
      <c r="U230" s="1714" t="s">
        <v>24</v>
      </c>
      <c r="V230" s="1697"/>
      <c r="W230" s="1697"/>
      <c r="X230" s="1698"/>
      <c r="Y230" s="1717" t="s">
        <v>158</v>
      </c>
      <c r="Z230" s="1718"/>
      <c r="AA230" s="1718"/>
      <c r="AB230" s="1718"/>
      <c r="AC230" s="1718"/>
      <c r="AD230" s="2391" t="s">
        <v>129</v>
      </c>
      <c r="AE230" s="2392"/>
      <c r="AF230" s="2392"/>
      <c r="AG230" s="2392"/>
      <c r="AH230" s="2392"/>
      <c r="AI230" s="2392"/>
      <c r="AJ230" s="2392"/>
      <c r="AK230" s="2392"/>
      <c r="AL230" s="2392"/>
      <c r="AM230" s="2393"/>
      <c r="AN230" s="1814" t="s">
        <v>23</v>
      </c>
      <c r="AO230" s="1767"/>
      <c r="AP230" s="1767"/>
      <c r="AQ230" s="1767"/>
      <c r="AR230" s="1768"/>
      <c r="AS230" s="1767" t="s">
        <v>278</v>
      </c>
      <c r="AT230" s="1767"/>
      <c r="AU230" s="1767"/>
      <c r="AV230" s="1767"/>
      <c r="AW230" s="1768"/>
      <c r="AX230" s="1811" t="s">
        <v>26</v>
      </c>
      <c r="AY230" s="1812"/>
      <c r="AZ230" s="1812"/>
      <c r="BA230" s="1812"/>
      <c r="BB230" s="1813"/>
      <c r="BC230" s="1508"/>
      <c r="BD230" s="1509"/>
      <c r="BE230" s="1509"/>
      <c r="BF230" s="1509"/>
      <c r="BG230" s="1510"/>
      <c r="BH230" s="1608" t="s">
        <v>130</v>
      </c>
      <c r="BI230" s="1609"/>
      <c r="BJ230" s="1609"/>
      <c r="BK230" s="1609"/>
      <c r="BL230" s="1609"/>
      <c r="BM230" s="1609"/>
      <c r="BN230" s="1609"/>
      <c r="BO230" s="1609"/>
      <c r="BP230" s="1609"/>
      <c r="BQ230" s="1609"/>
      <c r="BR230" s="1609"/>
      <c r="BS230" s="1609"/>
      <c r="BT230" s="1609"/>
      <c r="BU230" s="1609"/>
      <c r="BV230" s="1609"/>
      <c r="BW230" s="1609"/>
      <c r="BX230" s="1609"/>
      <c r="BY230" s="1609"/>
      <c r="BZ230" s="1609"/>
      <c r="CA230" s="1609"/>
      <c r="CB230" s="1609"/>
      <c r="CC230" s="1609"/>
      <c r="CD230" s="1609"/>
      <c r="CE230" s="1609"/>
      <c r="CF230" s="1610"/>
      <c r="CG230" s="2195" t="s">
        <v>15</v>
      </c>
      <c r="CH230" s="2195"/>
      <c r="CI230" s="2195"/>
      <c r="CJ230" s="2195"/>
      <c r="CK230" s="2195"/>
      <c r="CL230" s="2195"/>
      <c r="CM230" s="2195"/>
      <c r="CN230" s="2195"/>
      <c r="CO230" s="2195"/>
      <c r="CP230" s="2195"/>
      <c r="CQ230" s="2195"/>
      <c r="CR230" s="2195"/>
      <c r="CS230" s="2195"/>
      <c r="CT230" s="2195"/>
      <c r="CU230" s="2195"/>
      <c r="CV230" s="2195"/>
      <c r="CW230" s="2195"/>
      <c r="CX230" s="2195"/>
      <c r="CY230" s="2195"/>
      <c r="CZ230" s="2195"/>
      <c r="DA230" s="2195"/>
      <c r="DB230" s="2195"/>
      <c r="DC230" s="2195"/>
      <c r="DD230" s="2195"/>
      <c r="DE230" s="2195"/>
      <c r="DF230" s="2195"/>
      <c r="DG230" s="2195"/>
      <c r="DH230" s="2195"/>
      <c r="DI230" s="2195"/>
      <c r="DJ230" s="2195"/>
      <c r="DK230" s="2195"/>
      <c r="DL230" s="2195"/>
      <c r="DM230" s="2195"/>
      <c r="DN230" s="2195"/>
      <c r="DO230" s="2195"/>
      <c r="DP230" s="2196"/>
      <c r="DQ230" s="81"/>
      <c r="DU230" s="141"/>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s="82"/>
    </row>
    <row r="231" spans="3:244" ht="5.25" customHeight="1">
      <c r="C231" s="2432"/>
      <c r="D231" s="2432"/>
      <c r="E231" s="2432"/>
      <c r="F231" s="2432"/>
      <c r="G231" s="2432"/>
      <c r="H231" s="1690"/>
      <c r="I231" s="1691"/>
      <c r="J231" s="1691"/>
      <c r="K231" s="1691"/>
      <c r="L231" s="1692"/>
      <c r="M231" s="1700"/>
      <c r="N231" s="1700"/>
      <c r="O231" s="1700"/>
      <c r="P231" s="1701"/>
      <c r="Q231" s="1708"/>
      <c r="R231" s="1709"/>
      <c r="S231" s="1709"/>
      <c r="T231" s="1710"/>
      <c r="U231" s="1715"/>
      <c r="V231" s="1700"/>
      <c r="W231" s="1700"/>
      <c r="X231" s="1701"/>
      <c r="Y231" s="1720"/>
      <c r="Z231" s="1721"/>
      <c r="AA231" s="1721"/>
      <c r="AB231" s="1721"/>
      <c r="AC231" s="1721"/>
      <c r="AD231" s="2394"/>
      <c r="AE231" s="2395"/>
      <c r="AF231" s="2395"/>
      <c r="AG231" s="2395"/>
      <c r="AH231" s="2395"/>
      <c r="AI231" s="2395"/>
      <c r="AJ231" s="2395"/>
      <c r="AK231" s="2395"/>
      <c r="AL231" s="2395"/>
      <c r="AM231" s="2396"/>
      <c r="AN231" s="1815"/>
      <c r="AO231" s="1769"/>
      <c r="AP231" s="1769"/>
      <c r="AQ231" s="1769"/>
      <c r="AR231" s="1770"/>
      <c r="AS231" s="1769"/>
      <c r="AT231" s="1769"/>
      <c r="AU231" s="1769"/>
      <c r="AV231" s="1769"/>
      <c r="AW231" s="1770"/>
      <c r="AX231" s="1720"/>
      <c r="AY231" s="1721"/>
      <c r="AZ231" s="1721"/>
      <c r="BA231" s="1721"/>
      <c r="BB231" s="1722"/>
      <c r="BC231" s="1511"/>
      <c r="BD231" s="1512"/>
      <c r="BE231" s="1512"/>
      <c r="BF231" s="1512"/>
      <c r="BG231" s="1513"/>
      <c r="BH231" s="1611"/>
      <c r="BI231" s="1612"/>
      <c r="BJ231" s="1612"/>
      <c r="BK231" s="1612"/>
      <c r="BL231" s="1612"/>
      <c r="BM231" s="1612"/>
      <c r="BN231" s="1612"/>
      <c r="BO231" s="1612"/>
      <c r="BP231" s="1612"/>
      <c r="BQ231" s="1612"/>
      <c r="BR231" s="1612"/>
      <c r="BS231" s="1612"/>
      <c r="BT231" s="1612"/>
      <c r="BU231" s="1612"/>
      <c r="BV231" s="1612"/>
      <c r="BW231" s="1612"/>
      <c r="BX231" s="1612"/>
      <c r="BY231" s="1612"/>
      <c r="BZ231" s="1612"/>
      <c r="CA231" s="1612"/>
      <c r="CB231" s="1612"/>
      <c r="CC231" s="1612"/>
      <c r="CD231" s="1612"/>
      <c r="CE231" s="1612"/>
      <c r="CF231" s="1613"/>
      <c r="CG231" s="2198"/>
      <c r="CH231" s="2198"/>
      <c r="CI231" s="2198"/>
      <c r="CJ231" s="2198"/>
      <c r="CK231" s="2198"/>
      <c r="CL231" s="2198"/>
      <c r="CM231" s="2198"/>
      <c r="CN231" s="2198"/>
      <c r="CO231" s="2198"/>
      <c r="CP231" s="2198"/>
      <c r="CQ231" s="2198"/>
      <c r="CR231" s="2198"/>
      <c r="CS231" s="2198"/>
      <c r="CT231" s="2198"/>
      <c r="CU231" s="2198"/>
      <c r="CV231" s="2198"/>
      <c r="CW231" s="2198"/>
      <c r="CX231" s="2198"/>
      <c r="CY231" s="2198"/>
      <c r="CZ231" s="2198"/>
      <c r="DA231" s="2198"/>
      <c r="DB231" s="2198"/>
      <c r="DC231" s="2198"/>
      <c r="DD231" s="2198"/>
      <c r="DE231" s="2198"/>
      <c r="DF231" s="2198"/>
      <c r="DG231" s="2198"/>
      <c r="DH231" s="2198"/>
      <c r="DI231" s="2198"/>
      <c r="DJ231" s="2198"/>
      <c r="DK231" s="2198"/>
      <c r="DL231" s="2198"/>
      <c r="DM231" s="2198"/>
      <c r="DN231" s="2198"/>
      <c r="DO231" s="2198"/>
      <c r="DP231" s="2199"/>
      <c r="DQ231" s="81"/>
      <c r="DU231" s="140"/>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s="82"/>
    </row>
    <row r="232" spans="3:244" ht="5.25" customHeight="1">
      <c r="C232" s="2432"/>
      <c r="D232" s="2432"/>
      <c r="E232" s="2432"/>
      <c r="F232" s="2432"/>
      <c r="G232" s="2432"/>
      <c r="H232" s="1690"/>
      <c r="I232" s="1691"/>
      <c r="J232" s="1691"/>
      <c r="K232" s="1691"/>
      <c r="L232" s="1692"/>
      <c r="M232" s="1700"/>
      <c r="N232" s="1700"/>
      <c r="O232" s="1700"/>
      <c r="P232" s="1701"/>
      <c r="Q232" s="1708"/>
      <c r="R232" s="1709"/>
      <c r="S232" s="1709"/>
      <c r="T232" s="1710"/>
      <c r="U232" s="1715"/>
      <c r="V232" s="1700"/>
      <c r="W232" s="1700"/>
      <c r="X232" s="1701"/>
      <c r="Y232" s="1720"/>
      <c r="Z232" s="1721"/>
      <c r="AA232" s="1721"/>
      <c r="AB232" s="1721"/>
      <c r="AC232" s="1721"/>
      <c r="AD232" s="2394"/>
      <c r="AE232" s="2395"/>
      <c r="AF232" s="2395"/>
      <c r="AG232" s="2395"/>
      <c r="AH232" s="2395"/>
      <c r="AI232" s="2395"/>
      <c r="AJ232" s="2395"/>
      <c r="AK232" s="2395"/>
      <c r="AL232" s="2395"/>
      <c r="AM232" s="2396"/>
      <c r="AN232" s="1815"/>
      <c r="AO232" s="1769"/>
      <c r="AP232" s="1769"/>
      <c r="AQ232" s="1769"/>
      <c r="AR232" s="1770"/>
      <c r="AS232" s="1769"/>
      <c r="AT232" s="1769"/>
      <c r="AU232" s="1769"/>
      <c r="AV232" s="1769"/>
      <c r="AW232" s="1770"/>
      <c r="AX232" s="1720"/>
      <c r="AY232" s="1721"/>
      <c r="AZ232" s="1721"/>
      <c r="BA232" s="1721"/>
      <c r="BB232" s="1722"/>
      <c r="BC232" s="1511"/>
      <c r="BD232" s="1512"/>
      <c r="BE232" s="1512"/>
      <c r="BF232" s="1512"/>
      <c r="BG232" s="1513"/>
      <c r="BH232" s="1611"/>
      <c r="BI232" s="1612"/>
      <c r="BJ232" s="1612"/>
      <c r="BK232" s="1612"/>
      <c r="BL232" s="1612"/>
      <c r="BM232" s="1612"/>
      <c r="BN232" s="1612"/>
      <c r="BO232" s="1612"/>
      <c r="BP232" s="1612"/>
      <c r="BQ232" s="1612"/>
      <c r="BR232" s="1612"/>
      <c r="BS232" s="1612"/>
      <c r="BT232" s="1612"/>
      <c r="BU232" s="1612"/>
      <c r="BV232" s="1612"/>
      <c r="BW232" s="1612"/>
      <c r="BX232" s="1612"/>
      <c r="BY232" s="1612"/>
      <c r="BZ232" s="1612"/>
      <c r="CA232" s="1612"/>
      <c r="CB232" s="1612"/>
      <c r="CC232" s="1612"/>
      <c r="CD232" s="1612"/>
      <c r="CE232" s="1612"/>
      <c r="CF232" s="1613"/>
      <c r="CG232" s="2198"/>
      <c r="CH232" s="2198"/>
      <c r="CI232" s="2198"/>
      <c r="CJ232" s="2198"/>
      <c r="CK232" s="2198"/>
      <c r="CL232" s="2198"/>
      <c r="CM232" s="2198"/>
      <c r="CN232" s="2198"/>
      <c r="CO232" s="2198"/>
      <c r="CP232" s="2198"/>
      <c r="CQ232" s="2198"/>
      <c r="CR232" s="2198"/>
      <c r="CS232" s="2198"/>
      <c r="CT232" s="2198"/>
      <c r="CU232" s="2198"/>
      <c r="CV232" s="2198"/>
      <c r="CW232" s="2198"/>
      <c r="CX232" s="2198"/>
      <c r="CY232" s="2198"/>
      <c r="CZ232" s="2198"/>
      <c r="DA232" s="2198"/>
      <c r="DB232" s="2198"/>
      <c r="DC232" s="2198"/>
      <c r="DD232" s="2198"/>
      <c r="DE232" s="2198"/>
      <c r="DF232" s="2198"/>
      <c r="DG232" s="2198"/>
      <c r="DH232" s="2198"/>
      <c r="DI232" s="2198"/>
      <c r="DJ232" s="2198"/>
      <c r="DK232" s="2198"/>
      <c r="DL232" s="2198"/>
      <c r="DM232" s="2198"/>
      <c r="DN232" s="2198"/>
      <c r="DO232" s="2198"/>
      <c r="DP232" s="2199"/>
      <c r="DQ232" s="81"/>
      <c r="DU232" s="140"/>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s="82"/>
    </row>
    <row r="233" spans="3:244" ht="5.25" customHeight="1">
      <c r="C233" s="2432"/>
      <c r="D233" s="2432"/>
      <c r="E233" s="2432"/>
      <c r="F233" s="2432"/>
      <c r="G233" s="2432"/>
      <c r="H233" s="1690"/>
      <c r="I233" s="1691"/>
      <c r="J233" s="1691"/>
      <c r="K233" s="1691"/>
      <c r="L233" s="1692"/>
      <c r="M233" s="1700"/>
      <c r="N233" s="1700"/>
      <c r="O233" s="1700"/>
      <c r="P233" s="1701"/>
      <c r="Q233" s="1708"/>
      <c r="R233" s="1709"/>
      <c r="S233" s="1709"/>
      <c r="T233" s="1710"/>
      <c r="U233" s="1715"/>
      <c r="V233" s="1700"/>
      <c r="W233" s="1700"/>
      <c r="X233" s="1701"/>
      <c r="Y233" s="1720"/>
      <c r="Z233" s="1721"/>
      <c r="AA233" s="1721"/>
      <c r="AB233" s="1721"/>
      <c r="AC233" s="1721"/>
      <c r="AD233" s="2397"/>
      <c r="AE233" s="2398"/>
      <c r="AF233" s="2398"/>
      <c r="AG233" s="2398"/>
      <c r="AH233" s="2398"/>
      <c r="AI233" s="2398"/>
      <c r="AJ233" s="2398"/>
      <c r="AK233" s="2398"/>
      <c r="AL233" s="2398"/>
      <c r="AM233" s="2399"/>
      <c r="AN233" s="1815"/>
      <c r="AO233" s="1769"/>
      <c r="AP233" s="1769"/>
      <c r="AQ233" s="1769"/>
      <c r="AR233" s="1770"/>
      <c r="AS233" s="1769"/>
      <c r="AT233" s="1769"/>
      <c r="AU233" s="1769"/>
      <c r="AV233" s="1769"/>
      <c r="AW233" s="1770"/>
      <c r="AX233" s="1720"/>
      <c r="AY233" s="1721"/>
      <c r="AZ233" s="1721"/>
      <c r="BA233" s="1721"/>
      <c r="BB233" s="1722"/>
      <c r="BC233" s="1511"/>
      <c r="BD233" s="1512"/>
      <c r="BE233" s="1512"/>
      <c r="BF233" s="1512"/>
      <c r="BG233" s="1513"/>
      <c r="BH233" s="1611"/>
      <c r="BI233" s="1612"/>
      <c r="BJ233" s="1612"/>
      <c r="BK233" s="1612"/>
      <c r="BL233" s="1612"/>
      <c r="BM233" s="1612"/>
      <c r="BN233" s="1612"/>
      <c r="BO233" s="1612"/>
      <c r="BP233" s="1612"/>
      <c r="BQ233" s="1612"/>
      <c r="BR233" s="1612"/>
      <c r="BS233" s="1612"/>
      <c r="BT233" s="1612"/>
      <c r="BU233" s="1612"/>
      <c r="BV233" s="1612"/>
      <c r="BW233" s="1612"/>
      <c r="BX233" s="1612"/>
      <c r="BY233" s="1612"/>
      <c r="BZ233" s="1612"/>
      <c r="CA233" s="1612"/>
      <c r="CB233" s="1612"/>
      <c r="CC233" s="1612"/>
      <c r="CD233" s="1612"/>
      <c r="CE233" s="1612"/>
      <c r="CF233" s="1613"/>
      <c r="CG233" s="2198"/>
      <c r="CH233" s="2198"/>
      <c r="CI233" s="2198"/>
      <c r="CJ233" s="2198"/>
      <c r="CK233" s="2198"/>
      <c r="CL233" s="2198"/>
      <c r="CM233" s="2198"/>
      <c r="CN233" s="2198"/>
      <c r="CO233" s="2198"/>
      <c r="CP233" s="2198"/>
      <c r="CQ233" s="2198"/>
      <c r="CR233" s="2198"/>
      <c r="CS233" s="2198"/>
      <c r="CT233" s="2198"/>
      <c r="CU233" s="2198"/>
      <c r="CV233" s="2198"/>
      <c r="CW233" s="2198"/>
      <c r="CX233" s="2198"/>
      <c r="CY233" s="2198"/>
      <c r="CZ233" s="2198"/>
      <c r="DA233" s="2198"/>
      <c r="DB233" s="2198"/>
      <c r="DC233" s="2198"/>
      <c r="DD233" s="2198"/>
      <c r="DE233" s="2198"/>
      <c r="DF233" s="2198"/>
      <c r="DG233" s="2198"/>
      <c r="DH233" s="2198"/>
      <c r="DI233" s="2198"/>
      <c r="DJ233" s="2198"/>
      <c r="DK233" s="2198"/>
      <c r="DL233" s="2198"/>
      <c r="DM233" s="2198"/>
      <c r="DN233" s="2198"/>
      <c r="DO233" s="2198"/>
      <c r="DP233" s="2199"/>
      <c r="DQ233" s="81"/>
      <c r="DU233" s="140"/>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s="82"/>
    </row>
    <row r="234" spans="3:244" ht="5.25" customHeight="1">
      <c r="C234" s="2432"/>
      <c r="D234" s="2432"/>
      <c r="E234" s="2432"/>
      <c r="F234" s="2432"/>
      <c r="G234" s="2432"/>
      <c r="H234" s="1690"/>
      <c r="I234" s="1691"/>
      <c r="J234" s="1691"/>
      <c r="K234" s="1691"/>
      <c r="L234" s="1692"/>
      <c r="M234" s="1700"/>
      <c r="N234" s="1700"/>
      <c r="O234" s="1700"/>
      <c r="P234" s="1701"/>
      <c r="Q234" s="1708"/>
      <c r="R234" s="1709"/>
      <c r="S234" s="1709"/>
      <c r="T234" s="1710"/>
      <c r="U234" s="1715"/>
      <c r="V234" s="1700"/>
      <c r="W234" s="1700"/>
      <c r="X234" s="1701"/>
      <c r="Y234" s="1720"/>
      <c r="Z234" s="1721"/>
      <c r="AA234" s="1721"/>
      <c r="AB234" s="1721"/>
      <c r="AC234" s="1721"/>
      <c r="AD234" s="1696" t="s">
        <v>5</v>
      </c>
      <c r="AE234" s="1697"/>
      <c r="AF234" s="1697"/>
      <c r="AG234" s="1697"/>
      <c r="AH234" s="1698"/>
      <c r="AI234" s="1705" t="s">
        <v>4</v>
      </c>
      <c r="AJ234" s="1706"/>
      <c r="AK234" s="1706"/>
      <c r="AL234" s="1706"/>
      <c r="AM234" s="1707"/>
      <c r="AN234" s="1815"/>
      <c r="AO234" s="1769"/>
      <c r="AP234" s="1769"/>
      <c r="AQ234" s="1769"/>
      <c r="AR234" s="1770"/>
      <c r="AS234" s="1769"/>
      <c r="AT234" s="1769"/>
      <c r="AU234" s="1769"/>
      <c r="AV234" s="1769"/>
      <c r="AW234" s="1770"/>
      <c r="AX234" s="1720"/>
      <c r="AY234" s="1721"/>
      <c r="AZ234" s="1721"/>
      <c r="BA234" s="1721"/>
      <c r="BB234" s="1722"/>
      <c r="BC234" s="1511"/>
      <c r="BD234" s="1512"/>
      <c r="BE234" s="1512"/>
      <c r="BF234" s="1512"/>
      <c r="BG234" s="1513"/>
      <c r="BH234" s="1611"/>
      <c r="BI234" s="1612"/>
      <c r="BJ234" s="1612"/>
      <c r="BK234" s="1612"/>
      <c r="BL234" s="1612"/>
      <c r="BM234" s="1612"/>
      <c r="BN234" s="1612"/>
      <c r="BO234" s="1612"/>
      <c r="BP234" s="1612"/>
      <c r="BQ234" s="1612"/>
      <c r="BR234" s="1612"/>
      <c r="BS234" s="1612"/>
      <c r="BT234" s="1612"/>
      <c r="BU234" s="1612"/>
      <c r="BV234" s="1612"/>
      <c r="BW234" s="1612"/>
      <c r="BX234" s="1612"/>
      <c r="BY234" s="1612"/>
      <c r="BZ234" s="1612"/>
      <c r="CA234" s="1612"/>
      <c r="CB234" s="1612"/>
      <c r="CC234" s="1612"/>
      <c r="CD234" s="1612"/>
      <c r="CE234" s="1612"/>
      <c r="CF234" s="1613"/>
      <c r="CG234" s="2198"/>
      <c r="CH234" s="2198"/>
      <c r="CI234" s="2198"/>
      <c r="CJ234" s="2198"/>
      <c r="CK234" s="2198"/>
      <c r="CL234" s="2198"/>
      <c r="CM234" s="2198"/>
      <c r="CN234" s="2198"/>
      <c r="CO234" s="2198"/>
      <c r="CP234" s="2198"/>
      <c r="CQ234" s="2198"/>
      <c r="CR234" s="2198"/>
      <c r="CS234" s="2198"/>
      <c r="CT234" s="2198"/>
      <c r="CU234" s="2198"/>
      <c r="CV234" s="2198"/>
      <c r="CW234" s="2198"/>
      <c r="CX234" s="2198"/>
      <c r="CY234" s="2198"/>
      <c r="CZ234" s="2198"/>
      <c r="DA234" s="2198"/>
      <c r="DB234" s="2198"/>
      <c r="DC234" s="2198"/>
      <c r="DD234" s="2198"/>
      <c r="DE234" s="2198"/>
      <c r="DF234" s="2198"/>
      <c r="DG234" s="2198"/>
      <c r="DH234" s="2198"/>
      <c r="DI234" s="2198"/>
      <c r="DJ234" s="2198"/>
      <c r="DK234" s="2198"/>
      <c r="DL234" s="2198"/>
      <c r="DM234" s="2198"/>
      <c r="DN234" s="2198"/>
      <c r="DO234" s="2198"/>
      <c r="DP234" s="2199"/>
      <c r="DQ234" s="81"/>
      <c r="DU234" s="140"/>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s="82"/>
    </row>
    <row r="235" spans="3:244" ht="5.25" customHeight="1">
      <c r="C235" s="2432"/>
      <c r="D235" s="2432"/>
      <c r="E235" s="2432"/>
      <c r="F235" s="2432"/>
      <c r="G235" s="2432"/>
      <c r="H235" s="1690"/>
      <c r="I235" s="1691"/>
      <c r="J235" s="1691"/>
      <c r="K235" s="1691"/>
      <c r="L235" s="1692"/>
      <c r="M235" s="1700"/>
      <c r="N235" s="1700"/>
      <c r="O235" s="1700"/>
      <c r="P235" s="1701"/>
      <c r="Q235" s="1708"/>
      <c r="R235" s="1709"/>
      <c r="S235" s="1709"/>
      <c r="T235" s="1710"/>
      <c r="U235" s="1715"/>
      <c r="V235" s="1700"/>
      <c r="W235" s="1700"/>
      <c r="X235" s="1701"/>
      <c r="Y235" s="1720"/>
      <c r="Z235" s="1721"/>
      <c r="AA235" s="1721"/>
      <c r="AB235" s="1721"/>
      <c r="AC235" s="1721"/>
      <c r="AD235" s="1699"/>
      <c r="AE235" s="1700"/>
      <c r="AF235" s="1700"/>
      <c r="AG235" s="1700"/>
      <c r="AH235" s="1701"/>
      <c r="AI235" s="1708"/>
      <c r="AJ235" s="1709"/>
      <c r="AK235" s="1709"/>
      <c r="AL235" s="1709"/>
      <c r="AM235" s="1710"/>
      <c r="AN235" s="1815"/>
      <c r="AO235" s="1769"/>
      <c r="AP235" s="1769"/>
      <c r="AQ235" s="1769"/>
      <c r="AR235" s="1770"/>
      <c r="AS235" s="1769"/>
      <c r="AT235" s="1769"/>
      <c r="AU235" s="1769"/>
      <c r="AV235" s="1769"/>
      <c r="AW235" s="1770"/>
      <c r="AX235" s="1720"/>
      <c r="AY235" s="1721"/>
      <c r="AZ235" s="1721"/>
      <c r="BA235" s="1721"/>
      <c r="BB235" s="1722"/>
      <c r="BC235" s="1511"/>
      <c r="BD235" s="1512"/>
      <c r="BE235" s="1512"/>
      <c r="BF235" s="1512"/>
      <c r="BG235" s="1513"/>
      <c r="BH235" s="1611"/>
      <c r="BI235" s="1612"/>
      <c r="BJ235" s="1612"/>
      <c r="BK235" s="1612"/>
      <c r="BL235" s="1612"/>
      <c r="BM235" s="1612"/>
      <c r="BN235" s="1612"/>
      <c r="BO235" s="1612"/>
      <c r="BP235" s="1612"/>
      <c r="BQ235" s="1612"/>
      <c r="BR235" s="1612"/>
      <c r="BS235" s="1612"/>
      <c r="BT235" s="1612"/>
      <c r="BU235" s="1612"/>
      <c r="BV235" s="1612"/>
      <c r="BW235" s="1612"/>
      <c r="BX235" s="1612"/>
      <c r="BY235" s="1612"/>
      <c r="BZ235" s="1612"/>
      <c r="CA235" s="1612"/>
      <c r="CB235" s="1612"/>
      <c r="CC235" s="1612"/>
      <c r="CD235" s="1612"/>
      <c r="CE235" s="1612"/>
      <c r="CF235" s="1613"/>
      <c r="CG235" s="2198"/>
      <c r="CH235" s="2198"/>
      <c r="CI235" s="2198"/>
      <c r="CJ235" s="2198"/>
      <c r="CK235" s="2198"/>
      <c r="CL235" s="2198"/>
      <c r="CM235" s="2198"/>
      <c r="CN235" s="2198"/>
      <c r="CO235" s="2198"/>
      <c r="CP235" s="2198"/>
      <c r="CQ235" s="2198"/>
      <c r="CR235" s="2198"/>
      <c r="CS235" s="2198"/>
      <c r="CT235" s="2198"/>
      <c r="CU235" s="2198"/>
      <c r="CV235" s="2198"/>
      <c r="CW235" s="2198"/>
      <c r="CX235" s="2198"/>
      <c r="CY235" s="2198"/>
      <c r="CZ235" s="2198"/>
      <c r="DA235" s="2198"/>
      <c r="DB235" s="2198"/>
      <c r="DC235" s="2198"/>
      <c r="DD235" s="2198"/>
      <c r="DE235" s="2198"/>
      <c r="DF235" s="2198"/>
      <c r="DG235" s="2198"/>
      <c r="DH235" s="2198"/>
      <c r="DI235" s="2198"/>
      <c r="DJ235" s="2198"/>
      <c r="DK235" s="2198"/>
      <c r="DL235" s="2198"/>
      <c r="DM235" s="2198"/>
      <c r="DN235" s="2198"/>
      <c r="DO235" s="2198"/>
      <c r="DP235" s="2199"/>
      <c r="DQ235" s="81"/>
      <c r="DU235" s="140"/>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s="82"/>
    </row>
    <row r="236" spans="3:244" ht="5.25" customHeight="1">
      <c r="C236" s="2432"/>
      <c r="D236" s="2432"/>
      <c r="E236" s="2432"/>
      <c r="F236" s="2432"/>
      <c r="G236" s="2432"/>
      <c r="H236" s="1690"/>
      <c r="I236" s="1691"/>
      <c r="J236" s="1691"/>
      <c r="K236" s="1691"/>
      <c r="L236" s="1692"/>
      <c r="M236" s="1700"/>
      <c r="N236" s="1700"/>
      <c r="O236" s="1700"/>
      <c r="P236" s="1701"/>
      <c r="Q236" s="1708"/>
      <c r="R236" s="1709"/>
      <c r="S236" s="1709"/>
      <c r="T236" s="1710"/>
      <c r="U236" s="1715"/>
      <c r="V236" s="1700"/>
      <c r="W236" s="1700"/>
      <c r="X236" s="1701"/>
      <c r="Y236" s="1720"/>
      <c r="Z236" s="1721"/>
      <c r="AA236" s="1721"/>
      <c r="AB236" s="1721"/>
      <c r="AC236" s="1721"/>
      <c r="AD236" s="1699"/>
      <c r="AE236" s="1700"/>
      <c r="AF236" s="1700"/>
      <c r="AG236" s="1700"/>
      <c r="AH236" s="1701"/>
      <c r="AI236" s="1708"/>
      <c r="AJ236" s="1709"/>
      <c r="AK236" s="1709"/>
      <c r="AL236" s="1709"/>
      <c r="AM236" s="1710"/>
      <c r="AN236" s="1815"/>
      <c r="AO236" s="1769"/>
      <c r="AP236" s="1769"/>
      <c r="AQ236" s="1769"/>
      <c r="AR236" s="1770"/>
      <c r="AS236" s="1769"/>
      <c r="AT236" s="1769"/>
      <c r="AU236" s="1769"/>
      <c r="AV236" s="1769"/>
      <c r="AW236" s="1770"/>
      <c r="AX236" s="1720"/>
      <c r="AY236" s="1721"/>
      <c r="AZ236" s="1721"/>
      <c r="BA236" s="1721"/>
      <c r="BB236" s="1722"/>
      <c r="BC236" s="1511"/>
      <c r="BD236" s="1512"/>
      <c r="BE236" s="1512"/>
      <c r="BF236" s="1512"/>
      <c r="BG236" s="1513"/>
      <c r="BH236" s="1611"/>
      <c r="BI236" s="1612"/>
      <c r="BJ236" s="1612"/>
      <c r="BK236" s="1612"/>
      <c r="BL236" s="1612"/>
      <c r="BM236" s="1612"/>
      <c r="BN236" s="1612"/>
      <c r="BO236" s="1612"/>
      <c r="BP236" s="1612"/>
      <c r="BQ236" s="1612"/>
      <c r="BR236" s="1612"/>
      <c r="BS236" s="1612"/>
      <c r="BT236" s="1612"/>
      <c r="BU236" s="1612"/>
      <c r="BV236" s="1612"/>
      <c r="BW236" s="1612"/>
      <c r="BX236" s="1612"/>
      <c r="BY236" s="1612"/>
      <c r="BZ236" s="1612"/>
      <c r="CA236" s="1612"/>
      <c r="CB236" s="1612"/>
      <c r="CC236" s="1612"/>
      <c r="CD236" s="1612"/>
      <c r="CE236" s="1612"/>
      <c r="CF236" s="1613"/>
      <c r="CG236" s="2198"/>
      <c r="CH236" s="2198"/>
      <c r="CI236" s="2198"/>
      <c r="CJ236" s="2198"/>
      <c r="CK236" s="2198"/>
      <c r="CL236" s="2198"/>
      <c r="CM236" s="2198"/>
      <c r="CN236" s="2198"/>
      <c r="CO236" s="2198"/>
      <c r="CP236" s="2198"/>
      <c r="CQ236" s="2198"/>
      <c r="CR236" s="2198"/>
      <c r="CS236" s="2198"/>
      <c r="CT236" s="2198"/>
      <c r="CU236" s="2198"/>
      <c r="CV236" s="2198"/>
      <c r="CW236" s="2198"/>
      <c r="CX236" s="2198"/>
      <c r="CY236" s="2198"/>
      <c r="CZ236" s="2198"/>
      <c r="DA236" s="2198"/>
      <c r="DB236" s="2198"/>
      <c r="DC236" s="2198"/>
      <c r="DD236" s="2198"/>
      <c r="DE236" s="2198"/>
      <c r="DF236" s="2198"/>
      <c r="DG236" s="2198"/>
      <c r="DH236" s="2198"/>
      <c r="DI236" s="2198"/>
      <c r="DJ236" s="2198"/>
      <c r="DK236" s="2198"/>
      <c r="DL236" s="2198"/>
      <c r="DM236" s="2198"/>
      <c r="DN236" s="2198"/>
      <c r="DO236" s="2198"/>
      <c r="DP236" s="2199"/>
      <c r="DQ236" s="81"/>
      <c r="DU236" s="140"/>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s="82"/>
    </row>
    <row r="237" spans="3:244" ht="5.25" customHeight="1">
      <c r="C237" s="2432"/>
      <c r="D237" s="2432"/>
      <c r="E237" s="2432"/>
      <c r="F237" s="2432"/>
      <c r="G237" s="2432"/>
      <c r="H237" s="1690"/>
      <c r="I237" s="1691"/>
      <c r="J237" s="1691"/>
      <c r="K237" s="1691"/>
      <c r="L237" s="1692"/>
      <c r="M237" s="1700"/>
      <c r="N237" s="1700"/>
      <c r="O237" s="1700"/>
      <c r="P237" s="1701"/>
      <c r="Q237" s="1708"/>
      <c r="R237" s="1709"/>
      <c r="S237" s="1709"/>
      <c r="T237" s="1710"/>
      <c r="U237" s="1715"/>
      <c r="V237" s="1700"/>
      <c r="W237" s="1700"/>
      <c r="X237" s="1701"/>
      <c r="Y237" s="1720"/>
      <c r="Z237" s="1721"/>
      <c r="AA237" s="1721"/>
      <c r="AB237" s="1721"/>
      <c r="AC237" s="1721"/>
      <c r="AD237" s="1699"/>
      <c r="AE237" s="1700"/>
      <c r="AF237" s="1700"/>
      <c r="AG237" s="1700"/>
      <c r="AH237" s="1701"/>
      <c r="AI237" s="1708"/>
      <c r="AJ237" s="1709"/>
      <c r="AK237" s="1709"/>
      <c r="AL237" s="1709"/>
      <c r="AM237" s="1710"/>
      <c r="AN237" s="1815"/>
      <c r="AO237" s="1769"/>
      <c r="AP237" s="1769"/>
      <c r="AQ237" s="1769"/>
      <c r="AR237" s="1770"/>
      <c r="AS237" s="1769"/>
      <c r="AT237" s="1769"/>
      <c r="AU237" s="1769"/>
      <c r="AV237" s="1769"/>
      <c r="AW237" s="1770"/>
      <c r="AX237" s="1720"/>
      <c r="AY237" s="1721"/>
      <c r="AZ237" s="1721"/>
      <c r="BA237" s="1721"/>
      <c r="BB237" s="1722"/>
      <c r="BC237" s="1511"/>
      <c r="BD237" s="1512"/>
      <c r="BE237" s="1512"/>
      <c r="BF237" s="1512"/>
      <c r="BG237" s="1513"/>
      <c r="BH237" s="1614"/>
      <c r="BI237" s="1615"/>
      <c r="BJ237" s="1615"/>
      <c r="BK237" s="1615"/>
      <c r="BL237" s="1615"/>
      <c r="BM237" s="1615"/>
      <c r="BN237" s="1615"/>
      <c r="BO237" s="1615"/>
      <c r="BP237" s="1615"/>
      <c r="BQ237" s="1615"/>
      <c r="BR237" s="1615"/>
      <c r="BS237" s="1615"/>
      <c r="BT237" s="1615"/>
      <c r="BU237" s="1615"/>
      <c r="BV237" s="1615"/>
      <c r="BW237" s="1615"/>
      <c r="BX237" s="1615"/>
      <c r="BY237" s="1615"/>
      <c r="BZ237" s="1615"/>
      <c r="CA237" s="1615"/>
      <c r="CB237" s="1615"/>
      <c r="CC237" s="1615"/>
      <c r="CD237" s="1615"/>
      <c r="CE237" s="1615"/>
      <c r="CF237" s="1616"/>
      <c r="CG237" s="2201"/>
      <c r="CH237" s="2201"/>
      <c r="CI237" s="2201"/>
      <c r="CJ237" s="2201"/>
      <c r="CK237" s="2201"/>
      <c r="CL237" s="2201"/>
      <c r="CM237" s="2201"/>
      <c r="CN237" s="2201"/>
      <c r="CO237" s="2201"/>
      <c r="CP237" s="2201"/>
      <c r="CQ237" s="2201"/>
      <c r="CR237" s="2201"/>
      <c r="CS237" s="2201"/>
      <c r="CT237" s="2201"/>
      <c r="CU237" s="2201"/>
      <c r="CV237" s="2201"/>
      <c r="CW237" s="2201"/>
      <c r="CX237" s="2201"/>
      <c r="CY237" s="2201"/>
      <c r="CZ237" s="2201"/>
      <c r="DA237" s="2201"/>
      <c r="DB237" s="2201"/>
      <c r="DC237" s="2201"/>
      <c r="DD237" s="2201"/>
      <c r="DE237" s="2201"/>
      <c r="DF237" s="2201"/>
      <c r="DG237" s="2201"/>
      <c r="DH237" s="2201"/>
      <c r="DI237" s="2201"/>
      <c r="DJ237" s="2201"/>
      <c r="DK237" s="2201"/>
      <c r="DL237" s="2201"/>
      <c r="DM237" s="2201"/>
      <c r="DN237" s="2201"/>
      <c r="DO237" s="2201"/>
      <c r="DP237" s="2202"/>
      <c r="DQ237" s="81"/>
      <c r="DU237" s="140"/>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s="82"/>
    </row>
    <row r="238" spans="3:244" ht="5.25" customHeight="1">
      <c r="C238" s="2432"/>
      <c r="D238" s="2432"/>
      <c r="E238" s="2432"/>
      <c r="F238" s="2432"/>
      <c r="G238" s="2432"/>
      <c r="H238" s="1690"/>
      <c r="I238" s="1691"/>
      <c r="J238" s="1691"/>
      <c r="K238" s="1691"/>
      <c r="L238" s="1692"/>
      <c r="M238" s="1700"/>
      <c r="N238" s="1700"/>
      <c r="O238" s="1700"/>
      <c r="P238" s="1701"/>
      <c r="Q238" s="1708"/>
      <c r="R238" s="1709"/>
      <c r="S238" s="1709"/>
      <c r="T238" s="1710"/>
      <c r="U238" s="1715"/>
      <c r="V238" s="1700"/>
      <c r="W238" s="1700"/>
      <c r="X238" s="1701"/>
      <c r="Y238" s="1720"/>
      <c r="Z238" s="1721"/>
      <c r="AA238" s="1721"/>
      <c r="AB238" s="1721"/>
      <c r="AC238" s="1721"/>
      <c r="AD238" s="1699"/>
      <c r="AE238" s="1700"/>
      <c r="AF238" s="1700"/>
      <c r="AG238" s="1700"/>
      <c r="AH238" s="1701"/>
      <c r="AI238" s="1708"/>
      <c r="AJ238" s="1709"/>
      <c r="AK238" s="1709"/>
      <c r="AL238" s="1709"/>
      <c r="AM238" s="1710"/>
      <c r="AN238" s="1815"/>
      <c r="AO238" s="1769"/>
      <c r="AP238" s="1769"/>
      <c r="AQ238" s="1769"/>
      <c r="AR238" s="1770"/>
      <c r="AS238" s="1769"/>
      <c r="AT238" s="1769"/>
      <c r="AU238" s="1769"/>
      <c r="AV238" s="1769"/>
      <c r="AW238" s="1770"/>
      <c r="AX238" s="1720"/>
      <c r="AY238" s="1721"/>
      <c r="AZ238" s="1721"/>
      <c r="BA238" s="1721"/>
      <c r="BB238" s="1722"/>
      <c r="BC238" s="1511"/>
      <c r="BD238" s="1512"/>
      <c r="BE238" s="1512"/>
      <c r="BF238" s="1512"/>
      <c r="BG238" s="1513"/>
      <c r="BH238" s="2191" t="s">
        <v>8</v>
      </c>
      <c r="BI238" s="1379"/>
      <c r="BJ238" s="1379"/>
      <c r="BK238" s="1379"/>
      <c r="BL238" s="1380"/>
      <c r="BM238" s="1427" t="s">
        <v>7</v>
      </c>
      <c r="BN238" s="1379"/>
      <c r="BO238" s="1379"/>
      <c r="BP238" s="1379"/>
      <c r="BQ238" s="1380"/>
      <c r="BR238" s="1427" t="s">
        <v>6</v>
      </c>
      <c r="BS238" s="1379"/>
      <c r="BT238" s="1379"/>
      <c r="BU238" s="1379"/>
      <c r="BV238" s="1380"/>
      <c r="BW238" s="1427" t="s">
        <v>9</v>
      </c>
      <c r="BX238" s="1379"/>
      <c r="BY238" s="1379"/>
      <c r="BZ238" s="1379"/>
      <c r="CA238" s="1380"/>
      <c r="CB238" s="1427" t="s">
        <v>31</v>
      </c>
      <c r="CC238" s="1379"/>
      <c r="CD238" s="1379"/>
      <c r="CE238" s="1379"/>
      <c r="CF238" s="2176"/>
      <c r="CG238" s="1517" t="s">
        <v>288</v>
      </c>
      <c r="CH238" s="1517"/>
      <c r="CI238" s="1517"/>
      <c r="CJ238" s="1517"/>
      <c r="CK238" s="1517"/>
      <c r="CL238" s="1517"/>
      <c r="CM238" s="1517"/>
      <c r="CN238" s="1517"/>
      <c r="CO238" s="1517"/>
      <c r="CP238" s="1517"/>
      <c r="CQ238" s="1517"/>
      <c r="CR238" s="1517"/>
      <c r="CS238" s="1517"/>
      <c r="CT238" s="1517"/>
      <c r="CU238" s="1517"/>
      <c r="CV238" s="1517"/>
      <c r="CW238" s="1517"/>
      <c r="CX238" s="1517"/>
      <c r="CY238" s="1517"/>
      <c r="CZ238" s="1517"/>
      <c r="DA238" s="1518"/>
      <c r="DB238" s="1427" t="s">
        <v>6</v>
      </c>
      <c r="DC238" s="1379"/>
      <c r="DD238" s="1379"/>
      <c r="DE238" s="1379"/>
      <c r="DF238" s="1380"/>
      <c r="DG238" s="1427" t="s">
        <v>9</v>
      </c>
      <c r="DH238" s="1379"/>
      <c r="DI238" s="1379"/>
      <c r="DJ238" s="1379"/>
      <c r="DK238" s="1380"/>
      <c r="DL238" s="1427" t="s">
        <v>31</v>
      </c>
      <c r="DM238" s="1379"/>
      <c r="DN238" s="1379"/>
      <c r="DO238" s="1379"/>
      <c r="DP238" s="2206"/>
      <c r="DQ238" s="81"/>
      <c r="DU238" s="140"/>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s="82"/>
    </row>
    <row r="239" spans="3:244" ht="5.25" customHeight="1">
      <c r="C239" s="2432"/>
      <c r="D239" s="2432"/>
      <c r="E239" s="2432"/>
      <c r="F239" s="2432"/>
      <c r="G239" s="2432"/>
      <c r="H239" s="1690"/>
      <c r="I239" s="1691"/>
      <c r="J239" s="1691"/>
      <c r="K239" s="1691"/>
      <c r="L239" s="1692"/>
      <c r="M239" s="1700"/>
      <c r="N239" s="1700"/>
      <c r="O239" s="1700"/>
      <c r="P239" s="1701"/>
      <c r="Q239" s="1708"/>
      <c r="R239" s="1709"/>
      <c r="S239" s="1709"/>
      <c r="T239" s="1710"/>
      <c r="U239" s="1715"/>
      <c r="V239" s="1700"/>
      <c r="W239" s="1700"/>
      <c r="X239" s="1701"/>
      <c r="Y239" s="1720"/>
      <c r="Z239" s="1721"/>
      <c r="AA239" s="1721"/>
      <c r="AB239" s="1721"/>
      <c r="AC239" s="1721"/>
      <c r="AD239" s="1699"/>
      <c r="AE239" s="1700"/>
      <c r="AF239" s="1700"/>
      <c r="AG239" s="1700"/>
      <c r="AH239" s="1701"/>
      <c r="AI239" s="1708"/>
      <c r="AJ239" s="1709"/>
      <c r="AK239" s="1709"/>
      <c r="AL239" s="1709"/>
      <c r="AM239" s="1710"/>
      <c r="AN239" s="1815"/>
      <c r="AO239" s="1769"/>
      <c r="AP239" s="1769"/>
      <c r="AQ239" s="1769"/>
      <c r="AR239" s="1770"/>
      <c r="AS239" s="1769"/>
      <c r="AT239" s="1769"/>
      <c r="AU239" s="1769"/>
      <c r="AV239" s="1769"/>
      <c r="AW239" s="1770"/>
      <c r="AX239" s="1720"/>
      <c r="AY239" s="1721"/>
      <c r="AZ239" s="1721"/>
      <c r="BA239" s="1721"/>
      <c r="BB239" s="1722"/>
      <c r="BC239" s="1511"/>
      <c r="BD239" s="1512"/>
      <c r="BE239" s="1512"/>
      <c r="BF239" s="1512"/>
      <c r="BG239" s="1513"/>
      <c r="BH239" s="2192"/>
      <c r="BI239" s="1382"/>
      <c r="BJ239" s="1382"/>
      <c r="BK239" s="1382"/>
      <c r="BL239" s="1383"/>
      <c r="BM239" s="1381"/>
      <c r="BN239" s="1382"/>
      <c r="BO239" s="1382"/>
      <c r="BP239" s="1382"/>
      <c r="BQ239" s="1383"/>
      <c r="BR239" s="1381"/>
      <c r="BS239" s="1382"/>
      <c r="BT239" s="1382"/>
      <c r="BU239" s="1382"/>
      <c r="BV239" s="1383"/>
      <c r="BW239" s="1381"/>
      <c r="BX239" s="1382"/>
      <c r="BY239" s="1382"/>
      <c r="BZ239" s="1382"/>
      <c r="CA239" s="1383"/>
      <c r="CB239" s="1381"/>
      <c r="CC239" s="1382"/>
      <c r="CD239" s="1382"/>
      <c r="CE239" s="1382"/>
      <c r="CF239" s="2177"/>
      <c r="CG239" s="1519"/>
      <c r="CH239" s="1519"/>
      <c r="CI239" s="1519"/>
      <c r="CJ239" s="1519"/>
      <c r="CK239" s="1519"/>
      <c r="CL239" s="1519"/>
      <c r="CM239" s="1519"/>
      <c r="CN239" s="1519"/>
      <c r="CO239" s="1519"/>
      <c r="CP239" s="1519"/>
      <c r="CQ239" s="1519"/>
      <c r="CR239" s="1519"/>
      <c r="CS239" s="1519"/>
      <c r="CT239" s="1519"/>
      <c r="CU239" s="1519"/>
      <c r="CV239" s="1519"/>
      <c r="CW239" s="1519"/>
      <c r="CX239" s="1519"/>
      <c r="CY239" s="1519"/>
      <c r="CZ239" s="1519"/>
      <c r="DA239" s="1520"/>
      <c r="DB239" s="1381"/>
      <c r="DC239" s="1382"/>
      <c r="DD239" s="1382"/>
      <c r="DE239" s="1382"/>
      <c r="DF239" s="1383"/>
      <c r="DG239" s="1381"/>
      <c r="DH239" s="1382"/>
      <c r="DI239" s="1382"/>
      <c r="DJ239" s="1382"/>
      <c r="DK239" s="1383"/>
      <c r="DL239" s="1381"/>
      <c r="DM239" s="1382"/>
      <c r="DN239" s="1382"/>
      <c r="DO239" s="1382"/>
      <c r="DP239" s="2207"/>
      <c r="DQ239" s="81"/>
      <c r="DU239" s="140"/>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s="82"/>
    </row>
    <row r="240" spans="3:244" ht="5.25" customHeight="1">
      <c r="C240" s="2432"/>
      <c r="D240" s="2432"/>
      <c r="E240" s="2432"/>
      <c r="F240" s="2432"/>
      <c r="G240" s="2432"/>
      <c r="H240" s="1690"/>
      <c r="I240" s="1691"/>
      <c r="J240" s="1691"/>
      <c r="K240" s="1691"/>
      <c r="L240" s="1692"/>
      <c r="M240" s="1700"/>
      <c r="N240" s="1700"/>
      <c r="O240" s="1700"/>
      <c r="P240" s="1701"/>
      <c r="Q240" s="1708"/>
      <c r="R240" s="1709"/>
      <c r="S240" s="1709"/>
      <c r="T240" s="1710"/>
      <c r="U240" s="1715"/>
      <c r="V240" s="1700"/>
      <c r="W240" s="1700"/>
      <c r="X240" s="1701"/>
      <c r="Y240" s="1720"/>
      <c r="Z240" s="1721"/>
      <c r="AA240" s="1721"/>
      <c r="AB240" s="1721"/>
      <c r="AC240" s="1721"/>
      <c r="AD240" s="1699"/>
      <c r="AE240" s="1700"/>
      <c r="AF240" s="1700"/>
      <c r="AG240" s="1700"/>
      <c r="AH240" s="1701"/>
      <c r="AI240" s="1708"/>
      <c r="AJ240" s="1709"/>
      <c r="AK240" s="1709"/>
      <c r="AL240" s="1709"/>
      <c r="AM240" s="1710"/>
      <c r="AN240" s="1815"/>
      <c r="AO240" s="1769"/>
      <c r="AP240" s="1769"/>
      <c r="AQ240" s="1769"/>
      <c r="AR240" s="1770"/>
      <c r="AS240" s="1769"/>
      <c r="AT240" s="1769"/>
      <c r="AU240" s="1769"/>
      <c r="AV240" s="1769"/>
      <c r="AW240" s="1770"/>
      <c r="AX240" s="1720"/>
      <c r="AY240" s="1721"/>
      <c r="AZ240" s="1721"/>
      <c r="BA240" s="1721"/>
      <c r="BB240" s="1722"/>
      <c r="BC240" s="1511"/>
      <c r="BD240" s="1512"/>
      <c r="BE240" s="1512"/>
      <c r="BF240" s="1512"/>
      <c r="BG240" s="1513"/>
      <c r="BH240" s="2192"/>
      <c r="BI240" s="1382"/>
      <c r="BJ240" s="1382"/>
      <c r="BK240" s="1382"/>
      <c r="BL240" s="1383"/>
      <c r="BM240" s="1381"/>
      <c r="BN240" s="1382"/>
      <c r="BO240" s="1382"/>
      <c r="BP240" s="1382"/>
      <c r="BQ240" s="1383"/>
      <c r="BR240" s="1381"/>
      <c r="BS240" s="1382"/>
      <c r="BT240" s="1382"/>
      <c r="BU240" s="1382"/>
      <c r="BV240" s="1383"/>
      <c r="BW240" s="1381"/>
      <c r="BX240" s="1382"/>
      <c r="BY240" s="1382"/>
      <c r="BZ240" s="1382"/>
      <c r="CA240" s="1383"/>
      <c r="CB240" s="1381"/>
      <c r="CC240" s="1382"/>
      <c r="CD240" s="1382"/>
      <c r="CE240" s="1382"/>
      <c r="CF240" s="2177"/>
      <c r="CG240" s="1519"/>
      <c r="CH240" s="1519"/>
      <c r="CI240" s="1519"/>
      <c r="CJ240" s="1519"/>
      <c r="CK240" s="1519"/>
      <c r="CL240" s="1519"/>
      <c r="CM240" s="1519"/>
      <c r="CN240" s="1519"/>
      <c r="CO240" s="1519"/>
      <c r="CP240" s="1519"/>
      <c r="CQ240" s="1519"/>
      <c r="CR240" s="1519"/>
      <c r="CS240" s="1519"/>
      <c r="CT240" s="1519"/>
      <c r="CU240" s="1519"/>
      <c r="CV240" s="1519"/>
      <c r="CW240" s="1519"/>
      <c r="CX240" s="1519"/>
      <c r="CY240" s="1519"/>
      <c r="CZ240" s="1519"/>
      <c r="DA240" s="1520"/>
      <c r="DB240" s="1381"/>
      <c r="DC240" s="1382"/>
      <c r="DD240" s="1382"/>
      <c r="DE240" s="1382"/>
      <c r="DF240" s="1383"/>
      <c r="DG240" s="1381"/>
      <c r="DH240" s="1382"/>
      <c r="DI240" s="1382"/>
      <c r="DJ240" s="1382"/>
      <c r="DK240" s="1383"/>
      <c r="DL240" s="1381"/>
      <c r="DM240" s="1382"/>
      <c r="DN240" s="1382"/>
      <c r="DO240" s="1382"/>
      <c r="DP240" s="2207"/>
      <c r="DQ240" s="81"/>
      <c r="DU240" s="1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s="82"/>
    </row>
    <row r="241" spans="3:244" ht="5.25" customHeight="1">
      <c r="C241" s="2432"/>
      <c r="D241" s="2432"/>
      <c r="E241" s="2432"/>
      <c r="F241" s="2432"/>
      <c r="G241" s="2432"/>
      <c r="H241" s="1693"/>
      <c r="I241" s="1694"/>
      <c r="J241" s="1694"/>
      <c r="K241" s="1694"/>
      <c r="L241" s="1695"/>
      <c r="M241" s="1703"/>
      <c r="N241" s="1703"/>
      <c r="O241" s="1703"/>
      <c r="P241" s="1704"/>
      <c r="Q241" s="1711"/>
      <c r="R241" s="1712"/>
      <c r="S241" s="1712"/>
      <c r="T241" s="1713"/>
      <c r="U241" s="1716"/>
      <c r="V241" s="1703"/>
      <c r="W241" s="1703"/>
      <c r="X241" s="1704"/>
      <c r="Y241" s="1723"/>
      <c r="Z241" s="1724"/>
      <c r="AA241" s="1724"/>
      <c r="AB241" s="1724"/>
      <c r="AC241" s="1724"/>
      <c r="AD241" s="1702"/>
      <c r="AE241" s="1703"/>
      <c r="AF241" s="1703"/>
      <c r="AG241" s="1703"/>
      <c r="AH241" s="1704"/>
      <c r="AI241" s="1711"/>
      <c r="AJ241" s="1712"/>
      <c r="AK241" s="1712"/>
      <c r="AL241" s="1712"/>
      <c r="AM241" s="1713"/>
      <c r="AN241" s="1816"/>
      <c r="AO241" s="1771"/>
      <c r="AP241" s="1771"/>
      <c r="AQ241" s="1771"/>
      <c r="AR241" s="1772"/>
      <c r="AS241" s="1771"/>
      <c r="AT241" s="1771"/>
      <c r="AU241" s="1771"/>
      <c r="AV241" s="1771"/>
      <c r="AW241" s="1772"/>
      <c r="AX241" s="1723"/>
      <c r="AY241" s="1724"/>
      <c r="AZ241" s="1724"/>
      <c r="BA241" s="1724"/>
      <c r="BB241" s="1725"/>
      <c r="BC241" s="1511"/>
      <c r="BD241" s="1512"/>
      <c r="BE241" s="1512"/>
      <c r="BF241" s="1512"/>
      <c r="BG241" s="1513"/>
      <c r="BH241" s="2193"/>
      <c r="BI241" s="1480"/>
      <c r="BJ241" s="1480"/>
      <c r="BK241" s="1480"/>
      <c r="BL241" s="1429"/>
      <c r="BM241" s="1428"/>
      <c r="BN241" s="1480"/>
      <c r="BO241" s="1480"/>
      <c r="BP241" s="1480"/>
      <c r="BQ241" s="1429"/>
      <c r="BR241" s="1428"/>
      <c r="BS241" s="1480"/>
      <c r="BT241" s="1480"/>
      <c r="BU241" s="1480"/>
      <c r="BV241" s="1429"/>
      <c r="BW241" s="1428"/>
      <c r="BX241" s="1480"/>
      <c r="BY241" s="1480"/>
      <c r="BZ241" s="1480"/>
      <c r="CA241" s="1429"/>
      <c r="CB241" s="1428"/>
      <c r="CC241" s="1480"/>
      <c r="CD241" s="1480"/>
      <c r="CE241" s="1480"/>
      <c r="CF241" s="2178"/>
      <c r="CG241" s="1521"/>
      <c r="CH241" s="1521"/>
      <c r="CI241" s="1521"/>
      <c r="CJ241" s="1521"/>
      <c r="CK241" s="1521"/>
      <c r="CL241" s="1521"/>
      <c r="CM241" s="1521"/>
      <c r="CN241" s="1521"/>
      <c r="CO241" s="1521"/>
      <c r="CP241" s="1521"/>
      <c r="CQ241" s="1521"/>
      <c r="CR241" s="1521"/>
      <c r="CS241" s="1521"/>
      <c r="CT241" s="1521"/>
      <c r="CU241" s="1521"/>
      <c r="CV241" s="1521"/>
      <c r="CW241" s="1521"/>
      <c r="CX241" s="1521"/>
      <c r="CY241" s="1521"/>
      <c r="CZ241" s="1521"/>
      <c r="DA241" s="1522"/>
      <c r="DB241" s="1428"/>
      <c r="DC241" s="1480"/>
      <c r="DD241" s="1480"/>
      <c r="DE241" s="1480"/>
      <c r="DF241" s="1429"/>
      <c r="DG241" s="1428"/>
      <c r="DH241" s="1480"/>
      <c r="DI241" s="1480"/>
      <c r="DJ241" s="1480"/>
      <c r="DK241" s="1429"/>
      <c r="DL241" s="1428"/>
      <c r="DM241" s="1480"/>
      <c r="DN241" s="1480"/>
      <c r="DO241" s="1480"/>
      <c r="DP241" s="2208"/>
      <c r="DQ241" s="81"/>
      <c r="DU241" s="140"/>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s="82"/>
    </row>
    <row r="242" spans="3:244" ht="5.25" customHeight="1">
      <c r="C242" s="2432"/>
      <c r="D242" s="2432"/>
      <c r="E242" s="2432"/>
      <c r="F242" s="2432"/>
      <c r="G242" s="2432"/>
      <c r="H242" s="1523" t="str">
        <f>IF($AA$10&lt;&gt;"",IF(HLOOKUP($AA$10,'個人別明細　一覧入力用'!$F$7:$HG$193,112,FALSE)&lt;&gt;"",HLOOKUP($AA$10,'個人別明細　一覧入力用'!$F$7:$HG$193,112,FALSE),""),"")</f>
        <v/>
      </c>
      <c r="I242" s="1524"/>
      <c r="J242" s="1524"/>
      <c r="K242" s="1524"/>
      <c r="L242" s="2269"/>
      <c r="M242" s="1524" t="str">
        <f>IF($AA$10&lt;&gt;"",IF(HLOOKUP($AA$10,'個人別明細　一覧入力用'!$F$7:$HG$193,123,FALSE)&lt;&gt;"",HLOOKUP($AA$10,'個人別明細　一覧入力用'!$F$7:$HG$193,123,FALSE),""),"")</f>
        <v/>
      </c>
      <c r="N242" s="1524"/>
      <c r="O242" s="1524"/>
      <c r="P242" s="1525"/>
      <c r="Q242" s="1838" t="str">
        <f>IF($AA$10&lt;&gt;"",IF(HLOOKUP($AA$10,'個人別明細　一覧入力用'!$F$7:$HG$193,124,FALSE)&lt;&gt;"",HLOOKUP($AA$10,'個人別明細　一覧入力用'!$F$7:$HG$193,124,FALSE),""),"")</f>
        <v/>
      </c>
      <c r="R242" s="1524"/>
      <c r="S242" s="1524"/>
      <c r="T242" s="1525"/>
      <c r="U242" s="1838" t="str">
        <f>IF($AA$10&lt;&gt;"",IF(HLOOKUP($AA$10,'個人別明細　一覧入力用'!$F$7:$HG$193,125,FALSE)&lt;&gt;"",HLOOKUP($AA$10,'個人別明細　一覧入力用'!$F$7:$HG$193,125,FALSE),""),"")</f>
        <v/>
      </c>
      <c r="V242" s="1524"/>
      <c r="W242" s="1524"/>
      <c r="X242" s="1525"/>
      <c r="Y242" s="1838" t="str">
        <f>IF($AA$10&lt;&gt;"",IF(HLOOKUP($AA$10,'個人別明細　一覧入力用'!$F$7:$HG$193,126,FALSE)&lt;&gt;"",HLOOKUP($AA$10,'個人別明細　一覧入力用'!$F$7:$HG$193,126,FALSE),""),"")</f>
        <v/>
      </c>
      <c r="Z242" s="1524"/>
      <c r="AA242" s="1524"/>
      <c r="AB242" s="1524"/>
      <c r="AC242" s="1524"/>
      <c r="AD242" s="1523" t="str">
        <f>IF($AA$10&lt;&gt;"",IF(HLOOKUP($AA$10,'個人別明細　一覧入力用'!$F$7:$HG$193,113,FALSE)="特別","○",""),"")</f>
        <v/>
      </c>
      <c r="AE242" s="1524"/>
      <c r="AF242" s="1524"/>
      <c r="AG242" s="1524"/>
      <c r="AH242" s="1525"/>
      <c r="AI242" s="1838" t="str">
        <f>IF($AA$10&lt;&gt;"",IF(HLOOKUP($AA$10,'個人別明細　一覧入力用'!$F$7:$HG$193,113,FALSE)="その他","○",""),"")</f>
        <v/>
      </c>
      <c r="AJ242" s="1524"/>
      <c r="AK242" s="1524"/>
      <c r="AL242" s="1524"/>
      <c r="AM242" s="1525"/>
      <c r="AN242" s="1838" t="str">
        <f>IF($AA$10&lt;&gt;"",IF(HLOOKUP($AA$10,'個人別明細　一覧入力用'!$F$7:$HG$193,114,FALSE)&lt;&gt;"",HLOOKUP($AA$10,'個人別明細　一覧入力用'!$F$7:$HG$193,114,FALSE),""),"")</f>
        <v/>
      </c>
      <c r="AO242" s="1524"/>
      <c r="AP242" s="1524"/>
      <c r="AQ242" s="1524"/>
      <c r="AR242" s="1525"/>
      <c r="AS242" s="1838" t="str">
        <f>IF($AA$10&lt;&gt;"",IF(HLOOKUP($AA$10,'個人別明細　一覧入力用'!$F$7:$HG$193,115,FALSE)&lt;&gt;"",HLOOKUP($AA$10,'個人別明細　一覧入力用'!$F$7:$HG$193,115,FALSE),""),"")</f>
        <v/>
      </c>
      <c r="AT242" s="1524"/>
      <c r="AU242" s="1524"/>
      <c r="AV242" s="1524"/>
      <c r="AW242" s="1525"/>
      <c r="AX242" s="1838" t="str">
        <f>IF($AA$10&lt;&gt;"",IF(HLOOKUP($AA$10,'個人別明細　一覧入力用'!$F$7:$HG$193,116,FALSE)&lt;&gt;"",HLOOKUP($AA$10,'個人別明細　一覧入力用'!$F$7:$HG$193,116,FALSE),""),"")</f>
        <v/>
      </c>
      <c r="AY242" s="1524"/>
      <c r="AZ242" s="1524"/>
      <c r="BA242" s="1524"/>
      <c r="BB242" s="2269"/>
      <c r="BC242" s="1511"/>
      <c r="BD242" s="1512"/>
      <c r="BE242" s="1512"/>
      <c r="BF242" s="1512"/>
      <c r="BG242" s="1513"/>
      <c r="BH242" s="1523" t="str">
        <f>IF($AA$10&lt;&gt;"",IF(HLOOKUP($AA$10,'個人別明細　一覧入力用'!$F$7:$HG$193,118,FALSE)="就職","○",""),"")</f>
        <v/>
      </c>
      <c r="BI242" s="1524"/>
      <c r="BJ242" s="1524"/>
      <c r="BK242" s="1524"/>
      <c r="BL242" s="1525"/>
      <c r="BM242" s="1838" t="str">
        <f>IF($AA$10&lt;&gt;"",IF(HLOOKUP($AA$10,'個人別明細　一覧入力用'!$F$7:$HG$193,118,FALSE)="退職","○",""),"")</f>
        <v/>
      </c>
      <c r="BN242" s="1524"/>
      <c r="BO242" s="1524"/>
      <c r="BP242" s="1524"/>
      <c r="BQ242" s="1525"/>
      <c r="BR242" s="2270" t="str">
        <f>IF($AA$10&lt;&gt;"",IF(HLOOKUP($AA$10,'個人別明細　一覧入力用'!$F$7:$HG$193,120,FALSE)&lt;&gt;0,HLOOKUP($AA$10,'個人別明細　一覧入力用'!$F$7:$HG$193,120,FALSE),""),"")</f>
        <v/>
      </c>
      <c r="BS242" s="2271"/>
      <c r="BT242" s="2271"/>
      <c r="BU242" s="2271"/>
      <c r="BV242" s="2272"/>
      <c r="BW242" s="2270" t="str">
        <f>IF($AA$10&lt;&gt;"",IF(HLOOKUP($AA$10,'個人別明細　一覧入力用'!$F$7:$HG$193,121,FALSE)&lt;&gt;0,HLOOKUP($AA$10,'個人別明細　一覧入力用'!$F$7:$HG$193,121,FALSE),""),"")</f>
        <v/>
      </c>
      <c r="BX242" s="2271"/>
      <c r="BY242" s="2271"/>
      <c r="BZ242" s="2271"/>
      <c r="CA242" s="2272"/>
      <c r="CB242" s="2270" t="str">
        <f>IF($AA$10&lt;&gt;"",IF(HLOOKUP($AA$10,'個人別明細　一覧入力用'!$F$7:$HG$193,122,FALSE)&lt;&gt;0,HLOOKUP($AA$10,'個人別明細　一覧入力用'!$F$7:$HG$193,122,FALSE),""),"")</f>
        <v/>
      </c>
      <c r="CC242" s="2271"/>
      <c r="CD242" s="2271"/>
      <c r="CE242" s="2271"/>
      <c r="CF242" s="2279"/>
      <c r="CG242" s="1524" t="str">
        <f>IF($AA$10&lt;&gt;"",IF(HLOOKUP($AA$10,'個人別明細　一覧入力用'!$F$7:$HG$193,12,FALSE)&lt;&gt;"",HLOOKUP($AA$10,'個人別明細　一覧入力用'!$F$7:$HG$193,12,FALSE),""),"")</f>
        <v>平成</v>
      </c>
      <c r="CH242" s="1524"/>
      <c r="CI242" s="1524"/>
      <c r="CJ242" s="1524"/>
      <c r="CK242" s="1524"/>
      <c r="CL242" s="1524"/>
      <c r="CM242" s="1524"/>
      <c r="CN242" s="1524"/>
      <c r="CO242" s="1524"/>
      <c r="CP242" s="1524"/>
      <c r="CQ242" s="1524"/>
      <c r="CR242" s="1524"/>
      <c r="CS242" s="1524"/>
      <c r="CT242" s="1524"/>
      <c r="CU242" s="1524"/>
      <c r="CV242" s="1524"/>
      <c r="CW242" s="1524"/>
      <c r="CX242" s="1524"/>
      <c r="CY242" s="1524"/>
      <c r="CZ242" s="1524"/>
      <c r="DA242" s="1525"/>
      <c r="DB242" s="2270" t="str">
        <f>IF($AA$10&lt;&gt;"",IF(HLOOKUP($AA$10,'個人別明細　一覧入力用'!$F$7:$HG$193,13,FALSE)&lt;&gt;0,HLOOKUP($AA$10,'個人別明細　一覧入力用'!$F$7:$HG$193,13,FALSE),""),"")</f>
        <v/>
      </c>
      <c r="DC242" s="2271"/>
      <c r="DD242" s="2271"/>
      <c r="DE242" s="2271"/>
      <c r="DF242" s="2272"/>
      <c r="DG242" s="2270" t="str">
        <f>IF($AA$10&lt;&gt;"",IF(HLOOKUP($AA$10,'個人別明細　一覧入力用'!$F$7:$HG$193,14,FALSE)&lt;&gt;0,HLOOKUP($AA$10,'個人別明細　一覧入力用'!$F$7:$HG$193,14,FALSE),""),"")</f>
        <v/>
      </c>
      <c r="DH242" s="2271"/>
      <c r="DI242" s="2271"/>
      <c r="DJ242" s="2271"/>
      <c r="DK242" s="2272"/>
      <c r="DL242" s="2270" t="str">
        <f>IF($AA$10&lt;&gt;"",IF(HLOOKUP($AA$10,'個人別明細　一覧入力用'!$F$7:$HG$193,15,FALSE)&lt;&gt;0,HLOOKUP($AA$10,'個人別明細　一覧入力用'!$F$7:$HG$193,15,FALSE),""),"")</f>
        <v/>
      </c>
      <c r="DM242" s="2271"/>
      <c r="DN242" s="2271"/>
      <c r="DO242" s="2271"/>
      <c r="DP242" s="2425"/>
      <c r="DQ242" s="81"/>
      <c r="DU242" s="140"/>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s="82"/>
    </row>
    <row r="243" spans="3:244" ht="5.25" customHeight="1">
      <c r="C243" s="2432"/>
      <c r="D243" s="2432"/>
      <c r="E243" s="2432"/>
      <c r="F243" s="2432"/>
      <c r="G243" s="2432"/>
      <c r="H243" s="1526"/>
      <c r="I243" s="1527"/>
      <c r="J243" s="1527"/>
      <c r="K243" s="1527"/>
      <c r="L243" s="1890"/>
      <c r="M243" s="1527"/>
      <c r="N243" s="1527"/>
      <c r="O243" s="1527"/>
      <c r="P243" s="1528"/>
      <c r="Q243" s="1839"/>
      <c r="R243" s="1527"/>
      <c r="S243" s="1527"/>
      <c r="T243" s="1528"/>
      <c r="U243" s="1839"/>
      <c r="V243" s="1527"/>
      <c r="W243" s="1527"/>
      <c r="X243" s="1528"/>
      <c r="Y243" s="1839"/>
      <c r="Z243" s="1527"/>
      <c r="AA243" s="1527"/>
      <c r="AB243" s="1527"/>
      <c r="AC243" s="1527"/>
      <c r="AD243" s="1526"/>
      <c r="AE243" s="1527"/>
      <c r="AF243" s="1527"/>
      <c r="AG243" s="1527"/>
      <c r="AH243" s="1528"/>
      <c r="AI243" s="1839"/>
      <c r="AJ243" s="1527"/>
      <c r="AK243" s="1527"/>
      <c r="AL243" s="1527"/>
      <c r="AM243" s="1528"/>
      <c r="AN243" s="1839"/>
      <c r="AO243" s="1527"/>
      <c r="AP243" s="1527"/>
      <c r="AQ243" s="1527"/>
      <c r="AR243" s="1528"/>
      <c r="AS243" s="1839"/>
      <c r="AT243" s="1527"/>
      <c r="AU243" s="1527"/>
      <c r="AV243" s="1527"/>
      <c r="AW243" s="1528"/>
      <c r="AX243" s="1839"/>
      <c r="AY243" s="1527"/>
      <c r="AZ243" s="1527"/>
      <c r="BA243" s="1527"/>
      <c r="BB243" s="1890"/>
      <c r="BC243" s="1511"/>
      <c r="BD243" s="1512"/>
      <c r="BE243" s="1512"/>
      <c r="BF243" s="1512"/>
      <c r="BG243" s="1513"/>
      <c r="BH243" s="1526"/>
      <c r="BI243" s="1527"/>
      <c r="BJ243" s="1527"/>
      <c r="BK243" s="1527"/>
      <c r="BL243" s="1528"/>
      <c r="BM243" s="1839"/>
      <c r="BN243" s="1527"/>
      <c r="BO243" s="1527"/>
      <c r="BP243" s="1527"/>
      <c r="BQ243" s="1528"/>
      <c r="BR243" s="2273"/>
      <c r="BS243" s="2274"/>
      <c r="BT243" s="2274"/>
      <c r="BU243" s="2274"/>
      <c r="BV243" s="2275"/>
      <c r="BW243" s="2273"/>
      <c r="BX243" s="2274"/>
      <c r="BY243" s="2274"/>
      <c r="BZ243" s="2274"/>
      <c r="CA243" s="2275"/>
      <c r="CB243" s="2273"/>
      <c r="CC243" s="2274"/>
      <c r="CD243" s="2274"/>
      <c r="CE243" s="2274"/>
      <c r="CF243" s="2280"/>
      <c r="CG243" s="1527"/>
      <c r="CH243" s="1527"/>
      <c r="CI243" s="1527"/>
      <c r="CJ243" s="1527"/>
      <c r="CK243" s="1527"/>
      <c r="CL243" s="1527"/>
      <c r="CM243" s="1527"/>
      <c r="CN243" s="1527"/>
      <c r="CO243" s="1527"/>
      <c r="CP243" s="1527"/>
      <c r="CQ243" s="1527"/>
      <c r="CR243" s="1527"/>
      <c r="CS243" s="1527"/>
      <c r="CT243" s="1527"/>
      <c r="CU243" s="1527"/>
      <c r="CV243" s="1527"/>
      <c r="CW243" s="1527"/>
      <c r="CX243" s="1527"/>
      <c r="CY243" s="1527"/>
      <c r="CZ243" s="1527"/>
      <c r="DA243" s="1528"/>
      <c r="DB243" s="2273"/>
      <c r="DC243" s="2274"/>
      <c r="DD243" s="2274"/>
      <c r="DE243" s="2274"/>
      <c r="DF243" s="2275"/>
      <c r="DG243" s="2273"/>
      <c r="DH243" s="2274"/>
      <c r="DI243" s="2274"/>
      <c r="DJ243" s="2274"/>
      <c r="DK243" s="2275"/>
      <c r="DL243" s="2273"/>
      <c r="DM243" s="2274"/>
      <c r="DN243" s="2274"/>
      <c r="DO243" s="2274"/>
      <c r="DP243" s="2426"/>
      <c r="DQ243" s="81"/>
      <c r="DU243" s="140"/>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s="82"/>
    </row>
    <row r="244" spans="3:244" ht="5.25" customHeight="1">
      <c r="C244" s="2432"/>
      <c r="D244" s="2432"/>
      <c r="E244" s="2432"/>
      <c r="F244" s="2432"/>
      <c r="G244" s="2432"/>
      <c r="H244" s="1526"/>
      <c r="I244" s="1527"/>
      <c r="J244" s="1527"/>
      <c r="K244" s="1527"/>
      <c r="L244" s="1890"/>
      <c r="M244" s="1527"/>
      <c r="N244" s="1527"/>
      <c r="O244" s="1527"/>
      <c r="P244" s="1528"/>
      <c r="Q244" s="1839"/>
      <c r="R244" s="1527"/>
      <c r="S244" s="1527"/>
      <c r="T244" s="1528"/>
      <c r="U244" s="1839"/>
      <c r="V244" s="1527"/>
      <c r="W244" s="1527"/>
      <c r="X244" s="1528"/>
      <c r="Y244" s="1839"/>
      <c r="Z244" s="1527"/>
      <c r="AA244" s="1527"/>
      <c r="AB244" s="1527"/>
      <c r="AC244" s="1527"/>
      <c r="AD244" s="1526"/>
      <c r="AE244" s="1527"/>
      <c r="AF244" s="1527"/>
      <c r="AG244" s="1527"/>
      <c r="AH244" s="1528"/>
      <c r="AI244" s="1839"/>
      <c r="AJ244" s="1527"/>
      <c r="AK244" s="1527"/>
      <c r="AL244" s="1527"/>
      <c r="AM244" s="1528"/>
      <c r="AN244" s="1839"/>
      <c r="AO244" s="1527"/>
      <c r="AP244" s="1527"/>
      <c r="AQ244" s="1527"/>
      <c r="AR244" s="1528"/>
      <c r="AS244" s="1839"/>
      <c r="AT244" s="1527"/>
      <c r="AU244" s="1527"/>
      <c r="AV244" s="1527"/>
      <c r="AW244" s="1528"/>
      <c r="AX244" s="1839"/>
      <c r="AY244" s="1527"/>
      <c r="AZ244" s="1527"/>
      <c r="BA244" s="1527"/>
      <c r="BB244" s="1890"/>
      <c r="BC244" s="1511"/>
      <c r="BD244" s="1512"/>
      <c r="BE244" s="1512"/>
      <c r="BF244" s="1512"/>
      <c r="BG244" s="1513"/>
      <c r="BH244" s="1526"/>
      <c r="BI244" s="1527"/>
      <c r="BJ244" s="1527"/>
      <c r="BK244" s="1527"/>
      <c r="BL244" s="1528"/>
      <c r="BM244" s="1839"/>
      <c r="BN244" s="1527"/>
      <c r="BO244" s="1527"/>
      <c r="BP244" s="1527"/>
      <c r="BQ244" s="1528"/>
      <c r="BR244" s="2273"/>
      <c r="BS244" s="2274"/>
      <c r="BT244" s="2274"/>
      <c r="BU244" s="2274"/>
      <c r="BV244" s="2275"/>
      <c r="BW244" s="2273"/>
      <c r="BX244" s="2274"/>
      <c r="BY244" s="2274"/>
      <c r="BZ244" s="2274"/>
      <c r="CA244" s="2275"/>
      <c r="CB244" s="2273"/>
      <c r="CC244" s="2274"/>
      <c r="CD244" s="2274"/>
      <c r="CE244" s="2274"/>
      <c r="CF244" s="2280"/>
      <c r="CG244" s="1527"/>
      <c r="CH244" s="1527"/>
      <c r="CI244" s="1527"/>
      <c r="CJ244" s="1527"/>
      <c r="CK244" s="1527"/>
      <c r="CL244" s="1527"/>
      <c r="CM244" s="1527"/>
      <c r="CN244" s="1527"/>
      <c r="CO244" s="1527"/>
      <c r="CP244" s="1527"/>
      <c r="CQ244" s="1527"/>
      <c r="CR244" s="1527"/>
      <c r="CS244" s="1527"/>
      <c r="CT244" s="1527"/>
      <c r="CU244" s="1527"/>
      <c r="CV244" s="1527"/>
      <c r="CW244" s="1527"/>
      <c r="CX244" s="1527"/>
      <c r="CY244" s="1527"/>
      <c r="CZ244" s="1527"/>
      <c r="DA244" s="1528"/>
      <c r="DB244" s="2273"/>
      <c r="DC244" s="2274"/>
      <c r="DD244" s="2274"/>
      <c r="DE244" s="2274"/>
      <c r="DF244" s="2275"/>
      <c r="DG244" s="2273"/>
      <c r="DH244" s="2274"/>
      <c r="DI244" s="2274"/>
      <c r="DJ244" s="2274"/>
      <c r="DK244" s="2275"/>
      <c r="DL244" s="2273"/>
      <c r="DM244" s="2274"/>
      <c r="DN244" s="2274"/>
      <c r="DO244" s="2274"/>
      <c r="DP244" s="2426"/>
      <c r="DQ244" s="81"/>
      <c r="DU244" s="140"/>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s="82"/>
    </row>
    <row r="245" spans="3:244" ht="5.25" customHeight="1">
      <c r="C245" s="2432"/>
      <c r="D245" s="2432"/>
      <c r="E245" s="2432"/>
      <c r="F245" s="2432"/>
      <c r="G245" s="2432"/>
      <c r="H245" s="1526"/>
      <c r="I245" s="1527"/>
      <c r="J245" s="1527"/>
      <c r="K245" s="1527"/>
      <c r="L245" s="1890"/>
      <c r="M245" s="1527"/>
      <c r="N245" s="1527"/>
      <c r="O245" s="1527"/>
      <c r="P245" s="1528"/>
      <c r="Q245" s="1839"/>
      <c r="R245" s="1527"/>
      <c r="S245" s="1527"/>
      <c r="T245" s="1528"/>
      <c r="U245" s="1839"/>
      <c r="V245" s="1527"/>
      <c r="W245" s="1527"/>
      <c r="X245" s="1528"/>
      <c r="Y245" s="1839"/>
      <c r="Z245" s="1527"/>
      <c r="AA245" s="1527"/>
      <c r="AB245" s="1527"/>
      <c r="AC245" s="1527"/>
      <c r="AD245" s="1526"/>
      <c r="AE245" s="1527"/>
      <c r="AF245" s="1527"/>
      <c r="AG245" s="1527"/>
      <c r="AH245" s="1528"/>
      <c r="AI245" s="1839"/>
      <c r="AJ245" s="1527"/>
      <c r="AK245" s="1527"/>
      <c r="AL245" s="1527"/>
      <c r="AM245" s="1528"/>
      <c r="AN245" s="1839"/>
      <c r="AO245" s="1527"/>
      <c r="AP245" s="1527"/>
      <c r="AQ245" s="1527"/>
      <c r="AR245" s="1528"/>
      <c r="AS245" s="1839"/>
      <c r="AT245" s="1527"/>
      <c r="AU245" s="1527"/>
      <c r="AV245" s="1527"/>
      <c r="AW245" s="1528"/>
      <c r="AX245" s="1839"/>
      <c r="AY245" s="1527"/>
      <c r="AZ245" s="1527"/>
      <c r="BA245" s="1527"/>
      <c r="BB245" s="1890"/>
      <c r="BC245" s="1511"/>
      <c r="BD245" s="1512"/>
      <c r="BE245" s="1512"/>
      <c r="BF245" s="1512"/>
      <c r="BG245" s="1513"/>
      <c r="BH245" s="1526"/>
      <c r="BI245" s="1527"/>
      <c r="BJ245" s="1527"/>
      <c r="BK245" s="1527"/>
      <c r="BL245" s="1528"/>
      <c r="BM245" s="1839"/>
      <c r="BN245" s="1527"/>
      <c r="BO245" s="1527"/>
      <c r="BP245" s="1527"/>
      <c r="BQ245" s="1528"/>
      <c r="BR245" s="2273"/>
      <c r="BS245" s="2274"/>
      <c r="BT245" s="2274"/>
      <c r="BU245" s="2274"/>
      <c r="BV245" s="2275"/>
      <c r="BW245" s="2273"/>
      <c r="BX245" s="2274"/>
      <c r="BY245" s="2274"/>
      <c r="BZ245" s="2274"/>
      <c r="CA245" s="2275"/>
      <c r="CB245" s="2273"/>
      <c r="CC245" s="2274"/>
      <c r="CD245" s="2274"/>
      <c r="CE245" s="2274"/>
      <c r="CF245" s="2280"/>
      <c r="CG245" s="1527"/>
      <c r="CH245" s="1527"/>
      <c r="CI245" s="1527"/>
      <c r="CJ245" s="1527"/>
      <c r="CK245" s="1527"/>
      <c r="CL245" s="1527"/>
      <c r="CM245" s="1527"/>
      <c r="CN245" s="1527"/>
      <c r="CO245" s="1527"/>
      <c r="CP245" s="1527"/>
      <c r="CQ245" s="1527"/>
      <c r="CR245" s="1527"/>
      <c r="CS245" s="1527"/>
      <c r="CT245" s="1527"/>
      <c r="CU245" s="1527"/>
      <c r="CV245" s="1527"/>
      <c r="CW245" s="1527"/>
      <c r="CX245" s="1527"/>
      <c r="CY245" s="1527"/>
      <c r="CZ245" s="1527"/>
      <c r="DA245" s="1528"/>
      <c r="DB245" s="2273"/>
      <c r="DC245" s="2274"/>
      <c r="DD245" s="2274"/>
      <c r="DE245" s="2274"/>
      <c r="DF245" s="2275"/>
      <c r="DG245" s="2273"/>
      <c r="DH245" s="2274"/>
      <c r="DI245" s="2274"/>
      <c r="DJ245" s="2274"/>
      <c r="DK245" s="2275"/>
      <c r="DL245" s="2273"/>
      <c r="DM245" s="2274"/>
      <c r="DN245" s="2274"/>
      <c r="DO245" s="2274"/>
      <c r="DP245" s="2426"/>
      <c r="DQ245" s="81"/>
      <c r="DU245" s="140"/>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s="82"/>
    </row>
    <row r="246" spans="3:244" ht="5.25" customHeight="1">
      <c r="C246" s="2432"/>
      <c r="D246" s="2432"/>
      <c r="E246" s="2432"/>
      <c r="F246" s="2432"/>
      <c r="G246" s="2432"/>
      <c r="H246" s="1526"/>
      <c r="I246" s="1527"/>
      <c r="J246" s="1527"/>
      <c r="K246" s="1527"/>
      <c r="L246" s="1890"/>
      <c r="M246" s="1527"/>
      <c r="N246" s="1527"/>
      <c r="O246" s="1527"/>
      <c r="P246" s="1528"/>
      <c r="Q246" s="1839"/>
      <c r="R246" s="1527"/>
      <c r="S246" s="1527"/>
      <c r="T246" s="1528"/>
      <c r="U246" s="1839"/>
      <c r="V246" s="1527"/>
      <c r="W246" s="1527"/>
      <c r="X246" s="1528"/>
      <c r="Y246" s="1839"/>
      <c r="Z246" s="1527"/>
      <c r="AA246" s="1527"/>
      <c r="AB246" s="1527"/>
      <c r="AC246" s="1527"/>
      <c r="AD246" s="1526"/>
      <c r="AE246" s="1527"/>
      <c r="AF246" s="1527"/>
      <c r="AG246" s="1527"/>
      <c r="AH246" s="1528"/>
      <c r="AI246" s="1839"/>
      <c r="AJ246" s="1527"/>
      <c r="AK246" s="1527"/>
      <c r="AL246" s="1527"/>
      <c r="AM246" s="1528"/>
      <c r="AN246" s="1839"/>
      <c r="AO246" s="1527"/>
      <c r="AP246" s="1527"/>
      <c r="AQ246" s="1527"/>
      <c r="AR246" s="1528"/>
      <c r="AS246" s="1839"/>
      <c r="AT246" s="1527"/>
      <c r="AU246" s="1527"/>
      <c r="AV246" s="1527"/>
      <c r="AW246" s="1528"/>
      <c r="AX246" s="1839"/>
      <c r="AY246" s="1527"/>
      <c r="AZ246" s="1527"/>
      <c r="BA246" s="1527"/>
      <c r="BB246" s="1890"/>
      <c r="BC246" s="1511"/>
      <c r="BD246" s="1512"/>
      <c r="BE246" s="1512"/>
      <c r="BF246" s="1512"/>
      <c r="BG246" s="1513"/>
      <c r="BH246" s="1526"/>
      <c r="BI246" s="1527"/>
      <c r="BJ246" s="1527"/>
      <c r="BK246" s="1527"/>
      <c r="BL246" s="1528"/>
      <c r="BM246" s="1839"/>
      <c r="BN246" s="1527"/>
      <c r="BO246" s="1527"/>
      <c r="BP246" s="1527"/>
      <c r="BQ246" s="1528"/>
      <c r="BR246" s="2273"/>
      <c r="BS246" s="2274"/>
      <c r="BT246" s="2274"/>
      <c r="BU246" s="2274"/>
      <c r="BV246" s="2275"/>
      <c r="BW246" s="2273"/>
      <c r="BX246" s="2274"/>
      <c r="BY246" s="2274"/>
      <c r="BZ246" s="2274"/>
      <c r="CA246" s="2275"/>
      <c r="CB246" s="2273"/>
      <c r="CC246" s="2274"/>
      <c r="CD246" s="2274"/>
      <c r="CE246" s="2274"/>
      <c r="CF246" s="2280"/>
      <c r="CG246" s="1527"/>
      <c r="CH246" s="1527"/>
      <c r="CI246" s="1527"/>
      <c r="CJ246" s="1527"/>
      <c r="CK246" s="1527"/>
      <c r="CL246" s="1527"/>
      <c r="CM246" s="1527"/>
      <c r="CN246" s="1527"/>
      <c r="CO246" s="1527"/>
      <c r="CP246" s="1527"/>
      <c r="CQ246" s="1527"/>
      <c r="CR246" s="1527"/>
      <c r="CS246" s="1527"/>
      <c r="CT246" s="1527"/>
      <c r="CU246" s="1527"/>
      <c r="CV246" s="1527"/>
      <c r="CW246" s="1527"/>
      <c r="CX246" s="1527"/>
      <c r="CY246" s="1527"/>
      <c r="CZ246" s="1527"/>
      <c r="DA246" s="1528"/>
      <c r="DB246" s="2273"/>
      <c r="DC246" s="2274"/>
      <c r="DD246" s="2274"/>
      <c r="DE246" s="2274"/>
      <c r="DF246" s="2275"/>
      <c r="DG246" s="2273"/>
      <c r="DH246" s="2274"/>
      <c r="DI246" s="2274"/>
      <c r="DJ246" s="2274"/>
      <c r="DK246" s="2275"/>
      <c r="DL246" s="2273"/>
      <c r="DM246" s="2274"/>
      <c r="DN246" s="2274"/>
      <c r="DO246" s="2274"/>
      <c r="DP246" s="2426"/>
      <c r="DQ246" s="81"/>
      <c r="DU246" s="140"/>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s="82"/>
    </row>
    <row r="247" spans="3:244" ht="5.25" customHeight="1">
      <c r="C247" s="2432"/>
      <c r="D247" s="2432"/>
      <c r="E247" s="2432"/>
      <c r="F247" s="2432"/>
      <c r="G247" s="2432"/>
      <c r="H247" s="1526"/>
      <c r="I247" s="1527"/>
      <c r="J247" s="1527"/>
      <c r="K247" s="1527"/>
      <c r="L247" s="1890"/>
      <c r="M247" s="1527"/>
      <c r="N247" s="1527"/>
      <c r="O247" s="1527"/>
      <c r="P247" s="1528"/>
      <c r="Q247" s="1839"/>
      <c r="R247" s="1527"/>
      <c r="S247" s="1527"/>
      <c r="T247" s="1528"/>
      <c r="U247" s="1839"/>
      <c r="V247" s="1527"/>
      <c r="W247" s="1527"/>
      <c r="X247" s="1528"/>
      <c r="Y247" s="1839"/>
      <c r="Z247" s="1527"/>
      <c r="AA247" s="1527"/>
      <c r="AB247" s="1527"/>
      <c r="AC247" s="1527"/>
      <c r="AD247" s="1526"/>
      <c r="AE247" s="1527"/>
      <c r="AF247" s="1527"/>
      <c r="AG247" s="1527"/>
      <c r="AH247" s="1528"/>
      <c r="AI247" s="1839"/>
      <c r="AJ247" s="1527"/>
      <c r="AK247" s="1527"/>
      <c r="AL247" s="1527"/>
      <c r="AM247" s="1528"/>
      <c r="AN247" s="1839"/>
      <c r="AO247" s="1527"/>
      <c r="AP247" s="1527"/>
      <c r="AQ247" s="1527"/>
      <c r="AR247" s="1528"/>
      <c r="AS247" s="1839"/>
      <c r="AT247" s="1527"/>
      <c r="AU247" s="1527"/>
      <c r="AV247" s="1527"/>
      <c r="AW247" s="1528"/>
      <c r="AX247" s="1839"/>
      <c r="AY247" s="1527"/>
      <c r="AZ247" s="1527"/>
      <c r="BA247" s="1527"/>
      <c r="BB247" s="1890"/>
      <c r="BC247" s="1511"/>
      <c r="BD247" s="1512"/>
      <c r="BE247" s="1512"/>
      <c r="BF247" s="1512"/>
      <c r="BG247" s="1513"/>
      <c r="BH247" s="1526"/>
      <c r="BI247" s="1527"/>
      <c r="BJ247" s="1527"/>
      <c r="BK247" s="1527"/>
      <c r="BL247" s="1528"/>
      <c r="BM247" s="1839"/>
      <c r="BN247" s="1527"/>
      <c r="BO247" s="1527"/>
      <c r="BP247" s="1527"/>
      <c r="BQ247" s="1528"/>
      <c r="BR247" s="2273"/>
      <c r="BS247" s="2274"/>
      <c r="BT247" s="2274"/>
      <c r="BU247" s="2274"/>
      <c r="BV247" s="2275"/>
      <c r="BW247" s="2273"/>
      <c r="BX247" s="2274"/>
      <c r="BY247" s="2274"/>
      <c r="BZ247" s="2274"/>
      <c r="CA247" s="2275"/>
      <c r="CB247" s="2273"/>
      <c r="CC247" s="2274"/>
      <c r="CD247" s="2274"/>
      <c r="CE247" s="2274"/>
      <c r="CF247" s="2280"/>
      <c r="CG247" s="1527"/>
      <c r="CH247" s="1527"/>
      <c r="CI247" s="1527"/>
      <c r="CJ247" s="1527"/>
      <c r="CK247" s="1527"/>
      <c r="CL247" s="1527"/>
      <c r="CM247" s="1527"/>
      <c r="CN247" s="1527"/>
      <c r="CO247" s="1527"/>
      <c r="CP247" s="1527"/>
      <c r="CQ247" s="1527"/>
      <c r="CR247" s="1527"/>
      <c r="CS247" s="1527"/>
      <c r="CT247" s="1527"/>
      <c r="CU247" s="1527"/>
      <c r="CV247" s="1527"/>
      <c r="CW247" s="1527"/>
      <c r="CX247" s="1527"/>
      <c r="CY247" s="1527"/>
      <c r="CZ247" s="1527"/>
      <c r="DA247" s="1528"/>
      <c r="DB247" s="2273"/>
      <c r="DC247" s="2274"/>
      <c r="DD247" s="2274"/>
      <c r="DE247" s="2274"/>
      <c r="DF247" s="2275"/>
      <c r="DG247" s="2273"/>
      <c r="DH247" s="2274"/>
      <c r="DI247" s="2274"/>
      <c r="DJ247" s="2274"/>
      <c r="DK247" s="2275"/>
      <c r="DL247" s="2273"/>
      <c r="DM247" s="2274"/>
      <c r="DN247" s="2274"/>
      <c r="DO247" s="2274"/>
      <c r="DP247" s="2426"/>
      <c r="DQ247" s="81"/>
      <c r="DU247" s="140"/>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s="82"/>
    </row>
    <row r="248" spans="3:244" ht="5.25" customHeight="1" thickBot="1">
      <c r="C248" s="2432"/>
      <c r="D248" s="2432"/>
      <c r="E248" s="2432"/>
      <c r="F248" s="2432"/>
      <c r="G248" s="2432"/>
      <c r="H248" s="1891"/>
      <c r="I248" s="1892"/>
      <c r="J248" s="1892"/>
      <c r="K248" s="1892"/>
      <c r="L248" s="1893"/>
      <c r="M248" s="1530"/>
      <c r="N248" s="1530"/>
      <c r="O248" s="1530"/>
      <c r="P248" s="1531"/>
      <c r="Q248" s="1840"/>
      <c r="R248" s="1530"/>
      <c r="S248" s="1530"/>
      <c r="T248" s="1531"/>
      <c r="U248" s="1840"/>
      <c r="V248" s="1530"/>
      <c r="W248" s="1530"/>
      <c r="X248" s="1531"/>
      <c r="Y248" s="1840"/>
      <c r="Z248" s="1530"/>
      <c r="AA248" s="1530"/>
      <c r="AB248" s="1530"/>
      <c r="AC248" s="1530"/>
      <c r="AD248" s="1891"/>
      <c r="AE248" s="1892"/>
      <c r="AF248" s="1892"/>
      <c r="AG248" s="1892"/>
      <c r="AH248" s="2267"/>
      <c r="AI248" s="2268"/>
      <c r="AJ248" s="1892"/>
      <c r="AK248" s="1892"/>
      <c r="AL248" s="1892"/>
      <c r="AM248" s="2267"/>
      <c r="AN248" s="2268"/>
      <c r="AO248" s="1892"/>
      <c r="AP248" s="1892"/>
      <c r="AQ248" s="1892"/>
      <c r="AR248" s="2267"/>
      <c r="AS248" s="2268"/>
      <c r="AT248" s="1892"/>
      <c r="AU248" s="1892"/>
      <c r="AV248" s="1892"/>
      <c r="AW248" s="2267"/>
      <c r="AX248" s="2268"/>
      <c r="AY248" s="1892"/>
      <c r="AZ248" s="1892"/>
      <c r="BA248" s="1892"/>
      <c r="BB248" s="1893"/>
      <c r="BC248" s="1514"/>
      <c r="BD248" s="1515"/>
      <c r="BE248" s="1515"/>
      <c r="BF248" s="1515"/>
      <c r="BG248" s="1516"/>
      <c r="BH248" s="1891"/>
      <c r="BI248" s="1892"/>
      <c r="BJ248" s="1892"/>
      <c r="BK248" s="1892"/>
      <c r="BL248" s="2267"/>
      <c r="BM248" s="2268"/>
      <c r="BN248" s="1892"/>
      <c r="BO248" s="1892"/>
      <c r="BP248" s="1892"/>
      <c r="BQ248" s="2267"/>
      <c r="BR248" s="2276"/>
      <c r="BS248" s="2277"/>
      <c r="BT248" s="2277"/>
      <c r="BU248" s="2277"/>
      <c r="BV248" s="2278"/>
      <c r="BW248" s="2276"/>
      <c r="BX248" s="2277"/>
      <c r="BY248" s="2277"/>
      <c r="BZ248" s="2277"/>
      <c r="CA248" s="2278"/>
      <c r="CB248" s="2276"/>
      <c r="CC248" s="2277"/>
      <c r="CD248" s="2277"/>
      <c r="CE248" s="2277"/>
      <c r="CF248" s="2281"/>
      <c r="CG248" s="1530"/>
      <c r="CH248" s="1530"/>
      <c r="CI248" s="1530"/>
      <c r="CJ248" s="1530"/>
      <c r="CK248" s="1530"/>
      <c r="CL248" s="1530"/>
      <c r="CM248" s="1530"/>
      <c r="CN248" s="1530"/>
      <c r="CO248" s="1530"/>
      <c r="CP248" s="1530"/>
      <c r="CQ248" s="1530"/>
      <c r="CR248" s="1530"/>
      <c r="CS248" s="1530"/>
      <c r="CT248" s="1530"/>
      <c r="CU248" s="1530"/>
      <c r="CV248" s="1530"/>
      <c r="CW248" s="1530"/>
      <c r="CX248" s="1530"/>
      <c r="CY248" s="1530"/>
      <c r="CZ248" s="1530"/>
      <c r="DA248" s="1531"/>
      <c r="DB248" s="2427"/>
      <c r="DC248" s="2428"/>
      <c r="DD248" s="2428"/>
      <c r="DE248" s="2428"/>
      <c r="DF248" s="2433"/>
      <c r="DG248" s="2427"/>
      <c r="DH248" s="2428"/>
      <c r="DI248" s="2428"/>
      <c r="DJ248" s="2428"/>
      <c r="DK248" s="2433"/>
      <c r="DL248" s="2427"/>
      <c r="DM248" s="2428"/>
      <c r="DN248" s="2428"/>
      <c r="DO248" s="2428"/>
      <c r="DP248" s="2429"/>
      <c r="DQ248" s="81"/>
      <c r="DU248" s="140"/>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s="82"/>
    </row>
    <row r="249" spans="3:244" ht="5.25" customHeight="1">
      <c r="C249" s="2432"/>
      <c r="D249" s="2432"/>
      <c r="E249" s="2432"/>
      <c r="F249" s="2432"/>
      <c r="G249" s="2432"/>
      <c r="H249" s="1493" t="s">
        <v>131</v>
      </c>
      <c r="I249" s="1494"/>
      <c r="J249" s="1494"/>
      <c r="K249" s="1494"/>
      <c r="L249" s="1495"/>
      <c r="M249" s="1499" t="s">
        <v>159</v>
      </c>
      <c r="N249" s="1500"/>
      <c r="O249" s="1500"/>
      <c r="P249" s="1500"/>
      <c r="Q249" s="1500"/>
      <c r="R249" s="1500"/>
      <c r="S249" s="1500"/>
      <c r="T249" s="1500"/>
      <c r="U249" s="1500"/>
      <c r="V249" s="1500"/>
      <c r="W249" s="1500"/>
      <c r="X249" s="1501"/>
      <c r="Y249" s="1430" t="str">
        <f>IF(総括表・仕切紙!R24&lt;&gt;"",総括表・仕切紙!R24,"")</f>
        <v/>
      </c>
      <c r="Z249" s="1431"/>
      <c r="AA249" s="1431"/>
      <c r="AB249" s="1430" t="str">
        <f>IF(総括表・仕切紙!V24&lt;&gt;"",総括表・仕切紙!V24,"")</f>
        <v/>
      </c>
      <c r="AC249" s="1431"/>
      <c r="AD249" s="1433"/>
      <c r="AE249" s="1432" t="str">
        <f>IF(総括表・仕切紙!Z24&lt;&gt;"",総括表・仕切紙!Z24,"")</f>
        <v/>
      </c>
      <c r="AF249" s="1433"/>
      <c r="AG249" s="1433"/>
      <c r="AH249" s="1432" t="str">
        <f>IF(総括表・仕切紙!AD24&lt;&gt;"",総括表・仕切紙!AD24,"")</f>
        <v/>
      </c>
      <c r="AI249" s="1433"/>
      <c r="AJ249" s="1433"/>
      <c r="AK249" s="1432" t="str">
        <f>IF(総括表・仕切紙!AH24&lt;&gt;"",総括表・仕切紙!AH24,"")</f>
        <v/>
      </c>
      <c r="AL249" s="1433"/>
      <c r="AM249" s="1433"/>
      <c r="AN249" s="1432" t="str">
        <f>IF(総括表・仕切紙!AL24&lt;&gt;"",総括表・仕切紙!AL24,"")</f>
        <v/>
      </c>
      <c r="AO249" s="1433"/>
      <c r="AP249" s="1433"/>
      <c r="AQ249" s="1432" t="str">
        <f>IF(総括表・仕切紙!AP24&lt;&gt;"",総括表・仕切紙!AP24,"")</f>
        <v/>
      </c>
      <c r="AR249" s="1433"/>
      <c r="AS249" s="1433"/>
      <c r="AT249" s="1432" t="str">
        <f>IF(総括表・仕切紙!AT24&lt;&gt;"",総括表・仕切紙!AT24,"")</f>
        <v/>
      </c>
      <c r="AU249" s="1433"/>
      <c r="AV249" s="1433"/>
      <c r="AW249" s="1432" t="str">
        <f>IF(総括表・仕切紙!AX24&lt;&gt;"",総括表・仕切紙!AX24,"")</f>
        <v/>
      </c>
      <c r="AX249" s="1433"/>
      <c r="AY249" s="1433"/>
      <c r="AZ249" s="1432" t="str">
        <f>IF(総括表・仕切紙!BB24&lt;&gt;"",総括表・仕切紙!BB24,"")</f>
        <v/>
      </c>
      <c r="BA249" s="1433"/>
      <c r="BB249" s="1433"/>
      <c r="BC249" s="1432" t="str">
        <f>IF(総括表・仕切紙!BF24&lt;&gt;"",総括表・仕切紙!BF24,"")</f>
        <v/>
      </c>
      <c r="BD249" s="1433"/>
      <c r="BE249" s="1433"/>
      <c r="BF249" s="1432" t="str">
        <f>IF(総括表・仕切紙!BJ24&lt;&gt;"",総括表・仕切紙!BJ24,"")</f>
        <v/>
      </c>
      <c r="BG249" s="1433"/>
      <c r="BH249" s="1433"/>
      <c r="BI249" s="1432" t="str">
        <f>IF(総括表・仕切紙!BN24&lt;&gt;"",総括表・仕切紙!BN24,"")</f>
        <v/>
      </c>
      <c r="BJ249" s="1433"/>
      <c r="BK249" s="1433"/>
      <c r="BL249" s="1782" t="s">
        <v>133</v>
      </c>
      <c r="BM249" s="1783"/>
      <c r="BN249" s="1783"/>
      <c r="BO249" s="1783"/>
      <c r="BP249" s="1783"/>
      <c r="BQ249" s="1783"/>
      <c r="BR249" s="1783"/>
      <c r="BS249" s="1783"/>
      <c r="BT249" s="1783"/>
      <c r="BU249" s="1783"/>
      <c r="BV249" s="1783"/>
      <c r="BW249" s="1783"/>
      <c r="BX249" s="1783"/>
      <c r="BY249" s="1783"/>
      <c r="BZ249" s="1783"/>
      <c r="CA249" s="1783"/>
      <c r="CB249" s="1783"/>
      <c r="CC249" s="1783"/>
      <c r="CD249" s="1783"/>
      <c r="CE249" s="1783"/>
      <c r="CF249" s="1783"/>
      <c r="CG249" s="1783"/>
      <c r="CH249" s="1783"/>
      <c r="CI249" s="1783"/>
      <c r="CJ249" s="1783"/>
      <c r="CK249" s="1783"/>
      <c r="CL249" s="1783"/>
      <c r="CM249" s="1783"/>
      <c r="CN249" s="1783"/>
      <c r="CO249" s="1783"/>
      <c r="CP249" s="1783"/>
      <c r="CQ249" s="1783"/>
      <c r="CR249" s="1783"/>
      <c r="CS249" s="1783"/>
      <c r="CT249" s="1783"/>
      <c r="CU249" s="1783"/>
      <c r="CV249" s="1783"/>
      <c r="CW249" s="1783"/>
      <c r="CX249" s="1783"/>
      <c r="CY249" s="1783"/>
      <c r="CZ249" s="1783"/>
      <c r="DA249" s="1783"/>
      <c r="DB249" s="1783"/>
      <c r="DC249" s="1783"/>
      <c r="DD249" s="1783"/>
      <c r="DE249" s="1783"/>
      <c r="DF249" s="1783"/>
      <c r="DG249" s="1783"/>
      <c r="DH249" s="1783"/>
      <c r="DI249" s="1783"/>
      <c r="DJ249" s="1783"/>
      <c r="DK249" s="1783"/>
      <c r="DL249" s="1783"/>
      <c r="DM249" s="1783"/>
      <c r="DN249" s="1783"/>
      <c r="DO249" s="1783"/>
      <c r="DP249" s="1784"/>
      <c r="DQ249" s="81"/>
      <c r="DU249" s="140"/>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s="82"/>
    </row>
    <row r="250" spans="3:244" ht="5.25" customHeight="1">
      <c r="C250" s="2432"/>
      <c r="D250" s="2432"/>
      <c r="E250" s="2432"/>
      <c r="F250" s="2432"/>
      <c r="G250" s="2432"/>
      <c r="H250" s="1493"/>
      <c r="I250" s="1494"/>
      <c r="J250" s="1494"/>
      <c r="K250" s="1494"/>
      <c r="L250" s="1495"/>
      <c r="M250" s="1502"/>
      <c r="N250" s="1503"/>
      <c r="O250" s="1503"/>
      <c r="P250" s="1503"/>
      <c r="Q250" s="1503"/>
      <c r="R250" s="1503"/>
      <c r="S250" s="1503"/>
      <c r="T250" s="1503"/>
      <c r="U250" s="1503"/>
      <c r="V250" s="1503"/>
      <c r="W250" s="1503"/>
      <c r="X250" s="1504"/>
      <c r="Y250" s="1432"/>
      <c r="Z250" s="1433"/>
      <c r="AA250" s="1433"/>
      <c r="AB250" s="1432"/>
      <c r="AC250" s="1433"/>
      <c r="AD250" s="1433"/>
      <c r="AE250" s="1432"/>
      <c r="AF250" s="1433"/>
      <c r="AG250" s="1433"/>
      <c r="AH250" s="1432"/>
      <c r="AI250" s="1433"/>
      <c r="AJ250" s="1433"/>
      <c r="AK250" s="1432"/>
      <c r="AL250" s="1433"/>
      <c r="AM250" s="1433"/>
      <c r="AN250" s="1432"/>
      <c r="AO250" s="1433"/>
      <c r="AP250" s="1433"/>
      <c r="AQ250" s="1432"/>
      <c r="AR250" s="1433"/>
      <c r="AS250" s="1433"/>
      <c r="AT250" s="1432"/>
      <c r="AU250" s="1433"/>
      <c r="AV250" s="1433"/>
      <c r="AW250" s="1432"/>
      <c r="AX250" s="1433"/>
      <c r="AY250" s="1433"/>
      <c r="AZ250" s="1432"/>
      <c r="BA250" s="1433"/>
      <c r="BB250" s="1433"/>
      <c r="BC250" s="1432"/>
      <c r="BD250" s="1433"/>
      <c r="BE250" s="1433"/>
      <c r="BF250" s="1432"/>
      <c r="BG250" s="1433"/>
      <c r="BH250" s="1433"/>
      <c r="BI250" s="1432"/>
      <c r="BJ250" s="1433"/>
      <c r="BK250" s="1433"/>
      <c r="BL250" s="1782"/>
      <c r="BM250" s="1783"/>
      <c r="BN250" s="1783"/>
      <c r="BO250" s="1783"/>
      <c r="BP250" s="1783"/>
      <c r="BQ250" s="1783"/>
      <c r="BR250" s="1783"/>
      <c r="BS250" s="1783"/>
      <c r="BT250" s="1783"/>
      <c r="BU250" s="1783"/>
      <c r="BV250" s="1783"/>
      <c r="BW250" s="1783"/>
      <c r="BX250" s="1783"/>
      <c r="BY250" s="1783"/>
      <c r="BZ250" s="1783"/>
      <c r="CA250" s="1783"/>
      <c r="CB250" s="1783"/>
      <c r="CC250" s="1783"/>
      <c r="CD250" s="1783"/>
      <c r="CE250" s="1783"/>
      <c r="CF250" s="1783"/>
      <c r="CG250" s="1783"/>
      <c r="CH250" s="1783"/>
      <c r="CI250" s="1783"/>
      <c r="CJ250" s="1783"/>
      <c r="CK250" s="1783"/>
      <c r="CL250" s="1783"/>
      <c r="CM250" s="1783"/>
      <c r="CN250" s="1783"/>
      <c r="CO250" s="1783"/>
      <c r="CP250" s="1783"/>
      <c r="CQ250" s="1783"/>
      <c r="CR250" s="1783"/>
      <c r="CS250" s="1783"/>
      <c r="CT250" s="1783"/>
      <c r="CU250" s="1783"/>
      <c r="CV250" s="1783"/>
      <c r="CW250" s="1783"/>
      <c r="CX250" s="1783"/>
      <c r="CY250" s="1783"/>
      <c r="CZ250" s="1783"/>
      <c r="DA250" s="1783"/>
      <c r="DB250" s="1783"/>
      <c r="DC250" s="1783"/>
      <c r="DD250" s="1783"/>
      <c r="DE250" s="1783"/>
      <c r="DF250" s="1783"/>
      <c r="DG250" s="1783"/>
      <c r="DH250" s="1783"/>
      <c r="DI250" s="1783"/>
      <c r="DJ250" s="1783"/>
      <c r="DK250" s="1783"/>
      <c r="DL250" s="1783"/>
      <c r="DM250" s="1783"/>
      <c r="DN250" s="1783"/>
      <c r="DO250" s="1783"/>
      <c r="DP250" s="1784"/>
      <c r="DQ250" s="81"/>
      <c r="DU250" s="14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s="82"/>
    </row>
    <row r="251" spans="3:244" ht="5.25" customHeight="1">
      <c r="C251" s="2432"/>
      <c r="D251" s="2432"/>
      <c r="E251" s="2432"/>
      <c r="F251" s="2432"/>
      <c r="G251" s="2432"/>
      <c r="H251" s="1493"/>
      <c r="I251" s="1494"/>
      <c r="J251" s="1494"/>
      <c r="K251" s="1494"/>
      <c r="L251" s="1495"/>
      <c r="M251" s="1502"/>
      <c r="N251" s="1503"/>
      <c r="O251" s="1503"/>
      <c r="P251" s="1503"/>
      <c r="Q251" s="1503"/>
      <c r="R251" s="1503"/>
      <c r="S251" s="1503"/>
      <c r="T251" s="1503"/>
      <c r="U251" s="1503"/>
      <c r="V251" s="1503"/>
      <c r="W251" s="1503"/>
      <c r="X251" s="1504"/>
      <c r="Y251" s="1432"/>
      <c r="Z251" s="1433"/>
      <c r="AA251" s="1433"/>
      <c r="AB251" s="1432"/>
      <c r="AC251" s="1433"/>
      <c r="AD251" s="1433"/>
      <c r="AE251" s="1432"/>
      <c r="AF251" s="1433"/>
      <c r="AG251" s="1433"/>
      <c r="AH251" s="1432"/>
      <c r="AI251" s="1433"/>
      <c r="AJ251" s="1433"/>
      <c r="AK251" s="1432"/>
      <c r="AL251" s="1433"/>
      <c r="AM251" s="1433"/>
      <c r="AN251" s="1432"/>
      <c r="AO251" s="1433"/>
      <c r="AP251" s="1433"/>
      <c r="AQ251" s="1432"/>
      <c r="AR251" s="1433"/>
      <c r="AS251" s="1433"/>
      <c r="AT251" s="1432"/>
      <c r="AU251" s="1433"/>
      <c r="AV251" s="1433"/>
      <c r="AW251" s="1432"/>
      <c r="AX251" s="1433"/>
      <c r="AY251" s="1433"/>
      <c r="AZ251" s="1432"/>
      <c r="BA251" s="1433"/>
      <c r="BB251" s="1433"/>
      <c r="BC251" s="1432"/>
      <c r="BD251" s="1433"/>
      <c r="BE251" s="1433"/>
      <c r="BF251" s="1432"/>
      <c r="BG251" s="1433"/>
      <c r="BH251" s="1433"/>
      <c r="BI251" s="1432"/>
      <c r="BJ251" s="1433"/>
      <c r="BK251" s="1433"/>
      <c r="BL251" s="1782"/>
      <c r="BM251" s="1783"/>
      <c r="BN251" s="1783"/>
      <c r="BO251" s="1783"/>
      <c r="BP251" s="1783"/>
      <c r="BQ251" s="1783"/>
      <c r="BR251" s="1783"/>
      <c r="BS251" s="1783"/>
      <c r="BT251" s="1783"/>
      <c r="BU251" s="1783"/>
      <c r="BV251" s="1783"/>
      <c r="BW251" s="1783"/>
      <c r="BX251" s="1783"/>
      <c r="BY251" s="1783"/>
      <c r="BZ251" s="1783"/>
      <c r="CA251" s="1783"/>
      <c r="CB251" s="1783"/>
      <c r="CC251" s="1783"/>
      <c r="CD251" s="1783"/>
      <c r="CE251" s="1783"/>
      <c r="CF251" s="1783"/>
      <c r="CG251" s="1783"/>
      <c r="CH251" s="1783"/>
      <c r="CI251" s="1783"/>
      <c r="CJ251" s="1783"/>
      <c r="CK251" s="1783"/>
      <c r="CL251" s="1783"/>
      <c r="CM251" s="1783"/>
      <c r="CN251" s="1783"/>
      <c r="CO251" s="1783"/>
      <c r="CP251" s="1783"/>
      <c r="CQ251" s="1783"/>
      <c r="CR251" s="1783"/>
      <c r="CS251" s="1783"/>
      <c r="CT251" s="1783"/>
      <c r="CU251" s="1783"/>
      <c r="CV251" s="1783"/>
      <c r="CW251" s="1783"/>
      <c r="CX251" s="1783"/>
      <c r="CY251" s="1783"/>
      <c r="CZ251" s="1783"/>
      <c r="DA251" s="1783"/>
      <c r="DB251" s="1783"/>
      <c r="DC251" s="1783"/>
      <c r="DD251" s="1783"/>
      <c r="DE251" s="1783"/>
      <c r="DF251" s="1783"/>
      <c r="DG251" s="1783"/>
      <c r="DH251" s="1783"/>
      <c r="DI251" s="1783"/>
      <c r="DJ251" s="1783"/>
      <c r="DK251" s="1783"/>
      <c r="DL251" s="1783"/>
      <c r="DM251" s="1783"/>
      <c r="DN251" s="1783"/>
      <c r="DO251" s="1783"/>
      <c r="DP251" s="1784"/>
      <c r="DQ251" s="81"/>
      <c r="DU251" s="140"/>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s="82"/>
    </row>
    <row r="252" spans="3:244" ht="5.25" customHeight="1">
      <c r="C252" s="2432"/>
      <c r="D252" s="2432"/>
      <c r="E252" s="2432"/>
      <c r="F252" s="2432"/>
      <c r="G252" s="2432"/>
      <c r="H252" s="1493"/>
      <c r="I252" s="1494"/>
      <c r="J252" s="1494"/>
      <c r="K252" s="1494"/>
      <c r="L252" s="1495"/>
      <c r="M252" s="1502"/>
      <c r="N252" s="1503"/>
      <c r="O252" s="1503"/>
      <c r="P252" s="1503"/>
      <c r="Q252" s="1503"/>
      <c r="R252" s="1503"/>
      <c r="S252" s="1503"/>
      <c r="T252" s="1503"/>
      <c r="U252" s="1503"/>
      <c r="V252" s="1503"/>
      <c r="W252" s="1503"/>
      <c r="X252" s="1504"/>
      <c r="Y252" s="1432"/>
      <c r="Z252" s="1433"/>
      <c r="AA252" s="1433"/>
      <c r="AB252" s="1432"/>
      <c r="AC252" s="1433"/>
      <c r="AD252" s="1433"/>
      <c r="AE252" s="1432"/>
      <c r="AF252" s="1433"/>
      <c r="AG252" s="1433"/>
      <c r="AH252" s="1432"/>
      <c r="AI252" s="1433"/>
      <c r="AJ252" s="1433"/>
      <c r="AK252" s="1432"/>
      <c r="AL252" s="1433"/>
      <c r="AM252" s="1433"/>
      <c r="AN252" s="1432"/>
      <c r="AO252" s="1433"/>
      <c r="AP252" s="1433"/>
      <c r="AQ252" s="1432"/>
      <c r="AR252" s="1433"/>
      <c r="AS252" s="1433"/>
      <c r="AT252" s="1432"/>
      <c r="AU252" s="1433"/>
      <c r="AV252" s="1433"/>
      <c r="AW252" s="1432"/>
      <c r="AX252" s="1433"/>
      <c r="AY252" s="1433"/>
      <c r="AZ252" s="1432"/>
      <c r="BA252" s="1433"/>
      <c r="BB252" s="1433"/>
      <c r="BC252" s="1432"/>
      <c r="BD252" s="1433"/>
      <c r="BE252" s="1433"/>
      <c r="BF252" s="1432"/>
      <c r="BG252" s="1433"/>
      <c r="BH252" s="1433"/>
      <c r="BI252" s="1432"/>
      <c r="BJ252" s="1433"/>
      <c r="BK252" s="1433"/>
      <c r="BL252" s="1782"/>
      <c r="BM252" s="1783"/>
      <c r="BN252" s="1783"/>
      <c r="BO252" s="1783"/>
      <c r="BP252" s="1783"/>
      <c r="BQ252" s="1783"/>
      <c r="BR252" s="1783"/>
      <c r="BS252" s="1783"/>
      <c r="BT252" s="1783"/>
      <c r="BU252" s="1783"/>
      <c r="BV252" s="1783"/>
      <c r="BW252" s="1783"/>
      <c r="BX252" s="1783"/>
      <c r="BY252" s="1783"/>
      <c r="BZ252" s="1783"/>
      <c r="CA252" s="1783"/>
      <c r="CB252" s="1783"/>
      <c r="CC252" s="1783"/>
      <c r="CD252" s="1783"/>
      <c r="CE252" s="1783"/>
      <c r="CF252" s="1783"/>
      <c r="CG252" s="1783"/>
      <c r="CH252" s="1783"/>
      <c r="CI252" s="1783"/>
      <c r="CJ252" s="1783"/>
      <c r="CK252" s="1783"/>
      <c r="CL252" s="1783"/>
      <c r="CM252" s="1783"/>
      <c r="CN252" s="1783"/>
      <c r="CO252" s="1783"/>
      <c r="CP252" s="1783"/>
      <c r="CQ252" s="1783"/>
      <c r="CR252" s="1783"/>
      <c r="CS252" s="1783"/>
      <c r="CT252" s="1783"/>
      <c r="CU252" s="1783"/>
      <c r="CV252" s="1783"/>
      <c r="CW252" s="1783"/>
      <c r="CX252" s="1783"/>
      <c r="CY252" s="1783"/>
      <c r="CZ252" s="1783"/>
      <c r="DA252" s="1783"/>
      <c r="DB252" s="1783"/>
      <c r="DC252" s="1783"/>
      <c r="DD252" s="1783"/>
      <c r="DE252" s="1783"/>
      <c r="DF252" s="1783"/>
      <c r="DG252" s="1783"/>
      <c r="DH252" s="1783"/>
      <c r="DI252" s="1783"/>
      <c r="DJ252" s="1783"/>
      <c r="DK252" s="1783"/>
      <c r="DL252" s="1783"/>
      <c r="DM252" s="1783"/>
      <c r="DN252" s="1783"/>
      <c r="DO252" s="1783"/>
      <c r="DP252" s="1784"/>
      <c r="DQ252" s="81"/>
      <c r="DU252" s="140"/>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s="82"/>
    </row>
    <row r="253" spans="3:244" ht="5.25" customHeight="1">
      <c r="C253" s="2432"/>
      <c r="D253" s="2432"/>
      <c r="E253" s="2432"/>
      <c r="F253" s="2432"/>
      <c r="G253" s="2432"/>
      <c r="H253" s="1493"/>
      <c r="I253" s="1494"/>
      <c r="J253" s="1494"/>
      <c r="K253" s="1494"/>
      <c r="L253" s="1495"/>
      <c r="M253" s="1502"/>
      <c r="N253" s="1503"/>
      <c r="O253" s="1503"/>
      <c r="P253" s="1503"/>
      <c r="Q253" s="1503"/>
      <c r="R253" s="1503"/>
      <c r="S253" s="1503"/>
      <c r="T253" s="1503"/>
      <c r="U253" s="1503"/>
      <c r="V253" s="1503"/>
      <c r="W253" s="1503"/>
      <c r="X253" s="1504"/>
      <c r="Y253" s="1432"/>
      <c r="Z253" s="1433"/>
      <c r="AA253" s="1433"/>
      <c r="AB253" s="1432"/>
      <c r="AC253" s="1433"/>
      <c r="AD253" s="1433"/>
      <c r="AE253" s="1432"/>
      <c r="AF253" s="1433"/>
      <c r="AG253" s="1433"/>
      <c r="AH253" s="1432"/>
      <c r="AI253" s="1433"/>
      <c r="AJ253" s="1433"/>
      <c r="AK253" s="1432"/>
      <c r="AL253" s="1433"/>
      <c r="AM253" s="1433"/>
      <c r="AN253" s="1432"/>
      <c r="AO253" s="1433"/>
      <c r="AP253" s="1433"/>
      <c r="AQ253" s="1432"/>
      <c r="AR253" s="1433"/>
      <c r="AS253" s="1433"/>
      <c r="AT253" s="1432"/>
      <c r="AU253" s="1433"/>
      <c r="AV253" s="1433"/>
      <c r="AW253" s="1432"/>
      <c r="AX253" s="1433"/>
      <c r="AY253" s="1433"/>
      <c r="AZ253" s="1432"/>
      <c r="BA253" s="1433"/>
      <c r="BB253" s="1433"/>
      <c r="BC253" s="1432"/>
      <c r="BD253" s="1433"/>
      <c r="BE253" s="1433"/>
      <c r="BF253" s="1432"/>
      <c r="BG253" s="1433"/>
      <c r="BH253" s="1433"/>
      <c r="BI253" s="1432"/>
      <c r="BJ253" s="1433"/>
      <c r="BK253" s="1433"/>
      <c r="BL253" s="1782"/>
      <c r="BM253" s="1783"/>
      <c r="BN253" s="1783"/>
      <c r="BO253" s="1783"/>
      <c r="BP253" s="1783"/>
      <c r="BQ253" s="1783"/>
      <c r="BR253" s="1783"/>
      <c r="BS253" s="1783"/>
      <c r="BT253" s="1783"/>
      <c r="BU253" s="1783"/>
      <c r="BV253" s="1783"/>
      <c r="BW253" s="1783"/>
      <c r="BX253" s="1783"/>
      <c r="BY253" s="1783"/>
      <c r="BZ253" s="1783"/>
      <c r="CA253" s="1783"/>
      <c r="CB253" s="1783"/>
      <c r="CC253" s="1783"/>
      <c r="CD253" s="1783"/>
      <c r="CE253" s="1783"/>
      <c r="CF253" s="1783"/>
      <c r="CG253" s="1783"/>
      <c r="CH253" s="1783"/>
      <c r="CI253" s="1783"/>
      <c r="CJ253" s="1783"/>
      <c r="CK253" s="1783"/>
      <c r="CL253" s="1783"/>
      <c r="CM253" s="1783"/>
      <c r="CN253" s="1783"/>
      <c r="CO253" s="1783"/>
      <c r="CP253" s="1783"/>
      <c r="CQ253" s="1783"/>
      <c r="CR253" s="1783"/>
      <c r="CS253" s="1783"/>
      <c r="CT253" s="1783"/>
      <c r="CU253" s="1783"/>
      <c r="CV253" s="1783"/>
      <c r="CW253" s="1783"/>
      <c r="CX253" s="1783"/>
      <c r="CY253" s="1783"/>
      <c r="CZ253" s="1783"/>
      <c r="DA253" s="1783"/>
      <c r="DB253" s="1783"/>
      <c r="DC253" s="1783"/>
      <c r="DD253" s="1783"/>
      <c r="DE253" s="1783"/>
      <c r="DF253" s="1783"/>
      <c r="DG253" s="1783"/>
      <c r="DH253" s="1783"/>
      <c r="DI253" s="1783"/>
      <c r="DJ253" s="1783"/>
      <c r="DK253" s="1783"/>
      <c r="DL253" s="1783"/>
      <c r="DM253" s="1783"/>
      <c r="DN253" s="1783"/>
      <c r="DO253" s="1783"/>
      <c r="DP253" s="1784"/>
      <c r="DQ253" s="81"/>
      <c r="DU253" s="140"/>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s="82"/>
    </row>
    <row r="254" spans="3:244" ht="5.25" customHeight="1">
      <c r="C254" s="2432"/>
      <c r="D254" s="2432"/>
      <c r="E254" s="2432"/>
      <c r="F254" s="2432"/>
      <c r="G254" s="2432"/>
      <c r="H254" s="1493"/>
      <c r="I254" s="1494"/>
      <c r="J254" s="1494"/>
      <c r="K254" s="1494"/>
      <c r="L254" s="1495"/>
      <c r="M254" s="1505"/>
      <c r="N254" s="1506"/>
      <c r="O254" s="1506"/>
      <c r="P254" s="1506"/>
      <c r="Q254" s="1506"/>
      <c r="R254" s="1506"/>
      <c r="S254" s="1506"/>
      <c r="T254" s="1506"/>
      <c r="U254" s="1506"/>
      <c r="V254" s="1506"/>
      <c r="W254" s="1506"/>
      <c r="X254" s="1507"/>
      <c r="Y254" s="1434"/>
      <c r="Z254" s="1435"/>
      <c r="AA254" s="1435"/>
      <c r="AB254" s="1434"/>
      <c r="AC254" s="1435"/>
      <c r="AD254" s="1435"/>
      <c r="AE254" s="1434"/>
      <c r="AF254" s="1435"/>
      <c r="AG254" s="1435"/>
      <c r="AH254" s="1434"/>
      <c r="AI254" s="1435"/>
      <c r="AJ254" s="1435"/>
      <c r="AK254" s="1434"/>
      <c r="AL254" s="1435"/>
      <c r="AM254" s="1435"/>
      <c r="AN254" s="1434"/>
      <c r="AO254" s="1435"/>
      <c r="AP254" s="1435"/>
      <c r="AQ254" s="1434"/>
      <c r="AR254" s="1435"/>
      <c r="AS254" s="1435"/>
      <c r="AT254" s="1434"/>
      <c r="AU254" s="1435"/>
      <c r="AV254" s="1435"/>
      <c r="AW254" s="1434"/>
      <c r="AX254" s="1435"/>
      <c r="AY254" s="1435"/>
      <c r="AZ254" s="1434"/>
      <c r="BA254" s="1435"/>
      <c r="BB254" s="1435"/>
      <c r="BC254" s="1434"/>
      <c r="BD254" s="1435"/>
      <c r="BE254" s="1435"/>
      <c r="BF254" s="1434"/>
      <c r="BG254" s="1435"/>
      <c r="BH254" s="1435"/>
      <c r="BI254" s="1434"/>
      <c r="BJ254" s="1435"/>
      <c r="BK254" s="1435"/>
      <c r="BL254" s="1785"/>
      <c r="BM254" s="1786"/>
      <c r="BN254" s="1786"/>
      <c r="BO254" s="1786"/>
      <c r="BP254" s="1786"/>
      <c r="BQ254" s="1786"/>
      <c r="BR254" s="1786"/>
      <c r="BS254" s="1786"/>
      <c r="BT254" s="1786"/>
      <c r="BU254" s="1786"/>
      <c r="BV254" s="1786"/>
      <c r="BW254" s="1786"/>
      <c r="BX254" s="1786"/>
      <c r="BY254" s="1786"/>
      <c r="BZ254" s="1786"/>
      <c r="CA254" s="1786"/>
      <c r="CB254" s="1786"/>
      <c r="CC254" s="1786"/>
      <c r="CD254" s="1786"/>
      <c r="CE254" s="1786"/>
      <c r="CF254" s="1786"/>
      <c r="CG254" s="1786"/>
      <c r="CH254" s="1786"/>
      <c r="CI254" s="1786"/>
      <c r="CJ254" s="1786"/>
      <c r="CK254" s="1786"/>
      <c r="CL254" s="1786"/>
      <c r="CM254" s="1786"/>
      <c r="CN254" s="1786"/>
      <c r="CO254" s="1786"/>
      <c r="CP254" s="1786"/>
      <c r="CQ254" s="1786"/>
      <c r="CR254" s="1786"/>
      <c r="CS254" s="1786"/>
      <c r="CT254" s="1786"/>
      <c r="CU254" s="1786"/>
      <c r="CV254" s="1786"/>
      <c r="CW254" s="1786"/>
      <c r="CX254" s="1786"/>
      <c r="CY254" s="1786"/>
      <c r="CZ254" s="1786"/>
      <c r="DA254" s="1786"/>
      <c r="DB254" s="1786"/>
      <c r="DC254" s="1786"/>
      <c r="DD254" s="1786"/>
      <c r="DE254" s="1786"/>
      <c r="DF254" s="1786"/>
      <c r="DG254" s="1786"/>
      <c r="DH254" s="1786"/>
      <c r="DI254" s="1786"/>
      <c r="DJ254" s="1786"/>
      <c r="DK254" s="1786"/>
      <c r="DL254" s="1786"/>
      <c r="DM254" s="1786"/>
      <c r="DN254" s="1786"/>
      <c r="DO254" s="1786"/>
      <c r="DP254" s="1787"/>
      <c r="DQ254" s="81"/>
      <c r="DU254" s="140"/>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s="82"/>
    </row>
    <row r="255" spans="3:244" ht="5.25" customHeight="1">
      <c r="C255" s="2432"/>
      <c r="D255" s="2432"/>
      <c r="E255" s="2432"/>
      <c r="F255" s="2432"/>
      <c r="G255" s="2432"/>
      <c r="H255" s="1493"/>
      <c r="I255" s="1494"/>
      <c r="J255" s="1494"/>
      <c r="K255" s="1494"/>
      <c r="L255" s="1495"/>
      <c r="M255" s="1499" t="s">
        <v>160</v>
      </c>
      <c r="N255" s="1500"/>
      <c r="O255" s="1500"/>
      <c r="P255" s="1500"/>
      <c r="Q255" s="1500"/>
      <c r="R255" s="1500"/>
      <c r="S255" s="1500"/>
      <c r="T255" s="1500"/>
      <c r="U255" s="1500"/>
      <c r="V255" s="1500"/>
      <c r="W255" s="1500"/>
      <c r="X255" s="1501"/>
      <c r="Y255" s="1726" t="str">
        <f>IF(総括表・仕切紙!R48&lt;&gt;"",総括表・仕切紙!R48,"")</f>
        <v/>
      </c>
      <c r="Z255" s="1727"/>
      <c r="AA255" s="1727"/>
      <c r="AB255" s="1727"/>
      <c r="AC255" s="1727"/>
      <c r="AD255" s="1727"/>
      <c r="AE255" s="1727"/>
      <c r="AF255" s="1727"/>
      <c r="AG255" s="1727"/>
      <c r="AH255" s="1727"/>
      <c r="AI255" s="1727"/>
      <c r="AJ255" s="1727"/>
      <c r="AK255" s="1727"/>
      <c r="AL255" s="1727"/>
      <c r="AM255" s="1727"/>
      <c r="AN255" s="1727"/>
      <c r="AO255" s="1727"/>
      <c r="AP255" s="1727"/>
      <c r="AQ255" s="1727"/>
      <c r="AR255" s="1727"/>
      <c r="AS255" s="1727"/>
      <c r="AT255" s="1727"/>
      <c r="AU255" s="1727"/>
      <c r="AV255" s="1727"/>
      <c r="AW255" s="1727"/>
      <c r="AX255" s="1727"/>
      <c r="AY255" s="1727"/>
      <c r="AZ255" s="1727"/>
      <c r="BA255" s="1727"/>
      <c r="BB255" s="1727"/>
      <c r="BC255" s="1727"/>
      <c r="BD255" s="1727"/>
      <c r="BE255" s="1727"/>
      <c r="BF255" s="1727"/>
      <c r="BG255" s="1727"/>
      <c r="BH255" s="1727"/>
      <c r="BI255" s="1727"/>
      <c r="BJ255" s="1727"/>
      <c r="BK255" s="1727"/>
      <c r="BL255" s="1727"/>
      <c r="BM255" s="1727"/>
      <c r="BN255" s="1727"/>
      <c r="BO255" s="1727"/>
      <c r="BP255" s="1727"/>
      <c r="BQ255" s="1727"/>
      <c r="BR255" s="1727"/>
      <c r="BS255" s="1727"/>
      <c r="BT255" s="1727"/>
      <c r="BU255" s="1727"/>
      <c r="BV255" s="1727"/>
      <c r="BW255" s="1727"/>
      <c r="BX255" s="1727"/>
      <c r="BY255" s="1727"/>
      <c r="BZ255" s="1727"/>
      <c r="CA255" s="1727"/>
      <c r="CB255" s="1727"/>
      <c r="CC255" s="1727"/>
      <c r="CD255" s="1727"/>
      <c r="CE255" s="1727"/>
      <c r="CF255" s="1727"/>
      <c r="CG255" s="1727"/>
      <c r="CH255" s="1727"/>
      <c r="CI255" s="1727"/>
      <c r="CJ255" s="1727"/>
      <c r="CK255" s="1727"/>
      <c r="CL255" s="1727"/>
      <c r="CM255" s="1727"/>
      <c r="CN255" s="1727"/>
      <c r="CO255" s="1727"/>
      <c r="CP255" s="1727"/>
      <c r="CQ255" s="1727"/>
      <c r="CR255" s="1727"/>
      <c r="CS255" s="1727"/>
      <c r="CT255" s="1727"/>
      <c r="CU255" s="1727"/>
      <c r="CV255" s="1727"/>
      <c r="CW255" s="1727"/>
      <c r="CX255" s="1727"/>
      <c r="CY255" s="1727"/>
      <c r="CZ255" s="1727"/>
      <c r="DA255" s="1727"/>
      <c r="DB255" s="1727"/>
      <c r="DC255" s="1727"/>
      <c r="DD255" s="1727"/>
      <c r="DE255" s="1727"/>
      <c r="DF255" s="1727"/>
      <c r="DG255" s="1727"/>
      <c r="DH255" s="1727"/>
      <c r="DI255" s="1727"/>
      <c r="DJ255" s="1727"/>
      <c r="DK255" s="1727"/>
      <c r="DL255" s="1727"/>
      <c r="DM255" s="1727"/>
      <c r="DN255" s="1727"/>
      <c r="DO255" s="1727"/>
      <c r="DP255" s="1728"/>
      <c r="DQ255" s="81"/>
      <c r="DU255" s="140"/>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s="82"/>
    </row>
    <row r="256" spans="3:244" ht="5.25" customHeight="1">
      <c r="C256" s="2432"/>
      <c r="D256" s="2432"/>
      <c r="E256" s="2432"/>
      <c r="F256" s="2432"/>
      <c r="G256" s="2432"/>
      <c r="H256" s="1493"/>
      <c r="I256" s="1494"/>
      <c r="J256" s="1494"/>
      <c r="K256" s="1494"/>
      <c r="L256" s="1495"/>
      <c r="M256" s="1502"/>
      <c r="N256" s="1503"/>
      <c r="O256" s="1503"/>
      <c r="P256" s="1503"/>
      <c r="Q256" s="1503"/>
      <c r="R256" s="1503"/>
      <c r="S256" s="1503"/>
      <c r="T256" s="1503"/>
      <c r="U256" s="1503"/>
      <c r="V256" s="1503"/>
      <c r="W256" s="1503"/>
      <c r="X256" s="1504"/>
      <c r="Y256" s="1729"/>
      <c r="Z256" s="1730"/>
      <c r="AA256" s="1730"/>
      <c r="AB256" s="1730"/>
      <c r="AC256" s="1730"/>
      <c r="AD256" s="1730"/>
      <c r="AE256" s="1730"/>
      <c r="AF256" s="1730"/>
      <c r="AG256" s="1730"/>
      <c r="AH256" s="1730"/>
      <c r="AI256" s="1730"/>
      <c r="AJ256" s="1730"/>
      <c r="AK256" s="1730"/>
      <c r="AL256" s="1730"/>
      <c r="AM256" s="1730"/>
      <c r="AN256" s="1730"/>
      <c r="AO256" s="1730"/>
      <c r="AP256" s="1730"/>
      <c r="AQ256" s="1730"/>
      <c r="AR256" s="1730"/>
      <c r="AS256" s="1730"/>
      <c r="AT256" s="1730"/>
      <c r="AU256" s="1730"/>
      <c r="AV256" s="1730"/>
      <c r="AW256" s="1730"/>
      <c r="AX256" s="1730"/>
      <c r="AY256" s="1730"/>
      <c r="AZ256" s="1730"/>
      <c r="BA256" s="1730"/>
      <c r="BB256" s="1730"/>
      <c r="BC256" s="1730"/>
      <c r="BD256" s="1730"/>
      <c r="BE256" s="1730"/>
      <c r="BF256" s="1730"/>
      <c r="BG256" s="1730"/>
      <c r="BH256" s="1730"/>
      <c r="BI256" s="1730"/>
      <c r="BJ256" s="1730"/>
      <c r="BK256" s="1730"/>
      <c r="BL256" s="1730"/>
      <c r="BM256" s="1730"/>
      <c r="BN256" s="1730"/>
      <c r="BO256" s="1730"/>
      <c r="BP256" s="1730"/>
      <c r="BQ256" s="1730"/>
      <c r="BR256" s="1730"/>
      <c r="BS256" s="1730"/>
      <c r="BT256" s="1730"/>
      <c r="BU256" s="1730"/>
      <c r="BV256" s="1730"/>
      <c r="BW256" s="1730"/>
      <c r="BX256" s="1730"/>
      <c r="BY256" s="1730"/>
      <c r="BZ256" s="1730"/>
      <c r="CA256" s="1730"/>
      <c r="CB256" s="1730"/>
      <c r="CC256" s="1730"/>
      <c r="CD256" s="1730"/>
      <c r="CE256" s="1730"/>
      <c r="CF256" s="1730"/>
      <c r="CG256" s="1730"/>
      <c r="CH256" s="1730"/>
      <c r="CI256" s="1730"/>
      <c r="CJ256" s="1730"/>
      <c r="CK256" s="1730"/>
      <c r="CL256" s="1730"/>
      <c r="CM256" s="1730"/>
      <c r="CN256" s="1730"/>
      <c r="CO256" s="1730"/>
      <c r="CP256" s="1730"/>
      <c r="CQ256" s="1730"/>
      <c r="CR256" s="1730"/>
      <c r="CS256" s="1730"/>
      <c r="CT256" s="1730"/>
      <c r="CU256" s="1730"/>
      <c r="CV256" s="1730"/>
      <c r="CW256" s="1730"/>
      <c r="CX256" s="1730"/>
      <c r="CY256" s="1730"/>
      <c r="CZ256" s="1730"/>
      <c r="DA256" s="1730"/>
      <c r="DB256" s="1730"/>
      <c r="DC256" s="1730"/>
      <c r="DD256" s="1730"/>
      <c r="DE256" s="1730"/>
      <c r="DF256" s="1730"/>
      <c r="DG256" s="1730"/>
      <c r="DH256" s="1730"/>
      <c r="DI256" s="1730"/>
      <c r="DJ256" s="1730"/>
      <c r="DK256" s="1730"/>
      <c r="DL256" s="1730"/>
      <c r="DM256" s="1730"/>
      <c r="DN256" s="1730"/>
      <c r="DO256" s="1730"/>
      <c r="DP256" s="1731"/>
      <c r="DQ256" s="81"/>
      <c r="DU256" s="140"/>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s="82"/>
    </row>
    <row r="257" spans="3:259" ht="5.25" customHeight="1">
      <c r="C257" s="2432"/>
      <c r="D257" s="2432"/>
      <c r="E257" s="2432"/>
      <c r="F257" s="2432"/>
      <c r="G257" s="2432"/>
      <c r="H257" s="1493"/>
      <c r="I257" s="1494"/>
      <c r="J257" s="1494"/>
      <c r="K257" s="1494"/>
      <c r="L257" s="1495"/>
      <c r="M257" s="1502"/>
      <c r="N257" s="1503"/>
      <c r="O257" s="1503"/>
      <c r="P257" s="1503"/>
      <c r="Q257" s="1503"/>
      <c r="R257" s="1503"/>
      <c r="S257" s="1503"/>
      <c r="T257" s="1503"/>
      <c r="U257" s="1503"/>
      <c r="V257" s="1503"/>
      <c r="W257" s="1503"/>
      <c r="X257" s="1504"/>
      <c r="Y257" s="1729"/>
      <c r="Z257" s="1730"/>
      <c r="AA257" s="1730"/>
      <c r="AB257" s="1730"/>
      <c r="AC257" s="1730"/>
      <c r="AD257" s="1730"/>
      <c r="AE257" s="1730"/>
      <c r="AF257" s="1730"/>
      <c r="AG257" s="1730"/>
      <c r="AH257" s="1730"/>
      <c r="AI257" s="1730"/>
      <c r="AJ257" s="1730"/>
      <c r="AK257" s="1730"/>
      <c r="AL257" s="1730"/>
      <c r="AM257" s="1730"/>
      <c r="AN257" s="1730"/>
      <c r="AO257" s="1730"/>
      <c r="AP257" s="1730"/>
      <c r="AQ257" s="1730"/>
      <c r="AR257" s="1730"/>
      <c r="AS257" s="1730"/>
      <c r="AT257" s="1730"/>
      <c r="AU257" s="1730"/>
      <c r="AV257" s="1730"/>
      <c r="AW257" s="1730"/>
      <c r="AX257" s="1730"/>
      <c r="AY257" s="1730"/>
      <c r="AZ257" s="1730"/>
      <c r="BA257" s="1730"/>
      <c r="BB257" s="1730"/>
      <c r="BC257" s="1730"/>
      <c r="BD257" s="1730"/>
      <c r="BE257" s="1730"/>
      <c r="BF257" s="1730"/>
      <c r="BG257" s="1730"/>
      <c r="BH257" s="1730"/>
      <c r="BI257" s="1730"/>
      <c r="BJ257" s="1730"/>
      <c r="BK257" s="1730"/>
      <c r="BL257" s="1730"/>
      <c r="BM257" s="1730"/>
      <c r="BN257" s="1730"/>
      <c r="BO257" s="1730"/>
      <c r="BP257" s="1730"/>
      <c r="BQ257" s="1730"/>
      <c r="BR257" s="1730"/>
      <c r="BS257" s="1730"/>
      <c r="BT257" s="1730"/>
      <c r="BU257" s="1730"/>
      <c r="BV257" s="1730"/>
      <c r="BW257" s="1730"/>
      <c r="BX257" s="1730"/>
      <c r="BY257" s="1730"/>
      <c r="BZ257" s="1730"/>
      <c r="CA257" s="1730"/>
      <c r="CB257" s="1730"/>
      <c r="CC257" s="1730"/>
      <c r="CD257" s="1730"/>
      <c r="CE257" s="1730"/>
      <c r="CF257" s="1730"/>
      <c r="CG257" s="1730"/>
      <c r="CH257" s="1730"/>
      <c r="CI257" s="1730"/>
      <c r="CJ257" s="1730"/>
      <c r="CK257" s="1730"/>
      <c r="CL257" s="1730"/>
      <c r="CM257" s="1730"/>
      <c r="CN257" s="1730"/>
      <c r="CO257" s="1730"/>
      <c r="CP257" s="1730"/>
      <c r="CQ257" s="1730"/>
      <c r="CR257" s="1730"/>
      <c r="CS257" s="1730"/>
      <c r="CT257" s="1730"/>
      <c r="CU257" s="1730"/>
      <c r="CV257" s="1730"/>
      <c r="CW257" s="1730"/>
      <c r="CX257" s="1730"/>
      <c r="CY257" s="1730"/>
      <c r="CZ257" s="1730"/>
      <c r="DA257" s="1730"/>
      <c r="DB257" s="1730"/>
      <c r="DC257" s="1730"/>
      <c r="DD257" s="1730"/>
      <c r="DE257" s="1730"/>
      <c r="DF257" s="1730"/>
      <c r="DG257" s="1730"/>
      <c r="DH257" s="1730"/>
      <c r="DI257" s="1730"/>
      <c r="DJ257" s="1730"/>
      <c r="DK257" s="1730"/>
      <c r="DL257" s="1730"/>
      <c r="DM257" s="1730"/>
      <c r="DN257" s="1730"/>
      <c r="DO257" s="1730"/>
      <c r="DP257" s="1731"/>
      <c r="DQ257" s="81"/>
      <c r="DU257" s="140"/>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s="82"/>
    </row>
    <row r="258" spans="3:259" ht="5.25" customHeight="1">
      <c r="C258" s="2432"/>
      <c r="D258" s="2432"/>
      <c r="E258" s="2432"/>
      <c r="F258" s="2432"/>
      <c r="G258" s="2432"/>
      <c r="H258" s="1493"/>
      <c r="I258" s="1494"/>
      <c r="J258" s="1494"/>
      <c r="K258" s="1494"/>
      <c r="L258" s="1495"/>
      <c r="M258" s="1502"/>
      <c r="N258" s="1503"/>
      <c r="O258" s="1503"/>
      <c r="P258" s="1503"/>
      <c r="Q258" s="1503"/>
      <c r="R258" s="1503"/>
      <c r="S258" s="1503"/>
      <c r="T258" s="1503"/>
      <c r="U258" s="1503"/>
      <c r="V258" s="1503"/>
      <c r="W258" s="1503"/>
      <c r="X258" s="1504"/>
      <c r="Y258" s="1729"/>
      <c r="Z258" s="1730"/>
      <c r="AA258" s="1730"/>
      <c r="AB258" s="1730"/>
      <c r="AC258" s="1730"/>
      <c r="AD258" s="1730"/>
      <c r="AE258" s="1730"/>
      <c r="AF258" s="1730"/>
      <c r="AG258" s="1730"/>
      <c r="AH258" s="1730"/>
      <c r="AI258" s="1730"/>
      <c r="AJ258" s="1730"/>
      <c r="AK258" s="1730"/>
      <c r="AL258" s="1730"/>
      <c r="AM258" s="1730"/>
      <c r="AN258" s="1730"/>
      <c r="AO258" s="1730"/>
      <c r="AP258" s="1730"/>
      <c r="AQ258" s="1730"/>
      <c r="AR258" s="1730"/>
      <c r="AS258" s="1730"/>
      <c r="AT258" s="1730"/>
      <c r="AU258" s="1730"/>
      <c r="AV258" s="1730"/>
      <c r="AW258" s="1730"/>
      <c r="AX258" s="1730"/>
      <c r="AY258" s="1730"/>
      <c r="AZ258" s="1730"/>
      <c r="BA258" s="1730"/>
      <c r="BB258" s="1730"/>
      <c r="BC258" s="1730"/>
      <c r="BD258" s="1730"/>
      <c r="BE258" s="1730"/>
      <c r="BF258" s="1730"/>
      <c r="BG258" s="1730"/>
      <c r="BH258" s="1730"/>
      <c r="BI258" s="1730"/>
      <c r="BJ258" s="1730"/>
      <c r="BK258" s="1730"/>
      <c r="BL258" s="1730"/>
      <c r="BM258" s="1730"/>
      <c r="BN258" s="1730"/>
      <c r="BO258" s="1730"/>
      <c r="BP258" s="1730"/>
      <c r="BQ258" s="1730"/>
      <c r="BR258" s="1730"/>
      <c r="BS258" s="1730"/>
      <c r="BT258" s="1730"/>
      <c r="BU258" s="1730"/>
      <c r="BV258" s="1730"/>
      <c r="BW258" s="1730"/>
      <c r="BX258" s="1730"/>
      <c r="BY258" s="1730"/>
      <c r="BZ258" s="1730"/>
      <c r="CA258" s="1730"/>
      <c r="CB258" s="1730"/>
      <c r="CC258" s="1730"/>
      <c r="CD258" s="1730"/>
      <c r="CE258" s="1730"/>
      <c r="CF258" s="1730"/>
      <c r="CG258" s="1730"/>
      <c r="CH258" s="1730"/>
      <c r="CI258" s="1730"/>
      <c r="CJ258" s="1730"/>
      <c r="CK258" s="1730"/>
      <c r="CL258" s="1730"/>
      <c r="CM258" s="1730"/>
      <c r="CN258" s="1730"/>
      <c r="CO258" s="1730"/>
      <c r="CP258" s="1730"/>
      <c r="CQ258" s="1730"/>
      <c r="CR258" s="1730"/>
      <c r="CS258" s="1730"/>
      <c r="CT258" s="1730"/>
      <c r="CU258" s="1730"/>
      <c r="CV258" s="1730"/>
      <c r="CW258" s="1730"/>
      <c r="CX258" s="1730"/>
      <c r="CY258" s="1730"/>
      <c r="CZ258" s="1730"/>
      <c r="DA258" s="1730"/>
      <c r="DB258" s="1730"/>
      <c r="DC258" s="1730"/>
      <c r="DD258" s="1730"/>
      <c r="DE258" s="1730"/>
      <c r="DF258" s="1730"/>
      <c r="DG258" s="1730"/>
      <c r="DH258" s="1730"/>
      <c r="DI258" s="1730"/>
      <c r="DJ258" s="1730"/>
      <c r="DK258" s="1730"/>
      <c r="DL258" s="1730"/>
      <c r="DM258" s="1730"/>
      <c r="DN258" s="1730"/>
      <c r="DO258" s="1730"/>
      <c r="DP258" s="1731"/>
      <c r="DQ258" s="81"/>
      <c r="DU258" s="140"/>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s="82"/>
    </row>
    <row r="259" spans="3:259" ht="5.25" customHeight="1">
      <c r="C259" s="2432"/>
      <c r="D259" s="2432"/>
      <c r="E259" s="2432"/>
      <c r="F259" s="2432"/>
      <c r="G259" s="2432"/>
      <c r="H259" s="1493"/>
      <c r="I259" s="1494"/>
      <c r="J259" s="1494"/>
      <c r="K259" s="1494"/>
      <c r="L259" s="1495"/>
      <c r="M259" s="1502"/>
      <c r="N259" s="1503"/>
      <c r="O259" s="1503"/>
      <c r="P259" s="1503"/>
      <c r="Q259" s="1503"/>
      <c r="R259" s="1503"/>
      <c r="S259" s="1503"/>
      <c r="T259" s="1503"/>
      <c r="U259" s="1503"/>
      <c r="V259" s="1503"/>
      <c r="W259" s="1503"/>
      <c r="X259" s="1504"/>
      <c r="Y259" s="1729"/>
      <c r="Z259" s="1730"/>
      <c r="AA259" s="1730"/>
      <c r="AB259" s="1730"/>
      <c r="AC259" s="1730"/>
      <c r="AD259" s="1730"/>
      <c r="AE259" s="1730"/>
      <c r="AF259" s="1730"/>
      <c r="AG259" s="1730"/>
      <c r="AH259" s="1730"/>
      <c r="AI259" s="1730"/>
      <c r="AJ259" s="1730"/>
      <c r="AK259" s="1730"/>
      <c r="AL259" s="1730"/>
      <c r="AM259" s="1730"/>
      <c r="AN259" s="1730"/>
      <c r="AO259" s="1730"/>
      <c r="AP259" s="1730"/>
      <c r="AQ259" s="1730"/>
      <c r="AR259" s="1730"/>
      <c r="AS259" s="1730"/>
      <c r="AT259" s="1730"/>
      <c r="AU259" s="1730"/>
      <c r="AV259" s="1730"/>
      <c r="AW259" s="1730"/>
      <c r="AX259" s="1730"/>
      <c r="AY259" s="1730"/>
      <c r="AZ259" s="1730"/>
      <c r="BA259" s="1730"/>
      <c r="BB259" s="1730"/>
      <c r="BC259" s="1730"/>
      <c r="BD259" s="1730"/>
      <c r="BE259" s="1730"/>
      <c r="BF259" s="1730"/>
      <c r="BG259" s="1730"/>
      <c r="BH259" s="1730"/>
      <c r="BI259" s="1730"/>
      <c r="BJ259" s="1730"/>
      <c r="BK259" s="1730"/>
      <c r="BL259" s="1730"/>
      <c r="BM259" s="1730"/>
      <c r="BN259" s="1730"/>
      <c r="BO259" s="1730"/>
      <c r="BP259" s="1730"/>
      <c r="BQ259" s="1730"/>
      <c r="BR259" s="1730"/>
      <c r="BS259" s="1730"/>
      <c r="BT259" s="1730"/>
      <c r="BU259" s="1730"/>
      <c r="BV259" s="1730"/>
      <c r="BW259" s="1730"/>
      <c r="BX259" s="1730"/>
      <c r="BY259" s="1730"/>
      <c r="BZ259" s="1730"/>
      <c r="CA259" s="1730"/>
      <c r="CB259" s="1730"/>
      <c r="CC259" s="1730"/>
      <c r="CD259" s="1730"/>
      <c r="CE259" s="1730"/>
      <c r="CF259" s="1730"/>
      <c r="CG259" s="1730"/>
      <c r="CH259" s="1730"/>
      <c r="CI259" s="1730"/>
      <c r="CJ259" s="1730"/>
      <c r="CK259" s="1730"/>
      <c r="CL259" s="1730"/>
      <c r="CM259" s="1730"/>
      <c r="CN259" s="1730"/>
      <c r="CO259" s="1730"/>
      <c r="CP259" s="1730"/>
      <c r="CQ259" s="1730"/>
      <c r="CR259" s="1730"/>
      <c r="CS259" s="1730"/>
      <c r="CT259" s="1730"/>
      <c r="CU259" s="1730"/>
      <c r="CV259" s="1730"/>
      <c r="CW259" s="1730"/>
      <c r="CX259" s="1730"/>
      <c r="CY259" s="1730"/>
      <c r="CZ259" s="1730"/>
      <c r="DA259" s="1730"/>
      <c r="DB259" s="1730"/>
      <c r="DC259" s="1730"/>
      <c r="DD259" s="1730"/>
      <c r="DE259" s="1730"/>
      <c r="DF259" s="1730"/>
      <c r="DG259" s="1730"/>
      <c r="DH259" s="1730"/>
      <c r="DI259" s="1730"/>
      <c r="DJ259" s="1730"/>
      <c r="DK259" s="1730"/>
      <c r="DL259" s="1730"/>
      <c r="DM259" s="1730"/>
      <c r="DN259" s="1730"/>
      <c r="DO259" s="1730"/>
      <c r="DP259" s="1731"/>
      <c r="DQ259" s="81"/>
      <c r="DU259" s="140"/>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s="82"/>
    </row>
    <row r="260" spans="3:259" ht="5.25" customHeight="1">
      <c r="C260" s="2432"/>
      <c r="D260" s="2432"/>
      <c r="E260" s="2432"/>
      <c r="F260" s="2432"/>
      <c r="G260" s="2432"/>
      <c r="H260" s="1493"/>
      <c r="I260" s="1494"/>
      <c r="J260" s="1494"/>
      <c r="K260" s="1494"/>
      <c r="L260" s="1495"/>
      <c r="M260" s="1502"/>
      <c r="N260" s="1503"/>
      <c r="O260" s="1503"/>
      <c r="P260" s="1503"/>
      <c r="Q260" s="1503"/>
      <c r="R260" s="1503"/>
      <c r="S260" s="1503"/>
      <c r="T260" s="1503"/>
      <c r="U260" s="1503"/>
      <c r="V260" s="1503"/>
      <c r="W260" s="1503"/>
      <c r="X260" s="1504"/>
      <c r="Y260" s="1729"/>
      <c r="Z260" s="1730"/>
      <c r="AA260" s="1730"/>
      <c r="AB260" s="1730"/>
      <c r="AC260" s="1730"/>
      <c r="AD260" s="1730"/>
      <c r="AE260" s="1730"/>
      <c r="AF260" s="1730"/>
      <c r="AG260" s="1730"/>
      <c r="AH260" s="1730"/>
      <c r="AI260" s="1730"/>
      <c r="AJ260" s="1730"/>
      <c r="AK260" s="1730"/>
      <c r="AL260" s="1730"/>
      <c r="AM260" s="1730"/>
      <c r="AN260" s="1730"/>
      <c r="AO260" s="1730"/>
      <c r="AP260" s="1730"/>
      <c r="AQ260" s="1730"/>
      <c r="AR260" s="1730"/>
      <c r="AS260" s="1730"/>
      <c r="AT260" s="1730"/>
      <c r="AU260" s="1730"/>
      <c r="AV260" s="1730"/>
      <c r="AW260" s="1730"/>
      <c r="AX260" s="1730"/>
      <c r="AY260" s="1730"/>
      <c r="AZ260" s="1730"/>
      <c r="BA260" s="1730"/>
      <c r="BB260" s="1730"/>
      <c r="BC260" s="1730"/>
      <c r="BD260" s="1730"/>
      <c r="BE260" s="1730"/>
      <c r="BF260" s="1730"/>
      <c r="BG260" s="1730"/>
      <c r="BH260" s="1730"/>
      <c r="BI260" s="1730"/>
      <c r="BJ260" s="1730"/>
      <c r="BK260" s="1730"/>
      <c r="BL260" s="1730"/>
      <c r="BM260" s="1730"/>
      <c r="BN260" s="1730"/>
      <c r="BO260" s="1730"/>
      <c r="BP260" s="1730"/>
      <c r="BQ260" s="1730"/>
      <c r="BR260" s="1730"/>
      <c r="BS260" s="1730"/>
      <c r="BT260" s="1730"/>
      <c r="BU260" s="1730"/>
      <c r="BV260" s="1730"/>
      <c r="BW260" s="1730"/>
      <c r="BX260" s="1730"/>
      <c r="BY260" s="1730"/>
      <c r="BZ260" s="1730"/>
      <c r="CA260" s="1730"/>
      <c r="CB260" s="1730"/>
      <c r="CC260" s="1730"/>
      <c r="CD260" s="1730"/>
      <c r="CE260" s="1730"/>
      <c r="CF260" s="1730"/>
      <c r="CG260" s="1730"/>
      <c r="CH260" s="1730"/>
      <c r="CI260" s="1730"/>
      <c r="CJ260" s="1730"/>
      <c r="CK260" s="1730"/>
      <c r="CL260" s="1730"/>
      <c r="CM260" s="1730"/>
      <c r="CN260" s="1730"/>
      <c r="CO260" s="1730"/>
      <c r="CP260" s="1730"/>
      <c r="CQ260" s="1730"/>
      <c r="CR260" s="1730"/>
      <c r="CS260" s="1730"/>
      <c r="CT260" s="1730"/>
      <c r="CU260" s="1730"/>
      <c r="CV260" s="1730"/>
      <c r="CW260" s="1730"/>
      <c r="CX260" s="1730"/>
      <c r="CY260" s="1730"/>
      <c r="CZ260" s="1730"/>
      <c r="DA260" s="1730"/>
      <c r="DB260" s="1730"/>
      <c r="DC260" s="1730"/>
      <c r="DD260" s="1730"/>
      <c r="DE260" s="1730"/>
      <c r="DF260" s="1730"/>
      <c r="DG260" s="1730"/>
      <c r="DH260" s="1730"/>
      <c r="DI260" s="1730"/>
      <c r="DJ260" s="1730"/>
      <c r="DK260" s="1730"/>
      <c r="DL260" s="1730"/>
      <c r="DM260" s="1730"/>
      <c r="DN260" s="1730"/>
      <c r="DO260" s="1730"/>
      <c r="DP260" s="1731"/>
      <c r="DQ260" s="81"/>
      <c r="DU260" s="14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s="82"/>
    </row>
    <row r="261" spans="3:259" ht="5.25" customHeight="1">
      <c r="C261" s="2432"/>
      <c r="D261" s="2432"/>
      <c r="E261" s="2432"/>
      <c r="F261" s="2432"/>
      <c r="G261" s="2432"/>
      <c r="H261" s="1493"/>
      <c r="I261" s="1494"/>
      <c r="J261" s="1494"/>
      <c r="K261" s="1494"/>
      <c r="L261" s="1495"/>
      <c r="M261" s="1502"/>
      <c r="N261" s="1503"/>
      <c r="O261" s="1503"/>
      <c r="P261" s="1503"/>
      <c r="Q261" s="1503"/>
      <c r="R261" s="1503"/>
      <c r="S261" s="1503"/>
      <c r="T261" s="1503"/>
      <c r="U261" s="1503"/>
      <c r="V261" s="1503"/>
      <c r="W261" s="1503"/>
      <c r="X261" s="1504"/>
      <c r="Y261" s="1729"/>
      <c r="Z261" s="1730"/>
      <c r="AA261" s="1730"/>
      <c r="AB261" s="1730"/>
      <c r="AC261" s="1730"/>
      <c r="AD261" s="1730"/>
      <c r="AE261" s="1730"/>
      <c r="AF261" s="1730"/>
      <c r="AG261" s="1730"/>
      <c r="AH261" s="1730"/>
      <c r="AI261" s="1730"/>
      <c r="AJ261" s="1730"/>
      <c r="AK261" s="1730"/>
      <c r="AL261" s="1730"/>
      <c r="AM261" s="1730"/>
      <c r="AN261" s="1730"/>
      <c r="AO261" s="1730"/>
      <c r="AP261" s="1730"/>
      <c r="AQ261" s="1730"/>
      <c r="AR261" s="1730"/>
      <c r="AS261" s="1730"/>
      <c r="AT261" s="1730"/>
      <c r="AU261" s="1730"/>
      <c r="AV261" s="1730"/>
      <c r="AW261" s="1730"/>
      <c r="AX261" s="1730"/>
      <c r="AY261" s="1730"/>
      <c r="AZ261" s="1730"/>
      <c r="BA261" s="1730"/>
      <c r="BB261" s="1730"/>
      <c r="BC261" s="1730"/>
      <c r="BD261" s="1730"/>
      <c r="BE261" s="1730"/>
      <c r="BF261" s="1730"/>
      <c r="BG261" s="1730"/>
      <c r="BH261" s="1730"/>
      <c r="BI261" s="1730"/>
      <c r="BJ261" s="1730"/>
      <c r="BK261" s="1730"/>
      <c r="BL261" s="1730"/>
      <c r="BM261" s="1730"/>
      <c r="BN261" s="1730"/>
      <c r="BO261" s="1730"/>
      <c r="BP261" s="1730"/>
      <c r="BQ261" s="1730"/>
      <c r="BR261" s="1730"/>
      <c r="BS261" s="1730"/>
      <c r="BT261" s="1730"/>
      <c r="BU261" s="1730"/>
      <c r="BV261" s="1730"/>
      <c r="BW261" s="1730"/>
      <c r="BX261" s="1730"/>
      <c r="BY261" s="1730"/>
      <c r="BZ261" s="1730"/>
      <c r="CA261" s="1730"/>
      <c r="CB261" s="1730"/>
      <c r="CC261" s="1730"/>
      <c r="CD261" s="1730"/>
      <c r="CE261" s="1730"/>
      <c r="CF261" s="1730"/>
      <c r="CG261" s="1730"/>
      <c r="CH261" s="1730"/>
      <c r="CI261" s="1730"/>
      <c r="CJ261" s="1730"/>
      <c r="CK261" s="1730"/>
      <c r="CL261" s="1730"/>
      <c r="CM261" s="1730"/>
      <c r="CN261" s="1730"/>
      <c r="CO261" s="1730"/>
      <c r="CP261" s="1730"/>
      <c r="CQ261" s="1730"/>
      <c r="CR261" s="1730"/>
      <c r="CS261" s="1730"/>
      <c r="CT261" s="1730"/>
      <c r="CU261" s="1730"/>
      <c r="CV261" s="1730"/>
      <c r="CW261" s="1730"/>
      <c r="CX261" s="1730"/>
      <c r="CY261" s="1730"/>
      <c r="CZ261" s="1730"/>
      <c r="DA261" s="1730"/>
      <c r="DB261" s="1730"/>
      <c r="DC261" s="1730"/>
      <c r="DD261" s="1730"/>
      <c r="DE261" s="1730"/>
      <c r="DF261" s="1730"/>
      <c r="DG261" s="1730"/>
      <c r="DH261" s="1730"/>
      <c r="DI261" s="1730"/>
      <c r="DJ261" s="1730"/>
      <c r="DK261" s="1730"/>
      <c r="DL261" s="1730"/>
      <c r="DM261" s="1730"/>
      <c r="DN261" s="1730"/>
      <c r="DO261" s="1730"/>
      <c r="DP261" s="1731"/>
      <c r="DQ261" s="81"/>
      <c r="DU261" s="140"/>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s="82"/>
    </row>
    <row r="262" spans="3:259" ht="5.25" customHeight="1">
      <c r="C262" s="2432"/>
      <c r="D262" s="2432"/>
      <c r="E262" s="2432"/>
      <c r="F262" s="2432"/>
      <c r="G262" s="2432"/>
      <c r="H262" s="1493"/>
      <c r="I262" s="1494"/>
      <c r="J262" s="1494"/>
      <c r="K262" s="1494"/>
      <c r="L262" s="1495"/>
      <c r="M262" s="1502"/>
      <c r="N262" s="1503"/>
      <c r="O262" s="1503"/>
      <c r="P262" s="1503"/>
      <c r="Q262" s="1503"/>
      <c r="R262" s="1503"/>
      <c r="S262" s="1503"/>
      <c r="T262" s="1503"/>
      <c r="U262" s="1503"/>
      <c r="V262" s="1503"/>
      <c r="W262" s="1503"/>
      <c r="X262" s="1504"/>
      <c r="Y262" s="1729"/>
      <c r="Z262" s="1730"/>
      <c r="AA262" s="1730"/>
      <c r="AB262" s="1730"/>
      <c r="AC262" s="1730"/>
      <c r="AD262" s="1730"/>
      <c r="AE262" s="1730"/>
      <c r="AF262" s="1730"/>
      <c r="AG262" s="1730"/>
      <c r="AH262" s="1730"/>
      <c r="AI262" s="1730"/>
      <c r="AJ262" s="1730"/>
      <c r="AK262" s="1730"/>
      <c r="AL262" s="1730"/>
      <c r="AM262" s="1730"/>
      <c r="AN262" s="1730"/>
      <c r="AO262" s="1730"/>
      <c r="AP262" s="1730"/>
      <c r="AQ262" s="1730"/>
      <c r="AR262" s="1730"/>
      <c r="AS262" s="1730"/>
      <c r="AT262" s="1730"/>
      <c r="AU262" s="1730"/>
      <c r="AV262" s="1730"/>
      <c r="AW262" s="1730"/>
      <c r="AX262" s="1730"/>
      <c r="AY262" s="1730"/>
      <c r="AZ262" s="1730"/>
      <c r="BA262" s="1730"/>
      <c r="BB262" s="1730"/>
      <c r="BC262" s="1730"/>
      <c r="BD262" s="1730"/>
      <c r="BE262" s="1730"/>
      <c r="BF262" s="1730"/>
      <c r="BG262" s="1730"/>
      <c r="BH262" s="1730"/>
      <c r="BI262" s="1730"/>
      <c r="BJ262" s="1730"/>
      <c r="BK262" s="1730"/>
      <c r="BL262" s="1730"/>
      <c r="BM262" s="1730"/>
      <c r="BN262" s="1730"/>
      <c r="BO262" s="1730"/>
      <c r="BP262" s="1730"/>
      <c r="BQ262" s="1730"/>
      <c r="BR262" s="1730"/>
      <c r="BS262" s="1730"/>
      <c r="BT262" s="1730"/>
      <c r="BU262" s="1730"/>
      <c r="BV262" s="1730"/>
      <c r="BW262" s="1730"/>
      <c r="BX262" s="1730"/>
      <c r="BY262" s="1730"/>
      <c r="BZ262" s="1730"/>
      <c r="CA262" s="1730"/>
      <c r="CB262" s="1730"/>
      <c r="CC262" s="1730"/>
      <c r="CD262" s="1730"/>
      <c r="CE262" s="1730"/>
      <c r="CF262" s="1730"/>
      <c r="CG262" s="1730"/>
      <c r="CH262" s="1730"/>
      <c r="CI262" s="1730"/>
      <c r="CJ262" s="1730"/>
      <c r="CK262" s="1730"/>
      <c r="CL262" s="1730"/>
      <c r="CM262" s="1730"/>
      <c r="CN262" s="1730"/>
      <c r="CO262" s="1730"/>
      <c r="CP262" s="1730"/>
      <c r="CQ262" s="1730"/>
      <c r="CR262" s="1730"/>
      <c r="CS262" s="1730"/>
      <c r="CT262" s="1730"/>
      <c r="CU262" s="1730"/>
      <c r="CV262" s="1730"/>
      <c r="CW262" s="1730"/>
      <c r="CX262" s="1730"/>
      <c r="CY262" s="1730"/>
      <c r="CZ262" s="1730"/>
      <c r="DA262" s="1730"/>
      <c r="DB262" s="1730"/>
      <c r="DC262" s="1730"/>
      <c r="DD262" s="1730"/>
      <c r="DE262" s="1730"/>
      <c r="DF262" s="1730"/>
      <c r="DG262" s="1730"/>
      <c r="DH262" s="1730"/>
      <c r="DI262" s="1730"/>
      <c r="DJ262" s="1730"/>
      <c r="DK262" s="1730"/>
      <c r="DL262" s="1730"/>
      <c r="DM262" s="1730"/>
      <c r="DN262" s="1730"/>
      <c r="DO262" s="1730"/>
      <c r="DP262" s="1731"/>
      <c r="DQ262" s="81"/>
      <c r="DU262" s="140"/>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s="82"/>
    </row>
    <row r="263" spans="3:259" ht="5.25" customHeight="1">
      <c r="C263" s="2432"/>
      <c r="D263" s="2432"/>
      <c r="E263" s="2432"/>
      <c r="F263" s="2432"/>
      <c r="G263" s="2432"/>
      <c r="H263" s="1493"/>
      <c r="I263" s="1494"/>
      <c r="J263" s="1494"/>
      <c r="K263" s="1494"/>
      <c r="L263" s="1495"/>
      <c r="M263" s="1505"/>
      <c r="N263" s="1506"/>
      <c r="O263" s="1506"/>
      <c r="P263" s="1506"/>
      <c r="Q263" s="1506"/>
      <c r="R263" s="1506"/>
      <c r="S263" s="1506"/>
      <c r="T263" s="1506"/>
      <c r="U263" s="1506"/>
      <c r="V263" s="1506"/>
      <c r="W263" s="1506"/>
      <c r="X263" s="1507"/>
      <c r="Y263" s="1732"/>
      <c r="Z263" s="1733"/>
      <c r="AA263" s="1733"/>
      <c r="AB263" s="1733"/>
      <c r="AC263" s="1733"/>
      <c r="AD263" s="1733"/>
      <c r="AE263" s="1733"/>
      <c r="AF263" s="1733"/>
      <c r="AG263" s="1733"/>
      <c r="AH263" s="1733"/>
      <c r="AI263" s="1733"/>
      <c r="AJ263" s="1733"/>
      <c r="AK263" s="1733"/>
      <c r="AL263" s="1733"/>
      <c r="AM263" s="1733"/>
      <c r="AN263" s="1733"/>
      <c r="AO263" s="1733"/>
      <c r="AP263" s="1733"/>
      <c r="AQ263" s="1733"/>
      <c r="AR263" s="1733"/>
      <c r="AS263" s="1733"/>
      <c r="AT263" s="1733"/>
      <c r="AU263" s="1733"/>
      <c r="AV263" s="1733"/>
      <c r="AW263" s="1733"/>
      <c r="AX263" s="1733"/>
      <c r="AY263" s="1733"/>
      <c r="AZ263" s="1733"/>
      <c r="BA263" s="1733"/>
      <c r="BB263" s="1733"/>
      <c r="BC263" s="1733"/>
      <c r="BD263" s="1733"/>
      <c r="BE263" s="1733"/>
      <c r="BF263" s="1733"/>
      <c r="BG263" s="1733"/>
      <c r="BH263" s="1733"/>
      <c r="BI263" s="1733"/>
      <c r="BJ263" s="1733"/>
      <c r="BK263" s="1733"/>
      <c r="BL263" s="1733"/>
      <c r="BM263" s="1733"/>
      <c r="BN263" s="1733"/>
      <c r="BO263" s="1733"/>
      <c r="BP263" s="1733"/>
      <c r="BQ263" s="1733"/>
      <c r="BR263" s="1733"/>
      <c r="BS263" s="1733"/>
      <c r="BT263" s="1733"/>
      <c r="BU263" s="1733"/>
      <c r="BV263" s="1733"/>
      <c r="BW263" s="1733"/>
      <c r="BX263" s="1733"/>
      <c r="BY263" s="1733"/>
      <c r="BZ263" s="1733"/>
      <c r="CA263" s="1733"/>
      <c r="CB263" s="1733"/>
      <c r="CC263" s="1733"/>
      <c r="CD263" s="1733"/>
      <c r="CE263" s="1733"/>
      <c r="CF263" s="1733"/>
      <c r="CG263" s="1733"/>
      <c r="CH263" s="1733"/>
      <c r="CI263" s="1733"/>
      <c r="CJ263" s="1733"/>
      <c r="CK263" s="1733"/>
      <c r="CL263" s="1733"/>
      <c r="CM263" s="1733"/>
      <c r="CN263" s="1733"/>
      <c r="CO263" s="1733"/>
      <c r="CP263" s="1733"/>
      <c r="CQ263" s="1733"/>
      <c r="CR263" s="1733"/>
      <c r="CS263" s="1733"/>
      <c r="CT263" s="1733"/>
      <c r="CU263" s="1733"/>
      <c r="CV263" s="1733"/>
      <c r="CW263" s="1733"/>
      <c r="CX263" s="1733"/>
      <c r="CY263" s="1733"/>
      <c r="CZ263" s="1733"/>
      <c r="DA263" s="1733"/>
      <c r="DB263" s="1733"/>
      <c r="DC263" s="1733"/>
      <c r="DD263" s="1733"/>
      <c r="DE263" s="1733"/>
      <c r="DF263" s="1733"/>
      <c r="DG263" s="1733"/>
      <c r="DH263" s="1733"/>
      <c r="DI263" s="1733"/>
      <c r="DJ263" s="1733"/>
      <c r="DK263" s="1733"/>
      <c r="DL263" s="1733"/>
      <c r="DM263" s="1733"/>
      <c r="DN263" s="1733"/>
      <c r="DO263" s="1733"/>
      <c r="DP263" s="1734"/>
      <c r="DQ263" s="81"/>
      <c r="DU263" s="140"/>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s="82"/>
    </row>
    <row r="264" spans="3:259" ht="5.25" customHeight="1">
      <c r="C264" s="2432"/>
      <c r="D264" s="2432"/>
      <c r="E264" s="2432"/>
      <c r="F264" s="2432"/>
      <c r="G264" s="2432"/>
      <c r="H264" s="1493"/>
      <c r="I264" s="1494"/>
      <c r="J264" s="1494"/>
      <c r="K264" s="1494"/>
      <c r="L264" s="1495"/>
      <c r="M264" s="1499" t="s">
        <v>132</v>
      </c>
      <c r="N264" s="1500"/>
      <c r="O264" s="1500"/>
      <c r="P264" s="1500"/>
      <c r="Q264" s="1500"/>
      <c r="R264" s="1500"/>
      <c r="S264" s="1500"/>
      <c r="T264" s="1500"/>
      <c r="U264" s="1500"/>
      <c r="V264" s="1500"/>
      <c r="W264" s="1500"/>
      <c r="X264" s="1501"/>
      <c r="Y264" s="1776" t="str">
        <f>IF(総括表・仕切紙!R30&lt;&gt;"",総括表・仕切紙!R30,"")</f>
        <v/>
      </c>
      <c r="Z264" s="1777"/>
      <c r="AA264" s="1777"/>
      <c r="AB264" s="1777"/>
      <c r="AC264" s="1777"/>
      <c r="AD264" s="1777"/>
      <c r="AE264" s="1777"/>
      <c r="AF264" s="1777"/>
      <c r="AG264" s="1777"/>
      <c r="AH264" s="1777"/>
      <c r="AI264" s="1777"/>
      <c r="AJ264" s="1777"/>
      <c r="AK264" s="1777"/>
      <c r="AL264" s="1777"/>
      <c r="AM264" s="1777"/>
      <c r="AN264" s="1777"/>
      <c r="AO264" s="1777"/>
      <c r="AP264" s="1777"/>
      <c r="AQ264" s="1777"/>
      <c r="AR264" s="1777"/>
      <c r="AS264" s="1777"/>
      <c r="AT264" s="1777"/>
      <c r="AU264" s="1777"/>
      <c r="AV264" s="1777"/>
      <c r="AW264" s="1777"/>
      <c r="AX264" s="1777"/>
      <c r="AY264" s="1777"/>
      <c r="AZ264" s="1777"/>
      <c r="BA264" s="1777"/>
      <c r="BB264" s="1777"/>
      <c r="BC264" s="1777"/>
      <c r="BD264" s="1777"/>
      <c r="BE264" s="1777"/>
      <c r="BF264" s="1777"/>
      <c r="BG264" s="1777"/>
      <c r="BH264" s="1777"/>
      <c r="BI264" s="1777"/>
      <c r="BJ264" s="1777"/>
      <c r="BK264" s="1777"/>
      <c r="BL264" s="1777"/>
      <c r="BM264" s="1777"/>
      <c r="BN264" s="1777"/>
      <c r="BO264" s="1777"/>
      <c r="BP264" s="1777"/>
      <c r="BQ264" s="1777"/>
      <c r="BR264" s="1777"/>
      <c r="BS264" s="1777"/>
      <c r="BT264" s="1777"/>
      <c r="BU264" s="1777"/>
      <c r="BV264" s="1777"/>
      <c r="BW264" s="1777"/>
      <c r="BX264" s="1777"/>
      <c r="BY264" s="1777"/>
      <c r="BZ264" s="1777"/>
      <c r="CA264" s="1777"/>
      <c r="CB264" s="1777"/>
      <c r="CC264" s="1777"/>
      <c r="CD264" s="1378" t="s">
        <v>381</v>
      </c>
      <c r="CE264" s="1379"/>
      <c r="CF264" s="1379"/>
      <c r="CG264" s="1379"/>
      <c r="CH264" s="1379"/>
      <c r="CI264" s="1379"/>
      <c r="CJ264" s="1379"/>
      <c r="CK264" s="1379"/>
      <c r="CL264" s="1379"/>
      <c r="CM264" s="1380"/>
      <c r="CN264" s="1387" t="str">
        <f>IF(総括表・仕切紙!Y72&lt;&gt;"",総括表・仕切紙!Y72,"")</f>
        <v/>
      </c>
      <c r="CO264" s="1388"/>
      <c r="CP264" s="1388"/>
      <c r="CQ264" s="1388"/>
      <c r="CR264" s="1388"/>
      <c r="CS264" s="1388"/>
      <c r="CT264" s="1388"/>
      <c r="CU264" s="1388"/>
      <c r="CV264" s="1388"/>
      <c r="CW264" s="1388"/>
      <c r="CX264" s="1388"/>
      <c r="CY264" s="1388"/>
      <c r="CZ264" s="1388"/>
      <c r="DA264" s="1388"/>
      <c r="DB264" s="1388"/>
      <c r="DC264" s="1388"/>
      <c r="DD264" s="1388"/>
      <c r="DE264" s="1388"/>
      <c r="DF264" s="1388"/>
      <c r="DG264" s="1388"/>
      <c r="DH264" s="1388"/>
      <c r="DI264" s="1388"/>
      <c r="DJ264" s="1388"/>
      <c r="DK264" s="1388"/>
      <c r="DL264" s="1388"/>
      <c r="DM264" s="1388"/>
      <c r="DN264" s="1388"/>
      <c r="DO264" s="1388"/>
      <c r="DP264" s="1389"/>
      <c r="DQ264" s="81"/>
      <c r="DU264" s="140"/>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s="82"/>
    </row>
    <row r="265" spans="3:259" ht="5.25" customHeight="1">
      <c r="C265" s="2432"/>
      <c r="D265" s="2432"/>
      <c r="E265" s="2432"/>
      <c r="F265" s="2432"/>
      <c r="G265" s="2432"/>
      <c r="H265" s="1493"/>
      <c r="I265" s="1494"/>
      <c r="J265" s="1494"/>
      <c r="K265" s="1494"/>
      <c r="L265" s="1495"/>
      <c r="M265" s="1502"/>
      <c r="N265" s="1503"/>
      <c r="O265" s="1503"/>
      <c r="P265" s="1503"/>
      <c r="Q265" s="1503"/>
      <c r="R265" s="1503"/>
      <c r="S265" s="1503"/>
      <c r="T265" s="1503"/>
      <c r="U265" s="1503"/>
      <c r="V265" s="1503"/>
      <c r="W265" s="1503"/>
      <c r="X265" s="1504"/>
      <c r="Y265" s="1778"/>
      <c r="Z265" s="1779"/>
      <c r="AA265" s="1779"/>
      <c r="AB265" s="1779"/>
      <c r="AC265" s="1779"/>
      <c r="AD265" s="1779"/>
      <c r="AE265" s="1779"/>
      <c r="AF265" s="1779"/>
      <c r="AG265" s="1779"/>
      <c r="AH265" s="1779"/>
      <c r="AI265" s="1779"/>
      <c r="AJ265" s="1779"/>
      <c r="AK265" s="1779"/>
      <c r="AL265" s="1779"/>
      <c r="AM265" s="1779"/>
      <c r="AN265" s="1779"/>
      <c r="AO265" s="1779"/>
      <c r="AP265" s="1779"/>
      <c r="AQ265" s="1779"/>
      <c r="AR265" s="1779"/>
      <c r="AS265" s="1779"/>
      <c r="AT265" s="1779"/>
      <c r="AU265" s="1779"/>
      <c r="AV265" s="1779"/>
      <c r="AW265" s="1779"/>
      <c r="AX265" s="1779"/>
      <c r="AY265" s="1779"/>
      <c r="AZ265" s="1779"/>
      <c r="BA265" s="1779"/>
      <c r="BB265" s="1779"/>
      <c r="BC265" s="1779"/>
      <c r="BD265" s="1779"/>
      <c r="BE265" s="1779"/>
      <c r="BF265" s="1779"/>
      <c r="BG265" s="1779"/>
      <c r="BH265" s="1779"/>
      <c r="BI265" s="1779"/>
      <c r="BJ265" s="1779"/>
      <c r="BK265" s="1779"/>
      <c r="BL265" s="1779"/>
      <c r="BM265" s="1779"/>
      <c r="BN265" s="1779"/>
      <c r="BO265" s="1779"/>
      <c r="BP265" s="1779"/>
      <c r="BQ265" s="1779"/>
      <c r="BR265" s="1779"/>
      <c r="BS265" s="1779"/>
      <c r="BT265" s="1779"/>
      <c r="BU265" s="1779"/>
      <c r="BV265" s="1779"/>
      <c r="BW265" s="1779"/>
      <c r="BX265" s="1779"/>
      <c r="BY265" s="1779"/>
      <c r="BZ265" s="1779"/>
      <c r="CA265" s="1779"/>
      <c r="CB265" s="1779"/>
      <c r="CC265" s="1779"/>
      <c r="CD265" s="1381"/>
      <c r="CE265" s="1382"/>
      <c r="CF265" s="1382"/>
      <c r="CG265" s="1382"/>
      <c r="CH265" s="1382"/>
      <c r="CI265" s="1382"/>
      <c r="CJ265" s="1382"/>
      <c r="CK265" s="1382"/>
      <c r="CL265" s="1382"/>
      <c r="CM265" s="1383"/>
      <c r="CN265" s="1390"/>
      <c r="CO265" s="1391"/>
      <c r="CP265" s="1391"/>
      <c r="CQ265" s="1391"/>
      <c r="CR265" s="1391"/>
      <c r="CS265" s="1391"/>
      <c r="CT265" s="1391"/>
      <c r="CU265" s="1391"/>
      <c r="CV265" s="1391"/>
      <c r="CW265" s="1391"/>
      <c r="CX265" s="1391"/>
      <c r="CY265" s="1391"/>
      <c r="CZ265" s="1391"/>
      <c r="DA265" s="1391"/>
      <c r="DB265" s="1391"/>
      <c r="DC265" s="1391"/>
      <c r="DD265" s="1391"/>
      <c r="DE265" s="1391"/>
      <c r="DF265" s="1391"/>
      <c r="DG265" s="1391"/>
      <c r="DH265" s="1391"/>
      <c r="DI265" s="1391"/>
      <c r="DJ265" s="1391"/>
      <c r="DK265" s="1391"/>
      <c r="DL265" s="1391"/>
      <c r="DM265" s="1391"/>
      <c r="DN265" s="1391"/>
      <c r="DO265" s="1391"/>
      <c r="DP265" s="1392"/>
      <c r="DQ265" s="81"/>
    </row>
    <row r="266" spans="3:259" ht="5.25" customHeight="1">
      <c r="C266" s="2432"/>
      <c r="D266" s="2432"/>
      <c r="E266" s="2432"/>
      <c r="F266" s="2432"/>
      <c r="G266" s="2432"/>
      <c r="H266" s="1493"/>
      <c r="I266" s="1494"/>
      <c r="J266" s="1494"/>
      <c r="K266" s="1494"/>
      <c r="L266" s="1495"/>
      <c r="M266" s="1502"/>
      <c r="N266" s="1503"/>
      <c r="O266" s="1503"/>
      <c r="P266" s="1503"/>
      <c r="Q266" s="1503"/>
      <c r="R266" s="1503"/>
      <c r="S266" s="1503"/>
      <c r="T266" s="1503"/>
      <c r="U266" s="1503"/>
      <c r="V266" s="1503"/>
      <c r="W266" s="1503"/>
      <c r="X266" s="1504"/>
      <c r="Y266" s="1778"/>
      <c r="Z266" s="1779"/>
      <c r="AA266" s="1779"/>
      <c r="AB266" s="1779"/>
      <c r="AC266" s="1779"/>
      <c r="AD266" s="1779"/>
      <c r="AE266" s="1779"/>
      <c r="AF266" s="1779"/>
      <c r="AG266" s="1779"/>
      <c r="AH266" s="1779"/>
      <c r="AI266" s="1779"/>
      <c r="AJ266" s="1779"/>
      <c r="AK266" s="1779"/>
      <c r="AL266" s="1779"/>
      <c r="AM266" s="1779"/>
      <c r="AN266" s="1779"/>
      <c r="AO266" s="1779"/>
      <c r="AP266" s="1779"/>
      <c r="AQ266" s="1779"/>
      <c r="AR266" s="1779"/>
      <c r="AS266" s="1779"/>
      <c r="AT266" s="1779"/>
      <c r="AU266" s="1779"/>
      <c r="AV266" s="1779"/>
      <c r="AW266" s="1779"/>
      <c r="AX266" s="1779"/>
      <c r="AY266" s="1779"/>
      <c r="AZ266" s="1779"/>
      <c r="BA266" s="1779"/>
      <c r="BB266" s="1779"/>
      <c r="BC266" s="1779"/>
      <c r="BD266" s="1779"/>
      <c r="BE266" s="1779"/>
      <c r="BF266" s="1779"/>
      <c r="BG266" s="1779"/>
      <c r="BH266" s="1779"/>
      <c r="BI266" s="1779"/>
      <c r="BJ266" s="1779"/>
      <c r="BK266" s="1779"/>
      <c r="BL266" s="1779"/>
      <c r="BM266" s="1779"/>
      <c r="BN266" s="1779"/>
      <c r="BO266" s="1779"/>
      <c r="BP266" s="1779"/>
      <c r="BQ266" s="1779"/>
      <c r="BR266" s="1779"/>
      <c r="BS266" s="1779"/>
      <c r="BT266" s="1779"/>
      <c r="BU266" s="1779"/>
      <c r="BV266" s="1779"/>
      <c r="BW266" s="1779"/>
      <c r="BX266" s="1779"/>
      <c r="BY266" s="1779"/>
      <c r="BZ266" s="1779"/>
      <c r="CA266" s="1779"/>
      <c r="CB266" s="1779"/>
      <c r="CC266" s="1779"/>
      <c r="CD266" s="1381"/>
      <c r="CE266" s="1382"/>
      <c r="CF266" s="1382"/>
      <c r="CG266" s="1382"/>
      <c r="CH266" s="1382"/>
      <c r="CI266" s="1382"/>
      <c r="CJ266" s="1382"/>
      <c r="CK266" s="1382"/>
      <c r="CL266" s="1382"/>
      <c r="CM266" s="1383"/>
      <c r="CN266" s="1390"/>
      <c r="CO266" s="1391"/>
      <c r="CP266" s="1391"/>
      <c r="CQ266" s="1391"/>
      <c r="CR266" s="1391"/>
      <c r="CS266" s="1391"/>
      <c r="CT266" s="1391"/>
      <c r="CU266" s="1391"/>
      <c r="CV266" s="1391"/>
      <c r="CW266" s="1391"/>
      <c r="CX266" s="1391"/>
      <c r="CY266" s="1391"/>
      <c r="CZ266" s="1391"/>
      <c r="DA266" s="1391"/>
      <c r="DB266" s="1391"/>
      <c r="DC266" s="1391"/>
      <c r="DD266" s="1391"/>
      <c r="DE266" s="1391"/>
      <c r="DF266" s="1391"/>
      <c r="DG266" s="1391"/>
      <c r="DH266" s="1391"/>
      <c r="DI266" s="1391"/>
      <c r="DJ266" s="1391"/>
      <c r="DK266" s="1391"/>
      <c r="DL266" s="1391"/>
      <c r="DM266" s="1391"/>
      <c r="DN266" s="1391"/>
      <c r="DO266" s="1391"/>
      <c r="DP266" s="1392"/>
      <c r="DQ266" s="81"/>
    </row>
    <row r="267" spans="3:259" ht="5.25" customHeight="1">
      <c r="C267" s="2432"/>
      <c r="D267" s="2432"/>
      <c r="E267" s="2432"/>
      <c r="F267" s="2432"/>
      <c r="G267" s="2432"/>
      <c r="H267" s="1493"/>
      <c r="I267" s="1494"/>
      <c r="J267" s="1494"/>
      <c r="K267" s="1494"/>
      <c r="L267" s="1495"/>
      <c r="M267" s="1502"/>
      <c r="N267" s="1503"/>
      <c r="O267" s="1503"/>
      <c r="P267" s="1503"/>
      <c r="Q267" s="1503"/>
      <c r="R267" s="1503"/>
      <c r="S267" s="1503"/>
      <c r="T267" s="1503"/>
      <c r="U267" s="1503"/>
      <c r="V267" s="1503"/>
      <c r="W267" s="1503"/>
      <c r="X267" s="1504"/>
      <c r="Y267" s="1778"/>
      <c r="Z267" s="1779"/>
      <c r="AA267" s="1779"/>
      <c r="AB267" s="1779"/>
      <c r="AC267" s="1779"/>
      <c r="AD267" s="1779"/>
      <c r="AE267" s="1779"/>
      <c r="AF267" s="1779"/>
      <c r="AG267" s="1779"/>
      <c r="AH267" s="1779"/>
      <c r="AI267" s="1779"/>
      <c r="AJ267" s="1779"/>
      <c r="AK267" s="1779"/>
      <c r="AL267" s="1779"/>
      <c r="AM267" s="1779"/>
      <c r="AN267" s="1779"/>
      <c r="AO267" s="1779"/>
      <c r="AP267" s="1779"/>
      <c r="AQ267" s="1779"/>
      <c r="AR267" s="1779"/>
      <c r="AS267" s="1779"/>
      <c r="AT267" s="1779"/>
      <c r="AU267" s="1779"/>
      <c r="AV267" s="1779"/>
      <c r="AW267" s="1779"/>
      <c r="AX267" s="1779"/>
      <c r="AY267" s="1779"/>
      <c r="AZ267" s="1779"/>
      <c r="BA267" s="1779"/>
      <c r="BB267" s="1779"/>
      <c r="BC267" s="1779"/>
      <c r="BD267" s="1779"/>
      <c r="BE267" s="1779"/>
      <c r="BF267" s="1779"/>
      <c r="BG267" s="1779"/>
      <c r="BH267" s="1779"/>
      <c r="BI267" s="1779"/>
      <c r="BJ267" s="1779"/>
      <c r="BK267" s="1779"/>
      <c r="BL267" s="1779"/>
      <c r="BM267" s="1779"/>
      <c r="BN267" s="1779"/>
      <c r="BO267" s="1779"/>
      <c r="BP267" s="1779"/>
      <c r="BQ267" s="1779"/>
      <c r="BR267" s="1779"/>
      <c r="BS267" s="1779"/>
      <c r="BT267" s="1779"/>
      <c r="BU267" s="1779"/>
      <c r="BV267" s="1779"/>
      <c r="BW267" s="1779"/>
      <c r="BX267" s="1779"/>
      <c r="BY267" s="1779"/>
      <c r="BZ267" s="1779"/>
      <c r="CA267" s="1779"/>
      <c r="CB267" s="1779"/>
      <c r="CC267" s="1779"/>
      <c r="CD267" s="1381"/>
      <c r="CE267" s="1382"/>
      <c r="CF267" s="1382"/>
      <c r="CG267" s="1382"/>
      <c r="CH267" s="1382"/>
      <c r="CI267" s="1382"/>
      <c r="CJ267" s="1382"/>
      <c r="CK267" s="1382"/>
      <c r="CL267" s="1382"/>
      <c r="CM267" s="1383"/>
      <c r="CN267" s="1390"/>
      <c r="CO267" s="1391"/>
      <c r="CP267" s="1391"/>
      <c r="CQ267" s="1391"/>
      <c r="CR267" s="1391"/>
      <c r="CS267" s="1391"/>
      <c r="CT267" s="1391"/>
      <c r="CU267" s="1391"/>
      <c r="CV267" s="1391"/>
      <c r="CW267" s="1391"/>
      <c r="CX267" s="1391"/>
      <c r="CY267" s="1391"/>
      <c r="CZ267" s="1391"/>
      <c r="DA267" s="1391"/>
      <c r="DB267" s="1391"/>
      <c r="DC267" s="1391"/>
      <c r="DD267" s="1391"/>
      <c r="DE267" s="1391"/>
      <c r="DF267" s="1391"/>
      <c r="DG267" s="1391"/>
      <c r="DH267" s="1391"/>
      <c r="DI267" s="1391"/>
      <c r="DJ267" s="1391"/>
      <c r="DK267" s="1391"/>
      <c r="DL267" s="1391"/>
      <c r="DM267" s="1391"/>
      <c r="DN267" s="1391"/>
      <c r="DO267" s="1391"/>
      <c r="DP267" s="1392"/>
      <c r="DQ267" s="81"/>
    </row>
    <row r="268" spans="3:259" ht="5.25" customHeight="1">
      <c r="C268" s="2432"/>
      <c r="D268" s="2432"/>
      <c r="E268" s="2432"/>
      <c r="F268" s="2432"/>
      <c r="G268" s="2432"/>
      <c r="H268" s="1493"/>
      <c r="I268" s="1494"/>
      <c r="J268" s="1494"/>
      <c r="K268" s="1494"/>
      <c r="L268" s="1495"/>
      <c r="M268" s="1502"/>
      <c r="N268" s="1503"/>
      <c r="O268" s="1503"/>
      <c r="P268" s="1503"/>
      <c r="Q268" s="1503"/>
      <c r="R268" s="1503"/>
      <c r="S268" s="1503"/>
      <c r="T268" s="1503"/>
      <c r="U268" s="1503"/>
      <c r="V268" s="1503"/>
      <c r="W268" s="1503"/>
      <c r="X268" s="1504"/>
      <c r="Y268" s="1778"/>
      <c r="Z268" s="1779"/>
      <c r="AA268" s="1779"/>
      <c r="AB268" s="1779"/>
      <c r="AC268" s="1779"/>
      <c r="AD268" s="1779"/>
      <c r="AE268" s="1779"/>
      <c r="AF268" s="1779"/>
      <c r="AG268" s="1779"/>
      <c r="AH268" s="1779"/>
      <c r="AI268" s="1779"/>
      <c r="AJ268" s="1779"/>
      <c r="AK268" s="1779"/>
      <c r="AL268" s="1779"/>
      <c r="AM268" s="1779"/>
      <c r="AN268" s="1779"/>
      <c r="AO268" s="1779"/>
      <c r="AP268" s="1779"/>
      <c r="AQ268" s="1779"/>
      <c r="AR268" s="1779"/>
      <c r="AS268" s="1779"/>
      <c r="AT268" s="1779"/>
      <c r="AU268" s="1779"/>
      <c r="AV268" s="1779"/>
      <c r="AW268" s="1779"/>
      <c r="AX268" s="1779"/>
      <c r="AY268" s="1779"/>
      <c r="AZ268" s="1779"/>
      <c r="BA268" s="1779"/>
      <c r="BB268" s="1779"/>
      <c r="BC268" s="1779"/>
      <c r="BD268" s="1779"/>
      <c r="BE268" s="1779"/>
      <c r="BF268" s="1779"/>
      <c r="BG268" s="1779"/>
      <c r="BH268" s="1779"/>
      <c r="BI268" s="1779"/>
      <c r="BJ268" s="1779"/>
      <c r="BK268" s="1779"/>
      <c r="BL268" s="1779"/>
      <c r="BM268" s="1779"/>
      <c r="BN268" s="1779"/>
      <c r="BO268" s="1779"/>
      <c r="BP268" s="1779"/>
      <c r="BQ268" s="1779"/>
      <c r="BR268" s="1779"/>
      <c r="BS268" s="1779"/>
      <c r="BT268" s="1779"/>
      <c r="BU268" s="1779"/>
      <c r="BV268" s="1779"/>
      <c r="BW268" s="1779"/>
      <c r="BX268" s="1779"/>
      <c r="BY268" s="1779"/>
      <c r="BZ268" s="1779"/>
      <c r="CA268" s="1779"/>
      <c r="CB268" s="1779"/>
      <c r="CC268" s="1779"/>
      <c r="CD268" s="1381"/>
      <c r="CE268" s="1382"/>
      <c r="CF268" s="1382"/>
      <c r="CG268" s="1382"/>
      <c r="CH268" s="1382"/>
      <c r="CI268" s="1382"/>
      <c r="CJ268" s="1382"/>
      <c r="CK268" s="1382"/>
      <c r="CL268" s="1382"/>
      <c r="CM268" s="1383"/>
      <c r="CN268" s="1390"/>
      <c r="CO268" s="1391"/>
      <c r="CP268" s="1391"/>
      <c r="CQ268" s="1391"/>
      <c r="CR268" s="1391"/>
      <c r="CS268" s="1391"/>
      <c r="CT268" s="1391"/>
      <c r="CU268" s="1391"/>
      <c r="CV268" s="1391"/>
      <c r="CW268" s="1391"/>
      <c r="CX268" s="1391"/>
      <c r="CY268" s="1391"/>
      <c r="CZ268" s="1391"/>
      <c r="DA268" s="1391"/>
      <c r="DB268" s="1391"/>
      <c r="DC268" s="1391"/>
      <c r="DD268" s="1391"/>
      <c r="DE268" s="1391"/>
      <c r="DF268" s="1391"/>
      <c r="DG268" s="1391"/>
      <c r="DH268" s="1391"/>
      <c r="DI268" s="1391"/>
      <c r="DJ268" s="1391"/>
      <c r="DK268" s="1391"/>
      <c r="DL268" s="1391"/>
      <c r="DM268" s="1391"/>
      <c r="DN268" s="1391"/>
      <c r="DO268" s="1391"/>
      <c r="DP268" s="1392"/>
      <c r="DQ268" s="81"/>
    </row>
    <row r="269" spans="3:259" ht="5.25" customHeight="1">
      <c r="C269" s="2432"/>
      <c r="D269" s="2432"/>
      <c r="E269" s="2432"/>
      <c r="F269" s="2432"/>
      <c r="G269" s="2432"/>
      <c r="H269" s="1493"/>
      <c r="I269" s="1494"/>
      <c r="J269" s="1494"/>
      <c r="K269" s="1494"/>
      <c r="L269" s="1495"/>
      <c r="M269" s="1502"/>
      <c r="N269" s="1503"/>
      <c r="O269" s="1503"/>
      <c r="P269" s="1503"/>
      <c r="Q269" s="1503"/>
      <c r="R269" s="1503"/>
      <c r="S269" s="1503"/>
      <c r="T269" s="1503"/>
      <c r="U269" s="1503"/>
      <c r="V269" s="1503"/>
      <c r="W269" s="1503"/>
      <c r="X269" s="1504"/>
      <c r="Y269" s="1778"/>
      <c r="Z269" s="1779"/>
      <c r="AA269" s="1779"/>
      <c r="AB269" s="1779"/>
      <c r="AC269" s="1779"/>
      <c r="AD269" s="1779"/>
      <c r="AE269" s="1779"/>
      <c r="AF269" s="1779"/>
      <c r="AG269" s="1779"/>
      <c r="AH269" s="1779"/>
      <c r="AI269" s="1779"/>
      <c r="AJ269" s="1779"/>
      <c r="AK269" s="1779"/>
      <c r="AL269" s="1779"/>
      <c r="AM269" s="1779"/>
      <c r="AN269" s="1779"/>
      <c r="AO269" s="1779"/>
      <c r="AP269" s="1779"/>
      <c r="AQ269" s="1779"/>
      <c r="AR269" s="1779"/>
      <c r="AS269" s="1779"/>
      <c r="AT269" s="1779"/>
      <c r="AU269" s="1779"/>
      <c r="AV269" s="1779"/>
      <c r="AW269" s="1779"/>
      <c r="AX269" s="1779"/>
      <c r="AY269" s="1779"/>
      <c r="AZ269" s="1779"/>
      <c r="BA269" s="1779"/>
      <c r="BB269" s="1779"/>
      <c r="BC269" s="1779"/>
      <c r="BD269" s="1779"/>
      <c r="BE269" s="1779"/>
      <c r="BF269" s="1779"/>
      <c r="BG269" s="1779"/>
      <c r="BH269" s="1779"/>
      <c r="BI269" s="1779"/>
      <c r="BJ269" s="1779"/>
      <c r="BK269" s="1779"/>
      <c r="BL269" s="1779"/>
      <c r="BM269" s="1779"/>
      <c r="BN269" s="1779"/>
      <c r="BO269" s="1779"/>
      <c r="BP269" s="1779"/>
      <c r="BQ269" s="1779"/>
      <c r="BR269" s="1779"/>
      <c r="BS269" s="1779"/>
      <c r="BT269" s="1779"/>
      <c r="BU269" s="1779"/>
      <c r="BV269" s="1779"/>
      <c r="BW269" s="1779"/>
      <c r="BX269" s="1779"/>
      <c r="BY269" s="1779"/>
      <c r="BZ269" s="1779"/>
      <c r="CA269" s="1779"/>
      <c r="CB269" s="1779"/>
      <c r="CC269" s="1779"/>
      <c r="CD269" s="1381"/>
      <c r="CE269" s="1382"/>
      <c r="CF269" s="1382"/>
      <c r="CG269" s="1382"/>
      <c r="CH269" s="1382"/>
      <c r="CI269" s="1382"/>
      <c r="CJ269" s="1382"/>
      <c r="CK269" s="1382"/>
      <c r="CL269" s="1382"/>
      <c r="CM269" s="1383"/>
      <c r="CN269" s="1390"/>
      <c r="CO269" s="1391"/>
      <c r="CP269" s="1391"/>
      <c r="CQ269" s="1391"/>
      <c r="CR269" s="1391"/>
      <c r="CS269" s="1391"/>
      <c r="CT269" s="1391"/>
      <c r="CU269" s="1391"/>
      <c r="CV269" s="1391"/>
      <c r="CW269" s="1391"/>
      <c r="CX269" s="1391"/>
      <c r="CY269" s="1391"/>
      <c r="CZ269" s="1391"/>
      <c r="DA269" s="1391"/>
      <c r="DB269" s="1391"/>
      <c r="DC269" s="1391"/>
      <c r="DD269" s="1391"/>
      <c r="DE269" s="1391"/>
      <c r="DF269" s="1391"/>
      <c r="DG269" s="1391"/>
      <c r="DH269" s="1391"/>
      <c r="DI269" s="1391"/>
      <c r="DJ269" s="1391"/>
      <c r="DK269" s="1391"/>
      <c r="DL269" s="1391"/>
      <c r="DM269" s="1391"/>
      <c r="DN269" s="1391"/>
      <c r="DO269" s="1391"/>
      <c r="DP269" s="1392"/>
      <c r="DQ269" s="81"/>
    </row>
    <row r="270" spans="3:259" ht="5.25" customHeight="1">
      <c r="C270" s="2432"/>
      <c r="D270" s="2432"/>
      <c r="E270" s="2432"/>
      <c r="F270" s="2432"/>
      <c r="G270" s="2432"/>
      <c r="H270" s="1496"/>
      <c r="I270" s="1497"/>
      <c r="J270" s="1497"/>
      <c r="K270" s="1497"/>
      <c r="L270" s="1498"/>
      <c r="M270" s="1773"/>
      <c r="N270" s="1774"/>
      <c r="O270" s="1774"/>
      <c r="P270" s="1774"/>
      <c r="Q270" s="1774"/>
      <c r="R270" s="1774"/>
      <c r="S270" s="1774"/>
      <c r="T270" s="1774"/>
      <c r="U270" s="1774"/>
      <c r="V270" s="1774"/>
      <c r="W270" s="1774"/>
      <c r="X270" s="1775"/>
      <c r="Y270" s="1780"/>
      <c r="Z270" s="1781"/>
      <c r="AA270" s="1781"/>
      <c r="AB270" s="1781"/>
      <c r="AC270" s="1781"/>
      <c r="AD270" s="1781"/>
      <c r="AE270" s="1781"/>
      <c r="AF270" s="1781"/>
      <c r="AG270" s="1781"/>
      <c r="AH270" s="1781"/>
      <c r="AI270" s="1781"/>
      <c r="AJ270" s="1781"/>
      <c r="AK270" s="1781"/>
      <c r="AL270" s="1781"/>
      <c r="AM270" s="1781"/>
      <c r="AN270" s="1781"/>
      <c r="AO270" s="1781"/>
      <c r="AP270" s="1781"/>
      <c r="AQ270" s="1781"/>
      <c r="AR270" s="1781"/>
      <c r="AS270" s="1781"/>
      <c r="AT270" s="1781"/>
      <c r="AU270" s="1781"/>
      <c r="AV270" s="1781"/>
      <c r="AW270" s="1781"/>
      <c r="AX270" s="1781"/>
      <c r="AY270" s="1781"/>
      <c r="AZ270" s="1781"/>
      <c r="BA270" s="1781"/>
      <c r="BB270" s="1781"/>
      <c r="BC270" s="1781"/>
      <c r="BD270" s="1781"/>
      <c r="BE270" s="1781"/>
      <c r="BF270" s="1781"/>
      <c r="BG270" s="1781"/>
      <c r="BH270" s="1781"/>
      <c r="BI270" s="1781"/>
      <c r="BJ270" s="1781"/>
      <c r="BK270" s="1781"/>
      <c r="BL270" s="1781"/>
      <c r="BM270" s="1781"/>
      <c r="BN270" s="1781"/>
      <c r="BO270" s="1781"/>
      <c r="BP270" s="1781"/>
      <c r="BQ270" s="1781"/>
      <c r="BR270" s="1781"/>
      <c r="BS270" s="1781"/>
      <c r="BT270" s="1781"/>
      <c r="BU270" s="1781"/>
      <c r="BV270" s="1781"/>
      <c r="BW270" s="1781"/>
      <c r="BX270" s="1781"/>
      <c r="BY270" s="1781"/>
      <c r="BZ270" s="1781"/>
      <c r="CA270" s="1781"/>
      <c r="CB270" s="1781"/>
      <c r="CC270" s="1781"/>
      <c r="CD270" s="1384"/>
      <c r="CE270" s="1385"/>
      <c r="CF270" s="1385"/>
      <c r="CG270" s="1385"/>
      <c r="CH270" s="1385"/>
      <c r="CI270" s="1385"/>
      <c r="CJ270" s="1385"/>
      <c r="CK270" s="1385"/>
      <c r="CL270" s="1385"/>
      <c r="CM270" s="1386"/>
      <c r="CN270" s="1393"/>
      <c r="CO270" s="1394"/>
      <c r="CP270" s="1394"/>
      <c r="CQ270" s="1394"/>
      <c r="CR270" s="1394"/>
      <c r="CS270" s="1394"/>
      <c r="CT270" s="1394"/>
      <c r="CU270" s="1394"/>
      <c r="CV270" s="1394"/>
      <c r="CW270" s="1394"/>
      <c r="CX270" s="1394"/>
      <c r="CY270" s="1394"/>
      <c r="CZ270" s="1394"/>
      <c r="DA270" s="1394"/>
      <c r="DB270" s="1394"/>
      <c r="DC270" s="1394"/>
      <c r="DD270" s="1394"/>
      <c r="DE270" s="1394"/>
      <c r="DF270" s="1394"/>
      <c r="DG270" s="1394"/>
      <c r="DH270" s="1394"/>
      <c r="DI270" s="1394"/>
      <c r="DJ270" s="1394"/>
      <c r="DK270" s="1394"/>
      <c r="DL270" s="1394"/>
      <c r="DM270" s="1394"/>
      <c r="DN270" s="1394"/>
      <c r="DO270" s="1394"/>
      <c r="DP270" s="1395"/>
      <c r="DQ270" s="81"/>
    </row>
    <row r="271" spans="3:259" ht="5.25" customHeight="1">
      <c r="H271" s="2107" t="s">
        <v>228</v>
      </c>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7"/>
      <c r="AE271" s="2107"/>
      <c r="AF271" s="2107"/>
      <c r="AG271" s="2107"/>
      <c r="AH271" s="2107"/>
      <c r="AI271" s="2107"/>
      <c r="AJ271" s="2107"/>
      <c r="AK271" s="2107"/>
      <c r="AL271" s="2107"/>
      <c r="AM271" s="2107"/>
      <c r="AN271" s="2107"/>
      <c r="AO271" s="2107"/>
      <c r="AP271" s="2107"/>
      <c r="AQ271" s="2107"/>
      <c r="AR271" s="2107"/>
      <c r="AS271" s="2107"/>
      <c r="AT271" s="2107"/>
      <c r="AU271" s="2107"/>
      <c r="AV271" s="2107"/>
      <c r="AW271" s="2107"/>
      <c r="AX271" s="2107"/>
      <c r="AY271" s="2107"/>
      <c r="AZ271" s="2107"/>
      <c r="BA271" s="2107"/>
      <c r="BB271" s="2107"/>
      <c r="BC271" s="2107"/>
      <c r="BD271" s="2107"/>
      <c r="BE271" s="2107"/>
      <c r="BF271" s="2107"/>
      <c r="BG271" s="2107"/>
      <c r="BH271" s="2107"/>
      <c r="BI271" s="2107"/>
      <c r="BJ271" s="2107"/>
      <c r="BK271" s="2107"/>
      <c r="BL271" s="2107"/>
      <c r="BM271" s="2107"/>
      <c r="BN271" s="2107"/>
      <c r="BO271" s="2107"/>
      <c r="BP271" s="2107"/>
      <c r="BQ271" s="2107"/>
      <c r="BR271" s="2107"/>
      <c r="BS271" s="2107"/>
      <c r="BT271" s="2107"/>
      <c r="BU271" s="2107"/>
      <c r="BV271" s="2107"/>
      <c r="BW271" s="2107"/>
      <c r="BX271" s="2107"/>
      <c r="BY271" s="2107"/>
      <c r="BZ271" s="2107"/>
      <c r="CA271" s="2107"/>
      <c r="CB271" s="2107"/>
      <c r="CC271" s="2107"/>
      <c r="CD271" s="2107"/>
      <c r="CE271" s="2107"/>
      <c r="CF271" s="2107"/>
      <c r="CG271" s="2107"/>
      <c r="CH271" s="2107"/>
      <c r="CI271" s="2107"/>
      <c r="CJ271" s="2107"/>
      <c r="CK271" s="2107"/>
      <c r="CL271" s="2107"/>
      <c r="CM271" s="2107"/>
      <c r="CN271" s="2107"/>
      <c r="CO271" s="2107"/>
      <c r="CP271" s="2107"/>
      <c r="CQ271" s="2107"/>
      <c r="CR271" s="2107"/>
      <c r="CS271" s="2107"/>
      <c r="CT271" s="2107"/>
      <c r="CU271" s="2107"/>
      <c r="CV271" s="2107"/>
      <c r="CW271" s="2107"/>
      <c r="CX271" s="2107"/>
      <c r="CY271" s="2107"/>
      <c r="CZ271" s="2107"/>
      <c r="DA271" s="2107"/>
      <c r="DB271" s="2107"/>
      <c r="DC271" s="2107"/>
      <c r="DD271" s="2107"/>
      <c r="DE271" s="2107"/>
      <c r="DF271" s="2107"/>
      <c r="DG271" s="2107"/>
      <c r="DH271" s="2107"/>
      <c r="DI271" s="2107"/>
      <c r="DJ271" s="2107"/>
      <c r="DK271" s="2107"/>
      <c r="DL271" s="2107"/>
      <c r="DM271" s="2107"/>
      <c r="DN271" s="2107"/>
      <c r="DO271" s="2107"/>
      <c r="DP271" s="2107"/>
      <c r="DQ271" s="8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3:259" ht="5.25" customHeight="1">
      <c r="H272" s="1783"/>
      <c r="I272" s="1783"/>
      <c r="J272" s="1783"/>
      <c r="K272" s="1783"/>
      <c r="L272" s="1783"/>
      <c r="M272" s="1783"/>
      <c r="N272" s="1783"/>
      <c r="O272" s="1783"/>
      <c r="P272" s="1783"/>
      <c r="Q272" s="1783"/>
      <c r="R272" s="1783"/>
      <c r="S272" s="1783"/>
      <c r="T272" s="1783"/>
      <c r="U272" s="1783"/>
      <c r="V272" s="1783"/>
      <c r="W272" s="1783"/>
      <c r="X272" s="1783"/>
      <c r="Y272" s="1783"/>
      <c r="Z272" s="1783"/>
      <c r="AA272" s="1783"/>
      <c r="AB272" s="1783"/>
      <c r="AC272" s="1783"/>
      <c r="AD272" s="1783"/>
      <c r="AE272" s="1783"/>
      <c r="AF272" s="1783"/>
      <c r="AG272" s="1783"/>
      <c r="AH272" s="1783"/>
      <c r="AI272" s="1783"/>
      <c r="AJ272" s="1783"/>
      <c r="AK272" s="1783"/>
      <c r="AL272" s="1783"/>
      <c r="AM272" s="1783"/>
      <c r="AN272" s="1783"/>
      <c r="AO272" s="1783"/>
      <c r="AP272" s="1783"/>
      <c r="AQ272" s="1783"/>
      <c r="AR272" s="1783"/>
      <c r="AS272" s="1783"/>
      <c r="AT272" s="1783"/>
      <c r="AU272" s="1783"/>
      <c r="AV272" s="1783"/>
      <c r="AW272" s="1783"/>
      <c r="AX272" s="1783"/>
      <c r="AY272" s="1783"/>
      <c r="AZ272" s="1783"/>
      <c r="BA272" s="1783"/>
      <c r="BB272" s="1783"/>
      <c r="BC272" s="1783"/>
      <c r="BD272" s="1783"/>
      <c r="BE272" s="1783"/>
      <c r="BF272" s="1783"/>
      <c r="BG272" s="1783"/>
      <c r="BH272" s="1783"/>
      <c r="BI272" s="1783"/>
      <c r="BJ272" s="1783"/>
      <c r="BK272" s="1783"/>
      <c r="BL272" s="1783"/>
      <c r="BM272" s="1783"/>
      <c r="BN272" s="1783"/>
      <c r="BO272" s="1783"/>
      <c r="BP272" s="1783"/>
      <c r="BQ272" s="1783"/>
      <c r="BR272" s="1783"/>
      <c r="BS272" s="1783"/>
      <c r="BT272" s="1783"/>
      <c r="BU272" s="1783"/>
      <c r="BV272" s="1783"/>
      <c r="BW272" s="1783"/>
      <c r="BX272" s="1783"/>
      <c r="BY272" s="1783"/>
      <c r="BZ272" s="1783"/>
      <c r="CA272" s="1783"/>
      <c r="CB272" s="1783"/>
      <c r="CC272" s="1783"/>
      <c r="CD272" s="1783"/>
      <c r="CE272" s="1783"/>
      <c r="CF272" s="1783"/>
      <c r="CG272" s="1783"/>
      <c r="CH272" s="1783"/>
      <c r="CI272" s="1783"/>
      <c r="CJ272" s="1783"/>
      <c r="CK272" s="1783"/>
      <c r="CL272" s="1783"/>
      <c r="CM272" s="1783"/>
      <c r="CN272" s="1783"/>
      <c r="CO272" s="1783"/>
      <c r="CP272" s="1783"/>
      <c r="CQ272" s="1783"/>
      <c r="CR272" s="1783"/>
      <c r="CS272" s="1783"/>
      <c r="CT272" s="1783"/>
      <c r="CU272" s="1783"/>
      <c r="CV272" s="1783"/>
      <c r="CW272" s="1783"/>
      <c r="CX272" s="1783"/>
      <c r="CY272" s="1783"/>
      <c r="CZ272" s="1783"/>
      <c r="DA272" s="1783"/>
      <c r="DB272" s="1783"/>
      <c r="DC272" s="1783"/>
      <c r="DD272" s="1783"/>
      <c r="DE272" s="1783"/>
      <c r="DF272" s="1783"/>
      <c r="DG272" s="1783"/>
      <c r="DH272" s="1783"/>
      <c r="DI272" s="1783"/>
      <c r="DJ272" s="1783"/>
      <c r="DK272" s="1783"/>
      <c r="DL272" s="1783"/>
      <c r="DM272" s="1783"/>
      <c r="DN272" s="1783"/>
      <c r="DO272" s="1783"/>
      <c r="DP272" s="1783"/>
      <c r="DQ272" s="81"/>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3:259" ht="5.25" customHeight="1">
      <c r="H273" s="1783"/>
      <c r="I273" s="1783"/>
      <c r="J273" s="1783"/>
      <c r="K273" s="1783"/>
      <c r="L273" s="1783"/>
      <c r="M273" s="1783"/>
      <c r="N273" s="1783"/>
      <c r="O273" s="1783"/>
      <c r="P273" s="1783"/>
      <c r="Q273" s="1783"/>
      <c r="R273" s="1783"/>
      <c r="S273" s="1783"/>
      <c r="T273" s="1783"/>
      <c r="U273" s="1783"/>
      <c r="V273" s="1783"/>
      <c r="W273" s="1783"/>
      <c r="X273" s="1783"/>
      <c r="Y273" s="1783"/>
      <c r="Z273" s="1783"/>
      <c r="AA273" s="1783"/>
      <c r="AB273" s="1783"/>
      <c r="AC273" s="1783"/>
      <c r="AD273" s="1783"/>
      <c r="AE273" s="1783"/>
      <c r="AF273" s="1783"/>
      <c r="AG273" s="1783"/>
      <c r="AH273" s="1783"/>
      <c r="AI273" s="1783"/>
      <c r="AJ273" s="1783"/>
      <c r="AK273" s="1783"/>
      <c r="AL273" s="1783"/>
      <c r="AM273" s="1783"/>
      <c r="AN273" s="1783"/>
      <c r="AO273" s="1783"/>
      <c r="AP273" s="1783"/>
      <c r="AQ273" s="1783"/>
      <c r="AR273" s="1783"/>
      <c r="AS273" s="1783"/>
      <c r="AT273" s="1783"/>
      <c r="AU273" s="1783"/>
      <c r="AV273" s="1783"/>
      <c r="AW273" s="1783"/>
      <c r="AX273" s="1783"/>
      <c r="AY273" s="1783"/>
      <c r="AZ273" s="1783"/>
      <c r="BA273" s="1783"/>
      <c r="BB273" s="1783"/>
      <c r="BC273" s="1783"/>
      <c r="BD273" s="1783"/>
      <c r="BE273" s="1783"/>
      <c r="BF273" s="1783"/>
      <c r="BG273" s="1783"/>
      <c r="BH273" s="1783"/>
      <c r="BI273" s="1783"/>
      <c r="BJ273" s="1783"/>
      <c r="BK273" s="1783"/>
      <c r="BL273" s="1783"/>
      <c r="BM273" s="1783"/>
      <c r="BN273" s="1783"/>
      <c r="BO273" s="1783"/>
      <c r="BP273" s="1783"/>
      <c r="BQ273" s="1783"/>
      <c r="BR273" s="1783"/>
      <c r="BS273" s="1783"/>
      <c r="BT273" s="1783"/>
      <c r="BU273" s="1783"/>
      <c r="BV273" s="1783"/>
      <c r="BW273" s="1783"/>
      <c r="BX273" s="1783"/>
      <c r="BY273" s="1783"/>
      <c r="BZ273" s="1783"/>
      <c r="CA273" s="1783"/>
      <c r="CB273" s="1783"/>
      <c r="CC273" s="1783"/>
      <c r="CD273" s="1783"/>
      <c r="CE273" s="1783"/>
      <c r="CF273" s="1783"/>
      <c r="CG273" s="1783"/>
      <c r="CH273" s="1783"/>
      <c r="CI273" s="1783"/>
      <c r="CJ273" s="1783"/>
      <c r="CK273" s="1783"/>
      <c r="CL273" s="1783"/>
      <c r="CM273" s="1783"/>
      <c r="CN273" s="1783"/>
      <c r="CO273" s="1783"/>
      <c r="CP273" s="1783"/>
      <c r="CQ273" s="1783"/>
      <c r="CR273" s="1783"/>
      <c r="CS273" s="1783"/>
      <c r="CT273" s="1783"/>
      <c r="CU273" s="1783"/>
      <c r="CV273" s="1783"/>
      <c r="CW273" s="1783"/>
      <c r="CX273" s="1783"/>
      <c r="CY273" s="1783"/>
      <c r="CZ273" s="1783"/>
      <c r="DA273" s="1783"/>
      <c r="DB273" s="1783"/>
      <c r="DC273" s="1783"/>
      <c r="DD273" s="1783"/>
      <c r="DE273" s="1783"/>
      <c r="DF273" s="1783"/>
      <c r="DG273" s="1783"/>
      <c r="DH273" s="1783"/>
      <c r="DI273" s="1783"/>
      <c r="DJ273" s="1783"/>
      <c r="DK273" s="1783"/>
      <c r="DL273" s="1783"/>
      <c r="DM273" s="1783"/>
      <c r="DN273" s="1783"/>
      <c r="DO273" s="1783"/>
      <c r="DP273" s="1783"/>
      <c r="DQ273" s="81"/>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3:259" ht="5.25" customHeight="1">
      <c r="H274" s="1783"/>
      <c r="I274" s="1783"/>
      <c r="J274" s="1783"/>
      <c r="K274" s="1783"/>
      <c r="L274" s="1783"/>
      <c r="M274" s="1783"/>
      <c r="N274" s="1783"/>
      <c r="O274" s="1783"/>
      <c r="P274" s="1783"/>
      <c r="Q274" s="1783"/>
      <c r="R274" s="1783"/>
      <c r="S274" s="1783"/>
      <c r="T274" s="1783"/>
      <c r="U274" s="1783"/>
      <c r="V274" s="1783"/>
      <c r="W274" s="1783"/>
      <c r="X274" s="1783"/>
      <c r="Y274" s="1783"/>
      <c r="Z274" s="1783"/>
      <c r="AA274" s="1783"/>
      <c r="AB274" s="1783"/>
      <c r="AC274" s="1783"/>
      <c r="AD274" s="1783"/>
      <c r="AE274" s="1783"/>
      <c r="AF274" s="1783"/>
      <c r="AG274" s="1783"/>
      <c r="AH274" s="1783"/>
      <c r="AI274" s="1783"/>
      <c r="AJ274" s="1783"/>
      <c r="AK274" s="1783"/>
      <c r="AL274" s="1783"/>
      <c r="AM274" s="1783"/>
      <c r="AN274" s="1783"/>
      <c r="AO274" s="1783"/>
      <c r="AP274" s="1783"/>
      <c r="AQ274" s="1783"/>
      <c r="AR274" s="1783"/>
      <c r="AS274" s="1783"/>
      <c r="AT274" s="1783"/>
      <c r="AU274" s="1783"/>
      <c r="AV274" s="1783"/>
      <c r="AW274" s="1783"/>
      <c r="AX274" s="1783"/>
      <c r="AY274" s="1783"/>
      <c r="AZ274" s="1783"/>
      <c r="BA274" s="1783"/>
      <c r="BB274" s="1783"/>
      <c r="BC274" s="1783"/>
      <c r="BD274" s="1783"/>
      <c r="BE274" s="1783"/>
      <c r="BF274" s="1783"/>
      <c r="BG274" s="1783"/>
      <c r="BH274" s="1783"/>
      <c r="BI274" s="1783"/>
      <c r="BJ274" s="1783"/>
      <c r="BK274" s="1783"/>
      <c r="BL274" s="1783"/>
      <c r="BM274" s="1783"/>
      <c r="BN274" s="1783"/>
      <c r="BO274" s="1783"/>
      <c r="BP274" s="1783"/>
      <c r="BQ274" s="1783"/>
      <c r="BR274" s="1783"/>
      <c r="BS274" s="1783"/>
      <c r="BT274" s="1783"/>
      <c r="BU274" s="1783"/>
      <c r="BV274" s="1783"/>
      <c r="BW274" s="1783"/>
      <c r="BX274" s="1783"/>
      <c r="BY274" s="1783"/>
      <c r="BZ274" s="1783"/>
      <c r="CA274" s="1783"/>
      <c r="CB274" s="1783"/>
      <c r="CC274" s="1783"/>
      <c r="CD274" s="1783"/>
      <c r="CE274" s="1783"/>
      <c r="CF274" s="1783"/>
      <c r="CG274" s="1783"/>
      <c r="CH274" s="1783"/>
      <c r="CI274" s="1783"/>
      <c r="CJ274" s="1783"/>
      <c r="CK274" s="1783"/>
      <c r="CL274" s="1783"/>
      <c r="CM274" s="1783"/>
      <c r="CN274" s="1783"/>
      <c r="CO274" s="1783"/>
      <c r="CP274" s="1783"/>
      <c r="CQ274" s="1783"/>
      <c r="CR274" s="1783"/>
      <c r="CS274" s="1783"/>
      <c r="CT274" s="1783"/>
      <c r="CU274" s="1783"/>
      <c r="CV274" s="1783"/>
      <c r="CW274" s="1783"/>
      <c r="CX274" s="1783"/>
      <c r="CY274" s="1783"/>
      <c r="CZ274" s="1783"/>
      <c r="DA274" s="1783"/>
      <c r="DB274" s="1783"/>
      <c r="DC274" s="1783"/>
      <c r="DD274" s="1783"/>
      <c r="DE274" s="1783"/>
      <c r="DF274" s="1783"/>
      <c r="DG274" s="1783"/>
      <c r="DH274" s="1783"/>
      <c r="DI274" s="1783"/>
      <c r="DJ274" s="1783"/>
      <c r="DK274" s="1783"/>
      <c r="DL274" s="1783"/>
      <c r="DM274" s="1783"/>
      <c r="DN274" s="1783"/>
      <c r="DO274" s="1783"/>
      <c r="DP274" s="1783"/>
      <c r="DQ274" s="81"/>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3:259" ht="5.25" customHeight="1">
      <c r="DQ275" s="81"/>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3:259" ht="5.25" customHeight="1">
      <c r="C276" s="82"/>
      <c r="D276" s="82"/>
      <c r="E276" s="82"/>
      <c r="F276" s="82"/>
      <c r="G276" s="82"/>
      <c r="H276" s="146"/>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79"/>
      <c r="BK276" s="147"/>
      <c r="BL276" s="147"/>
      <c r="BM276" s="147"/>
      <c r="BN276" s="147"/>
      <c r="BO276" s="147"/>
      <c r="BP276" s="147"/>
      <c r="BQ276" s="147"/>
      <c r="BR276" s="147"/>
      <c r="BS276" s="147"/>
      <c r="BT276" s="147"/>
      <c r="BU276" s="147"/>
      <c r="BV276" s="147"/>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84"/>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3:259" ht="5.25" customHeight="1">
      <c r="C277" s="82"/>
      <c r="D277" s="82"/>
      <c r="E277" s="82"/>
      <c r="F277" s="82"/>
      <c r="G277" s="82"/>
      <c r="H277" s="146"/>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79"/>
      <c r="BK277" s="147"/>
      <c r="BL277" s="147"/>
      <c r="BM277" s="147"/>
      <c r="BN277" s="147"/>
      <c r="BO277" s="147"/>
      <c r="BP277" s="147"/>
      <c r="BQ277" s="147"/>
      <c r="BR277" s="147"/>
      <c r="BS277" s="147"/>
      <c r="BT277" s="147"/>
      <c r="BU277" s="147"/>
      <c r="BV277" s="147"/>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84"/>
      <c r="DR277" s="145"/>
      <c r="DS277" s="82"/>
      <c r="DT277" s="82"/>
      <c r="DU277" s="82"/>
      <c r="DV277" s="82"/>
      <c r="DW277" s="82"/>
      <c r="DX277" s="82"/>
      <c r="DY277" s="82"/>
      <c r="DZ277" s="82"/>
      <c r="EA277" s="146"/>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c r="EV277" s="138"/>
      <c r="EW277" s="138"/>
      <c r="EX277" s="138"/>
      <c r="EY277" s="138"/>
      <c r="EZ277" s="138"/>
      <c r="FA277" s="138"/>
      <c r="FB277" s="138"/>
      <c r="FC277" s="138"/>
      <c r="FD277" s="138"/>
      <c r="FE277" s="138"/>
      <c r="FF277" s="138"/>
      <c r="FG277" s="138"/>
      <c r="FH277" s="138"/>
      <c r="FI277" s="138"/>
      <c r="FJ277" s="138"/>
      <c r="FK277" s="138"/>
      <c r="FL277" s="138"/>
      <c r="FM277" s="138"/>
      <c r="FN277" s="138"/>
      <c r="FO277" s="138"/>
      <c r="FP277" s="138"/>
      <c r="FQ277" s="138"/>
      <c r="FR277" s="138"/>
      <c r="FS277" s="138"/>
      <c r="FT277" s="138"/>
      <c r="FU277" s="138"/>
      <c r="FV277" s="138"/>
      <c r="FW277" s="138"/>
      <c r="FX277" s="138"/>
      <c r="FY277" s="138"/>
      <c r="FZ277" s="138"/>
      <c r="GA277" s="138"/>
      <c r="GB277" s="138"/>
      <c r="GC277" s="79"/>
      <c r="GD277" s="147"/>
      <c r="GE277" s="147"/>
      <c r="GF277" s="147"/>
      <c r="GG277" s="147"/>
      <c r="GH277" s="147"/>
      <c r="GI277" s="147"/>
      <c r="GJ277" s="147"/>
      <c r="GK277" s="147"/>
      <c r="GL277" s="147"/>
      <c r="GM277" s="147"/>
      <c r="GN277" s="147"/>
      <c r="GO277" s="147"/>
      <c r="GP277" s="79"/>
      <c r="GQ277" s="79"/>
      <c r="GR277" s="79"/>
      <c r="GS277" s="79"/>
      <c r="GT277" s="79"/>
      <c r="GU277" s="79"/>
      <c r="GV277" s="79"/>
      <c r="GW277" s="79"/>
      <c r="GX277" s="79"/>
      <c r="GY277" s="79"/>
      <c r="GZ277" s="79"/>
      <c r="HA277" s="79"/>
      <c r="HB277" s="79"/>
      <c r="HC277" s="79"/>
      <c r="HD277" s="79"/>
      <c r="HE277" s="79"/>
      <c r="HF277" s="79"/>
      <c r="HG277" s="79"/>
      <c r="HH277" s="79"/>
      <c r="HI277" s="79"/>
      <c r="HJ277" s="79"/>
      <c r="HK277" s="79"/>
      <c r="HL277" s="79"/>
      <c r="HM277" s="79"/>
      <c r="HN277" s="79"/>
      <c r="HO277" s="79"/>
      <c r="HP277" s="79"/>
      <c r="HQ277" s="79"/>
      <c r="HR277" s="79"/>
      <c r="HS277" s="79"/>
      <c r="HT277" s="79"/>
      <c r="HU277" s="79"/>
      <c r="HV277" s="79"/>
      <c r="HW277" s="79"/>
      <c r="HX277" s="79"/>
      <c r="HY277" s="79"/>
      <c r="HZ277" s="79"/>
      <c r="IA277" s="79"/>
      <c r="IB277" s="79"/>
      <c r="IC277" s="79"/>
      <c r="ID277" s="79"/>
      <c r="IE277" s="79"/>
      <c r="IF277" s="79"/>
      <c r="IG277" s="79"/>
      <c r="IH277" s="79"/>
      <c r="II277" s="79"/>
      <c r="IJ277" s="82"/>
    </row>
    <row r="278" spans="3:259" ht="5.25" customHeight="1">
      <c r="C278" s="82"/>
      <c r="D278" s="1377"/>
      <c r="E278" s="1377"/>
      <c r="F278" s="1377"/>
      <c r="G278" s="1377"/>
      <c r="H278" s="1377"/>
      <c r="I278" s="137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77"/>
      <c r="AE278" s="77"/>
      <c r="AF278" s="77"/>
      <c r="AG278" s="2443" t="s">
        <v>437</v>
      </c>
      <c r="AH278" s="2444"/>
      <c r="AI278" s="2444"/>
      <c r="AJ278" s="2444"/>
      <c r="AK278" s="2444"/>
      <c r="AL278" s="2444"/>
      <c r="AM278" s="2444"/>
      <c r="AN278" s="2444"/>
      <c r="AO278" s="2444"/>
      <c r="AP278" s="2444"/>
      <c r="AQ278" s="2444"/>
      <c r="AR278" s="2444"/>
      <c r="AS278" s="2444"/>
      <c r="AT278" s="2444"/>
      <c r="AU278" s="2444"/>
      <c r="AV278" s="2444"/>
      <c r="AW278" s="2444"/>
      <c r="AX278" s="2444"/>
      <c r="AY278" s="2444"/>
      <c r="AZ278" s="2444"/>
      <c r="BA278" s="2444"/>
      <c r="BB278" s="2444"/>
      <c r="BC278" s="2444"/>
      <c r="BD278" s="2444"/>
      <c r="BE278" s="2444"/>
      <c r="BF278" s="2444"/>
      <c r="BG278" s="2444"/>
      <c r="BH278" s="2444"/>
      <c r="BI278" s="2444"/>
      <c r="BJ278" s="2444"/>
      <c r="BK278" s="2444"/>
      <c r="BL278" s="2444"/>
      <c r="BM278" s="2444"/>
      <c r="BN278" s="2444"/>
      <c r="BO278" s="2444"/>
      <c r="BP278" s="2444"/>
      <c r="BQ278" s="2444"/>
      <c r="BR278" s="2444"/>
      <c r="BS278" s="2444"/>
      <c r="BT278" s="2444"/>
      <c r="BU278" s="2444"/>
      <c r="BV278" s="2444"/>
      <c r="BW278" s="2444"/>
      <c r="BX278" s="2444"/>
      <c r="BY278" s="2444"/>
      <c r="BZ278" s="2444"/>
      <c r="CA278" s="2444"/>
      <c r="CB278" s="2444"/>
      <c r="CC278" s="2444"/>
      <c r="CD278" s="2444"/>
      <c r="CE278" s="2444"/>
      <c r="CF278" s="2444"/>
      <c r="CG278" s="2444"/>
      <c r="CH278" s="2444"/>
      <c r="CI278" s="2444"/>
      <c r="CJ278" s="2444"/>
      <c r="CK278" s="2444"/>
      <c r="CL278" s="2444"/>
      <c r="CM278" s="2444"/>
      <c r="CN278" s="2444"/>
      <c r="CO278" s="2444"/>
      <c r="CP278" s="2444"/>
      <c r="CQ278" s="2444"/>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84"/>
      <c r="DR278" s="145"/>
      <c r="DS278" s="82"/>
      <c r="DT278" s="82"/>
      <c r="DU278" s="82"/>
      <c r="DV278" s="82"/>
      <c r="DW278" s="82"/>
      <c r="DX278" s="82"/>
      <c r="DY278" s="82"/>
      <c r="DZ278" s="82"/>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2443" t="s">
        <v>437</v>
      </c>
      <c r="FA278" s="2444"/>
      <c r="FB278" s="2444"/>
      <c r="FC278" s="2444"/>
      <c r="FD278" s="2444"/>
      <c r="FE278" s="2444"/>
      <c r="FF278" s="2444"/>
      <c r="FG278" s="2444"/>
      <c r="FH278" s="2444"/>
      <c r="FI278" s="2444"/>
      <c r="FJ278" s="2444"/>
      <c r="FK278" s="2444"/>
      <c r="FL278" s="2444"/>
      <c r="FM278" s="2444"/>
      <c r="FN278" s="2444"/>
      <c r="FO278" s="2444"/>
      <c r="FP278" s="2444"/>
      <c r="FQ278" s="2444"/>
      <c r="FR278" s="2444"/>
      <c r="FS278" s="2444"/>
      <c r="FT278" s="2444"/>
      <c r="FU278" s="2444"/>
      <c r="FV278" s="2444"/>
      <c r="FW278" s="2444"/>
      <c r="FX278" s="2444"/>
      <c r="FY278" s="2444"/>
      <c r="FZ278" s="2444"/>
      <c r="GA278" s="2444"/>
      <c r="GB278" s="2444"/>
      <c r="GC278" s="2444"/>
      <c r="GD278" s="2444"/>
      <c r="GE278" s="2444"/>
      <c r="GF278" s="2444"/>
      <c r="GG278" s="2444"/>
      <c r="GH278" s="2444"/>
      <c r="GI278" s="2444"/>
      <c r="GJ278" s="2444"/>
      <c r="GK278" s="2444"/>
      <c r="GL278" s="2444"/>
      <c r="GM278" s="2444"/>
      <c r="GN278" s="2444"/>
      <c r="GO278" s="2444"/>
      <c r="GP278" s="2444"/>
      <c r="GQ278" s="2444"/>
      <c r="GR278" s="2444"/>
      <c r="GS278" s="2444"/>
      <c r="GT278" s="2444"/>
      <c r="GU278" s="2444"/>
      <c r="GV278" s="2444"/>
      <c r="GW278" s="2444"/>
      <c r="GX278" s="2444"/>
      <c r="GY278" s="2444"/>
      <c r="GZ278" s="2444"/>
      <c r="HA278" s="2444"/>
      <c r="HB278" s="2444"/>
      <c r="HC278" s="2444"/>
      <c r="HD278" s="2444"/>
      <c r="HE278" s="2444"/>
      <c r="HF278" s="2444"/>
      <c r="HG278" s="2444"/>
      <c r="HH278" s="2444"/>
      <c r="HI278" s="2444"/>
      <c r="HJ278" s="2444"/>
      <c r="HK278" s="79"/>
      <c r="HL278" s="79"/>
      <c r="HM278" s="79"/>
      <c r="HN278" s="79"/>
      <c r="HO278" s="79"/>
      <c r="HP278" s="79"/>
      <c r="HQ278" s="79"/>
      <c r="HR278" s="79"/>
      <c r="HS278" s="79"/>
      <c r="HT278" s="79"/>
      <c r="HU278" s="79"/>
      <c r="HV278" s="79"/>
      <c r="HW278" s="79"/>
      <c r="HX278" s="79"/>
      <c r="HY278" s="79"/>
      <c r="HZ278" s="79"/>
      <c r="IA278" s="79"/>
      <c r="IB278" s="79"/>
      <c r="IC278" s="79"/>
      <c r="ID278" s="79"/>
      <c r="IE278" s="79"/>
      <c r="IF278" s="79"/>
      <c r="IG278" s="79"/>
      <c r="IH278" s="79"/>
      <c r="II278" s="79"/>
      <c r="IJ278" s="82"/>
    </row>
    <row r="279" spans="3:259" ht="5.25" customHeight="1">
      <c r="C279" s="82"/>
      <c r="D279" s="1377"/>
      <c r="E279" s="1377"/>
      <c r="F279" s="1377"/>
      <c r="G279" s="1377"/>
      <c r="H279" s="1377"/>
      <c r="I279" s="1377"/>
      <c r="J279" s="1377"/>
      <c r="K279" s="1377"/>
      <c r="L279" s="1377"/>
      <c r="M279" s="1377"/>
      <c r="N279" s="1377"/>
      <c r="O279" s="1377"/>
      <c r="P279" s="1377"/>
      <c r="Q279" s="1377"/>
      <c r="R279" s="1377"/>
      <c r="S279" s="1377"/>
      <c r="T279" s="1377"/>
      <c r="U279" s="1377"/>
      <c r="V279" s="1377"/>
      <c r="W279" s="1377"/>
      <c r="X279" s="1377"/>
      <c r="Y279" s="1377"/>
      <c r="Z279" s="1377"/>
      <c r="AA279" s="1377"/>
      <c r="AB279" s="1377"/>
      <c r="AC279" s="1377"/>
      <c r="AD279" s="82"/>
      <c r="AE279" s="82"/>
      <c r="AF279" s="82"/>
      <c r="AG279" s="2444"/>
      <c r="AH279" s="2444"/>
      <c r="AI279" s="2444"/>
      <c r="AJ279" s="2444"/>
      <c r="AK279" s="2444"/>
      <c r="AL279" s="2444"/>
      <c r="AM279" s="2444"/>
      <c r="AN279" s="2444"/>
      <c r="AO279" s="2444"/>
      <c r="AP279" s="2444"/>
      <c r="AQ279" s="2444"/>
      <c r="AR279" s="2444"/>
      <c r="AS279" s="2444"/>
      <c r="AT279" s="2444"/>
      <c r="AU279" s="2444"/>
      <c r="AV279" s="2444"/>
      <c r="AW279" s="2444"/>
      <c r="AX279" s="2444"/>
      <c r="AY279" s="2444"/>
      <c r="AZ279" s="2444"/>
      <c r="BA279" s="2444"/>
      <c r="BB279" s="2444"/>
      <c r="BC279" s="2444"/>
      <c r="BD279" s="2444"/>
      <c r="BE279" s="2444"/>
      <c r="BF279" s="2444"/>
      <c r="BG279" s="2444"/>
      <c r="BH279" s="2444"/>
      <c r="BI279" s="2444"/>
      <c r="BJ279" s="2444"/>
      <c r="BK279" s="2444"/>
      <c r="BL279" s="2444"/>
      <c r="BM279" s="2444"/>
      <c r="BN279" s="2444"/>
      <c r="BO279" s="2444"/>
      <c r="BP279" s="2444"/>
      <c r="BQ279" s="2444"/>
      <c r="BR279" s="2444"/>
      <c r="BS279" s="2444"/>
      <c r="BT279" s="2444"/>
      <c r="BU279" s="2444"/>
      <c r="BV279" s="2444"/>
      <c r="BW279" s="2444"/>
      <c r="BX279" s="2444"/>
      <c r="BY279" s="2444"/>
      <c r="BZ279" s="2444"/>
      <c r="CA279" s="2444"/>
      <c r="CB279" s="2444"/>
      <c r="CC279" s="2444"/>
      <c r="CD279" s="2444"/>
      <c r="CE279" s="2444"/>
      <c r="CF279" s="2444"/>
      <c r="CG279" s="2444"/>
      <c r="CH279" s="2444"/>
      <c r="CI279" s="2444"/>
      <c r="CJ279" s="2444"/>
      <c r="CK279" s="2444"/>
      <c r="CL279" s="2444"/>
      <c r="CM279" s="2444"/>
      <c r="CN279" s="2444"/>
      <c r="CO279" s="2444"/>
      <c r="CP279" s="2444"/>
      <c r="CQ279" s="2444"/>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4"/>
      <c r="DR279" s="145"/>
      <c r="DS279" s="82"/>
      <c r="DT279" s="82"/>
      <c r="DU279" s="82"/>
      <c r="DV279" s="82"/>
      <c r="DW279" s="82"/>
      <c r="DX279" s="82"/>
      <c r="DY279" s="82"/>
      <c r="DZ279" s="82"/>
      <c r="EA279" s="146"/>
      <c r="EB279" s="149"/>
      <c r="EC279" s="149"/>
      <c r="ED279" s="82"/>
      <c r="EE279" s="82"/>
      <c r="EF279" s="82"/>
      <c r="EG279" s="82"/>
      <c r="EH279" s="82"/>
      <c r="EI279" s="82"/>
      <c r="EJ279" s="82"/>
      <c r="EK279" s="82"/>
      <c r="EL279" s="82"/>
      <c r="EM279" s="82"/>
      <c r="EN279" s="82"/>
      <c r="EO279" s="82"/>
      <c r="EP279" s="82"/>
      <c r="EQ279" s="82"/>
      <c r="ER279" s="82"/>
      <c r="ES279" s="82"/>
      <c r="ET279" s="82"/>
      <c r="EU279" s="82"/>
      <c r="EV279" s="82"/>
      <c r="EW279" s="82"/>
      <c r="EX279" s="82"/>
      <c r="EY279" s="82"/>
      <c r="EZ279" s="2444"/>
      <c r="FA279" s="2444"/>
      <c r="FB279" s="2444"/>
      <c r="FC279" s="2444"/>
      <c r="FD279" s="2444"/>
      <c r="FE279" s="2444"/>
      <c r="FF279" s="2444"/>
      <c r="FG279" s="2444"/>
      <c r="FH279" s="2444"/>
      <c r="FI279" s="2444"/>
      <c r="FJ279" s="2444"/>
      <c r="FK279" s="2444"/>
      <c r="FL279" s="2444"/>
      <c r="FM279" s="2444"/>
      <c r="FN279" s="2444"/>
      <c r="FO279" s="2444"/>
      <c r="FP279" s="2444"/>
      <c r="FQ279" s="2444"/>
      <c r="FR279" s="2444"/>
      <c r="FS279" s="2444"/>
      <c r="FT279" s="2444"/>
      <c r="FU279" s="2444"/>
      <c r="FV279" s="2444"/>
      <c r="FW279" s="2444"/>
      <c r="FX279" s="2444"/>
      <c r="FY279" s="2444"/>
      <c r="FZ279" s="2444"/>
      <c r="GA279" s="2444"/>
      <c r="GB279" s="2444"/>
      <c r="GC279" s="2444"/>
      <c r="GD279" s="2444"/>
      <c r="GE279" s="2444"/>
      <c r="GF279" s="2444"/>
      <c r="GG279" s="2444"/>
      <c r="GH279" s="2444"/>
      <c r="GI279" s="2444"/>
      <c r="GJ279" s="2444"/>
      <c r="GK279" s="2444"/>
      <c r="GL279" s="2444"/>
      <c r="GM279" s="2444"/>
      <c r="GN279" s="2444"/>
      <c r="GO279" s="2444"/>
      <c r="GP279" s="2444"/>
      <c r="GQ279" s="2444"/>
      <c r="GR279" s="2444"/>
      <c r="GS279" s="2444"/>
      <c r="GT279" s="2444"/>
      <c r="GU279" s="2444"/>
      <c r="GV279" s="2444"/>
      <c r="GW279" s="2444"/>
      <c r="GX279" s="2444"/>
      <c r="GY279" s="2444"/>
      <c r="GZ279" s="2444"/>
      <c r="HA279" s="2444"/>
      <c r="HB279" s="2444"/>
      <c r="HC279" s="2444"/>
      <c r="HD279" s="2444"/>
      <c r="HE279" s="2444"/>
      <c r="HF279" s="2444"/>
      <c r="HG279" s="2444"/>
      <c r="HH279" s="2444"/>
      <c r="HI279" s="2444"/>
      <c r="HJ279" s="2444"/>
      <c r="HK279" s="82"/>
      <c r="HL279" s="82"/>
      <c r="HM279" s="82"/>
      <c r="HN279" s="82"/>
      <c r="HO279" s="82"/>
      <c r="HP279" s="82"/>
      <c r="HQ279" s="82"/>
      <c r="HR279" s="82"/>
      <c r="HS279" s="82"/>
      <c r="HT279" s="82"/>
      <c r="HU279" s="82"/>
      <c r="HV279" s="82"/>
      <c r="HW279" s="82"/>
      <c r="HX279" s="82"/>
      <c r="HY279" s="82"/>
      <c r="HZ279" s="82"/>
      <c r="IA279" s="82"/>
      <c r="IB279" s="82"/>
      <c r="IC279" s="82"/>
      <c r="ID279" s="82"/>
      <c r="IE279" s="82"/>
      <c r="IF279" s="82"/>
      <c r="IG279" s="82"/>
      <c r="IH279" s="82"/>
      <c r="II279" s="82"/>
      <c r="IJ279" s="82"/>
    </row>
    <row r="280" spans="3:259" ht="5.25" customHeight="1">
      <c r="C280" s="82"/>
      <c r="D280" s="1377"/>
      <c r="E280" s="1377"/>
      <c r="F280" s="1377"/>
      <c r="G280" s="1377"/>
      <c r="H280" s="1377"/>
      <c r="I280" s="137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82"/>
      <c r="AE280" s="82"/>
      <c r="AF280" s="82"/>
      <c r="AG280" s="2444"/>
      <c r="AH280" s="2444"/>
      <c r="AI280" s="2444"/>
      <c r="AJ280" s="2444"/>
      <c r="AK280" s="2444"/>
      <c r="AL280" s="2444"/>
      <c r="AM280" s="2444"/>
      <c r="AN280" s="2444"/>
      <c r="AO280" s="2444"/>
      <c r="AP280" s="2444"/>
      <c r="AQ280" s="2444"/>
      <c r="AR280" s="2444"/>
      <c r="AS280" s="2444"/>
      <c r="AT280" s="2444"/>
      <c r="AU280" s="2444"/>
      <c r="AV280" s="2444"/>
      <c r="AW280" s="2444"/>
      <c r="AX280" s="2444"/>
      <c r="AY280" s="2444"/>
      <c r="AZ280" s="2444"/>
      <c r="BA280" s="2444"/>
      <c r="BB280" s="2444"/>
      <c r="BC280" s="2444"/>
      <c r="BD280" s="2444"/>
      <c r="BE280" s="2444"/>
      <c r="BF280" s="2444"/>
      <c r="BG280" s="2444"/>
      <c r="BH280" s="2444"/>
      <c r="BI280" s="2444"/>
      <c r="BJ280" s="2444"/>
      <c r="BK280" s="2444"/>
      <c r="BL280" s="2444"/>
      <c r="BM280" s="2444"/>
      <c r="BN280" s="2444"/>
      <c r="BO280" s="2444"/>
      <c r="BP280" s="2444"/>
      <c r="BQ280" s="2444"/>
      <c r="BR280" s="2444"/>
      <c r="BS280" s="2444"/>
      <c r="BT280" s="2444"/>
      <c r="BU280" s="2444"/>
      <c r="BV280" s="2444"/>
      <c r="BW280" s="2444"/>
      <c r="BX280" s="2444"/>
      <c r="BY280" s="2444"/>
      <c r="BZ280" s="2444"/>
      <c r="CA280" s="2444"/>
      <c r="CB280" s="2444"/>
      <c r="CC280" s="2444"/>
      <c r="CD280" s="2444"/>
      <c r="CE280" s="2444"/>
      <c r="CF280" s="2444"/>
      <c r="CG280" s="2444"/>
      <c r="CH280" s="2444"/>
      <c r="CI280" s="2444"/>
      <c r="CJ280" s="2444"/>
      <c r="CK280" s="2444"/>
      <c r="CL280" s="2444"/>
      <c r="CM280" s="2444"/>
      <c r="CN280" s="2444"/>
      <c r="CO280" s="2444"/>
      <c r="CP280" s="2444"/>
      <c r="CQ280" s="2444"/>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4"/>
      <c r="DR280" s="145"/>
      <c r="DS280" s="82"/>
      <c r="DT280" s="82"/>
      <c r="DU280" s="82"/>
      <c r="DV280" s="82"/>
      <c r="DW280" s="82"/>
      <c r="DX280" s="82"/>
      <c r="DY280" s="82"/>
      <c r="DZ280" s="82"/>
      <c r="EA280" s="149"/>
      <c r="EB280" s="149"/>
      <c r="EC280" s="149"/>
      <c r="ED280" s="82"/>
      <c r="EE280" s="82"/>
      <c r="EF280" s="82"/>
      <c r="EG280" s="82"/>
      <c r="EH280" s="82"/>
      <c r="EI280" s="82"/>
      <c r="EJ280" s="82"/>
      <c r="EK280" s="82"/>
      <c r="EL280" s="82"/>
      <c r="EM280" s="82"/>
      <c r="EN280" s="82"/>
      <c r="EO280" s="82"/>
      <c r="EP280" s="82"/>
      <c r="EQ280" s="82"/>
      <c r="ER280" s="82"/>
      <c r="ES280" s="82"/>
      <c r="ET280" s="82"/>
      <c r="EU280" s="82"/>
      <c r="EV280" s="82"/>
      <c r="EW280" s="82"/>
      <c r="EX280" s="82"/>
      <c r="EY280" s="82"/>
      <c r="EZ280" s="2444"/>
      <c r="FA280" s="2444"/>
      <c r="FB280" s="2444"/>
      <c r="FC280" s="2444"/>
      <c r="FD280" s="2444"/>
      <c r="FE280" s="2444"/>
      <c r="FF280" s="2444"/>
      <c r="FG280" s="2444"/>
      <c r="FH280" s="2444"/>
      <c r="FI280" s="2444"/>
      <c r="FJ280" s="2444"/>
      <c r="FK280" s="2444"/>
      <c r="FL280" s="2444"/>
      <c r="FM280" s="2444"/>
      <c r="FN280" s="2444"/>
      <c r="FO280" s="2444"/>
      <c r="FP280" s="2444"/>
      <c r="FQ280" s="2444"/>
      <c r="FR280" s="2444"/>
      <c r="FS280" s="2444"/>
      <c r="FT280" s="2444"/>
      <c r="FU280" s="2444"/>
      <c r="FV280" s="2444"/>
      <c r="FW280" s="2444"/>
      <c r="FX280" s="2444"/>
      <c r="FY280" s="2444"/>
      <c r="FZ280" s="2444"/>
      <c r="GA280" s="2444"/>
      <c r="GB280" s="2444"/>
      <c r="GC280" s="2444"/>
      <c r="GD280" s="2444"/>
      <c r="GE280" s="2444"/>
      <c r="GF280" s="2444"/>
      <c r="GG280" s="2444"/>
      <c r="GH280" s="2444"/>
      <c r="GI280" s="2444"/>
      <c r="GJ280" s="2444"/>
      <c r="GK280" s="2444"/>
      <c r="GL280" s="2444"/>
      <c r="GM280" s="2444"/>
      <c r="GN280" s="2444"/>
      <c r="GO280" s="2444"/>
      <c r="GP280" s="2444"/>
      <c r="GQ280" s="2444"/>
      <c r="GR280" s="2444"/>
      <c r="GS280" s="2444"/>
      <c r="GT280" s="2444"/>
      <c r="GU280" s="2444"/>
      <c r="GV280" s="2444"/>
      <c r="GW280" s="2444"/>
      <c r="GX280" s="2444"/>
      <c r="GY280" s="2444"/>
      <c r="GZ280" s="2444"/>
      <c r="HA280" s="2444"/>
      <c r="HB280" s="2444"/>
      <c r="HC280" s="2444"/>
      <c r="HD280" s="2444"/>
      <c r="HE280" s="2444"/>
      <c r="HF280" s="2444"/>
      <c r="HG280" s="2444"/>
      <c r="HH280" s="2444"/>
      <c r="HI280" s="2444"/>
      <c r="HJ280" s="2444"/>
      <c r="HK280" s="82"/>
      <c r="HL280" s="82"/>
      <c r="HM280" s="82"/>
      <c r="HN280" s="82"/>
      <c r="HO280" s="82"/>
      <c r="HP280" s="82"/>
      <c r="HQ280" s="82"/>
      <c r="HR280" s="82"/>
      <c r="HS280" s="82"/>
      <c r="HT280" s="82"/>
      <c r="HU280" s="82"/>
      <c r="HV280" s="82"/>
      <c r="HW280" s="82"/>
      <c r="HX280" s="82"/>
      <c r="HY280" s="82"/>
      <c r="HZ280" s="82"/>
      <c r="IA280" s="82"/>
      <c r="IB280" s="82"/>
      <c r="IC280" s="82"/>
      <c r="ID280" s="82"/>
      <c r="IE280" s="82"/>
      <c r="IF280" s="82"/>
      <c r="IG280" s="82"/>
      <c r="IH280" s="82"/>
      <c r="II280" s="82"/>
      <c r="IJ280" s="82"/>
    </row>
    <row r="281" spans="3:259" ht="5.25" customHeight="1">
      <c r="C281" s="82"/>
      <c r="D281" s="1377"/>
      <c r="E281" s="1377"/>
      <c r="F281" s="1377"/>
      <c r="G281" s="1377"/>
      <c r="H281" s="1377"/>
      <c r="I281" s="137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82"/>
      <c r="AE281" s="82"/>
      <c r="AF281" s="82"/>
      <c r="AG281" s="2444"/>
      <c r="AH281" s="2444"/>
      <c r="AI281" s="2444"/>
      <c r="AJ281" s="2444"/>
      <c r="AK281" s="2444"/>
      <c r="AL281" s="2444"/>
      <c r="AM281" s="2444"/>
      <c r="AN281" s="2444"/>
      <c r="AO281" s="2444"/>
      <c r="AP281" s="2444"/>
      <c r="AQ281" s="2444"/>
      <c r="AR281" s="2444"/>
      <c r="AS281" s="2444"/>
      <c r="AT281" s="2444"/>
      <c r="AU281" s="2444"/>
      <c r="AV281" s="2444"/>
      <c r="AW281" s="2444"/>
      <c r="AX281" s="2444"/>
      <c r="AY281" s="2444"/>
      <c r="AZ281" s="2444"/>
      <c r="BA281" s="2444"/>
      <c r="BB281" s="2444"/>
      <c r="BC281" s="2444"/>
      <c r="BD281" s="2444"/>
      <c r="BE281" s="2444"/>
      <c r="BF281" s="2444"/>
      <c r="BG281" s="2444"/>
      <c r="BH281" s="2444"/>
      <c r="BI281" s="2444"/>
      <c r="BJ281" s="2444"/>
      <c r="BK281" s="2444"/>
      <c r="BL281" s="2444"/>
      <c r="BM281" s="2444"/>
      <c r="BN281" s="2444"/>
      <c r="BO281" s="2444"/>
      <c r="BP281" s="2444"/>
      <c r="BQ281" s="2444"/>
      <c r="BR281" s="2444"/>
      <c r="BS281" s="2444"/>
      <c r="BT281" s="2444"/>
      <c r="BU281" s="2444"/>
      <c r="BV281" s="2444"/>
      <c r="BW281" s="2444"/>
      <c r="BX281" s="2444"/>
      <c r="BY281" s="2444"/>
      <c r="BZ281" s="2444"/>
      <c r="CA281" s="2444"/>
      <c r="CB281" s="2444"/>
      <c r="CC281" s="2444"/>
      <c r="CD281" s="2444"/>
      <c r="CE281" s="2444"/>
      <c r="CF281" s="2444"/>
      <c r="CG281" s="2444"/>
      <c r="CH281" s="2444"/>
      <c r="CI281" s="2444"/>
      <c r="CJ281" s="2444"/>
      <c r="CK281" s="2444"/>
      <c r="CL281" s="2444"/>
      <c r="CM281" s="2444"/>
      <c r="CN281" s="2444"/>
      <c r="CO281" s="2444"/>
      <c r="CP281" s="2444"/>
      <c r="CQ281" s="2444"/>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4"/>
      <c r="DR281" s="145"/>
      <c r="DS281" s="82"/>
      <c r="DT281" s="82"/>
      <c r="DU281" s="82"/>
      <c r="DV281" s="82"/>
      <c r="DW281" s="82"/>
      <c r="DX281" s="82"/>
      <c r="DY281" s="82"/>
      <c r="DZ281" s="82"/>
      <c r="EA281" s="149"/>
      <c r="EB281" s="149"/>
      <c r="EC281" s="149"/>
      <c r="ED281" s="82"/>
      <c r="EE281" s="82"/>
      <c r="EF281" s="82"/>
      <c r="EG281" s="82"/>
      <c r="EH281" s="82"/>
      <c r="EI281" s="82"/>
      <c r="EJ281" s="82"/>
      <c r="EK281" s="82"/>
      <c r="EL281" s="82"/>
      <c r="EM281" s="82"/>
      <c r="EN281" s="82"/>
      <c r="EO281" s="82"/>
      <c r="EP281" s="82"/>
      <c r="EQ281" s="82"/>
      <c r="ER281" s="82"/>
      <c r="ES281" s="82"/>
      <c r="ET281" s="82"/>
      <c r="EU281" s="82"/>
      <c r="EV281" s="82"/>
      <c r="EW281" s="82"/>
      <c r="EX281" s="82"/>
      <c r="EY281" s="82"/>
      <c r="EZ281" s="2444"/>
      <c r="FA281" s="2444"/>
      <c r="FB281" s="2444"/>
      <c r="FC281" s="2444"/>
      <c r="FD281" s="2444"/>
      <c r="FE281" s="2444"/>
      <c r="FF281" s="2444"/>
      <c r="FG281" s="2444"/>
      <c r="FH281" s="2444"/>
      <c r="FI281" s="2444"/>
      <c r="FJ281" s="2444"/>
      <c r="FK281" s="2444"/>
      <c r="FL281" s="2444"/>
      <c r="FM281" s="2444"/>
      <c r="FN281" s="2444"/>
      <c r="FO281" s="2444"/>
      <c r="FP281" s="2444"/>
      <c r="FQ281" s="2444"/>
      <c r="FR281" s="2444"/>
      <c r="FS281" s="2444"/>
      <c r="FT281" s="2444"/>
      <c r="FU281" s="2444"/>
      <c r="FV281" s="2444"/>
      <c r="FW281" s="2444"/>
      <c r="FX281" s="2444"/>
      <c r="FY281" s="2444"/>
      <c r="FZ281" s="2444"/>
      <c r="GA281" s="2444"/>
      <c r="GB281" s="2444"/>
      <c r="GC281" s="2444"/>
      <c r="GD281" s="2444"/>
      <c r="GE281" s="2444"/>
      <c r="GF281" s="2444"/>
      <c r="GG281" s="2444"/>
      <c r="GH281" s="2444"/>
      <c r="GI281" s="2444"/>
      <c r="GJ281" s="2444"/>
      <c r="GK281" s="2444"/>
      <c r="GL281" s="2444"/>
      <c r="GM281" s="2444"/>
      <c r="GN281" s="2444"/>
      <c r="GO281" s="2444"/>
      <c r="GP281" s="2444"/>
      <c r="GQ281" s="2444"/>
      <c r="GR281" s="2444"/>
      <c r="GS281" s="2444"/>
      <c r="GT281" s="2444"/>
      <c r="GU281" s="2444"/>
      <c r="GV281" s="2444"/>
      <c r="GW281" s="2444"/>
      <c r="GX281" s="2444"/>
      <c r="GY281" s="2444"/>
      <c r="GZ281" s="2444"/>
      <c r="HA281" s="2444"/>
      <c r="HB281" s="2444"/>
      <c r="HC281" s="2444"/>
      <c r="HD281" s="2444"/>
      <c r="HE281" s="2444"/>
      <c r="HF281" s="2444"/>
      <c r="HG281" s="2444"/>
      <c r="HH281" s="2444"/>
      <c r="HI281" s="2444"/>
      <c r="HJ281" s="2444"/>
      <c r="HK281" s="82"/>
      <c r="HL281" s="82"/>
      <c r="HM281" s="82"/>
      <c r="HN281" s="82"/>
      <c r="HO281" s="82"/>
      <c r="HP281" s="82"/>
      <c r="HQ281" s="82"/>
      <c r="HR281" s="82"/>
      <c r="HS281" s="82"/>
      <c r="HT281" s="82"/>
      <c r="HU281" s="82"/>
      <c r="HV281" s="82"/>
      <c r="HW281" s="82"/>
      <c r="HX281" s="82"/>
      <c r="HY281" s="82"/>
      <c r="HZ281" s="82"/>
      <c r="IA281" s="82"/>
      <c r="IB281" s="82"/>
      <c r="IC281" s="82"/>
      <c r="ID281" s="82"/>
      <c r="IE281" s="82"/>
      <c r="IF281" s="82"/>
      <c r="IG281" s="82"/>
      <c r="IH281" s="82"/>
      <c r="II281" s="82"/>
      <c r="IJ281" s="82"/>
    </row>
    <row r="282" spans="3:259" ht="5.25" customHeight="1">
      <c r="C282" s="82"/>
      <c r="D282" s="1377"/>
      <c r="E282" s="1377"/>
      <c r="F282" s="1377"/>
      <c r="G282" s="1377"/>
      <c r="H282" s="1377"/>
      <c r="I282" s="1377"/>
      <c r="J282" s="1377"/>
      <c r="K282" s="1377"/>
      <c r="L282" s="1377"/>
      <c r="M282" s="1377"/>
      <c r="N282" s="1377"/>
      <c r="O282" s="1377"/>
      <c r="P282" s="1377"/>
      <c r="Q282" s="1377"/>
      <c r="R282" s="1377"/>
      <c r="S282" s="1377"/>
      <c r="T282" s="1377"/>
      <c r="U282" s="1377"/>
      <c r="V282" s="1377"/>
      <c r="W282" s="1377"/>
      <c r="X282" s="1377"/>
      <c r="Y282" s="1377"/>
      <c r="Z282" s="1377"/>
      <c r="AA282" s="1377"/>
      <c r="AB282" s="1377"/>
      <c r="AC282" s="1377"/>
      <c r="AD282" s="82"/>
      <c r="AE282" s="82"/>
      <c r="AF282" s="82"/>
      <c r="AG282" s="2444"/>
      <c r="AH282" s="2444"/>
      <c r="AI282" s="2444"/>
      <c r="AJ282" s="2444"/>
      <c r="AK282" s="2444"/>
      <c r="AL282" s="2444"/>
      <c r="AM282" s="2444"/>
      <c r="AN282" s="2444"/>
      <c r="AO282" s="2444"/>
      <c r="AP282" s="2444"/>
      <c r="AQ282" s="2444"/>
      <c r="AR282" s="2444"/>
      <c r="AS282" s="2444"/>
      <c r="AT282" s="2444"/>
      <c r="AU282" s="2444"/>
      <c r="AV282" s="2444"/>
      <c r="AW282" s="2444"/>
      <c r="AX282" s="2444"/>
      <c r="AY282" s="2444"/>
      <c r="AZ282" s="2444"/>
      <c r="BA282" s="2444"/>
      <c r="BB282" s="2444"/>
      <c r="BC282" s="2444"/>
      <c r="BD282" s="2444"/>
      <c r="BE282" s="2444"/>
      <c r="BF282" s="2444"/>
      <c r="BG282" s="2444"/>
      <c r="BH282" s="2444"/>
      <c r="BI282" s="2444"/>
      <c r="BJ282" s="2444"/>
      <c r="BK282" s="2444"/>
      <c r="BL282" s="2444"/>
      <c r="BM282" s="2444"/>
      <c r="BN282" s="2444"/>
      <c r="BO282" s="2444"/>
      <c r="BP282" s="2444"/>
      <c r="BQ282" s="2444"/>
      <c r="BR282" s="2444"/>
      <c r="BS282" s="2444"/>
      <c r="BT282" s="2444"/>
      <c r="BU282" s="2444"/>
      <c r="BV282" s="2444"/>
      <c r="BW282" s="2444"/>
      <c r="BX282" s="2444"/>
      <c r="BY282" s="2444"/>
      <c r="BZ282" s="2444"/>
      <c r="CA282" s="2444"/>
      <c r="CB282" s="2444"/>
      <c r="CC282" s="2444"/>
      <c r="CD282" s="2444"/>
      <c r="CE282" s="2444"/>
      <c r="CF282" s="2444"/>
      <c r="CG282" s="2444"/>
      <c r="CH282" s="2444"/>
      <c r="CI282" s="2444"/>
      <c r="CJ282" s="2444"/>
      <c r="CK282" s="2444"/>
      <c r="CL282" s="2444"/>
      <c r="CM282" s="2444"/>
      <c r="CN282" s="2444"/>
      <c r="CO282" s="2444"/>
      <c r="CP282" s="2444"/>
      <c r="CQ282" s="2444"/>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4"/>
      <c r="DR282" s="145"/>
      <c r="DS282" s="82"/>
      <c r="DT282" s="82"/>
      <c r="DU282" s="82"/>
      <c r="DV282" s="82"/>
      <c r="DW282" s="82"/>
      <c r="DX282" s="82"/>
      <c r="DY282" s="82"/>
      <c r="DZ282" s="82"/>
      <c r="EA282" s="149"/>
      <c r="EB282" s="149"/>
      <c r="EC282" s="149"/>
      <c r="ED282" s="82"/>
      <c r="EE282" s="82"/>
      <c r="EF282" s="82"/>
      <c r="EG282" s="82"/>
      <c r="EH282" s="82"/>
      <c r="EI282" s="82"/>
      <c r="EJ282" s="82"/>
      <c r="EK282" s="82"/>
      <c r="EL282" s="82"/>
      <c r="EM282" s="82"/>
      <c r="EN282" s="82"/>
      <c r="EO282" s="82"/>
      <c r="EP282" s="82"/>
      <c r="EQ282" s="82"/>
      <c r="ER282" s="82"/>
      <c r="ES282" s="82"/>
      <c r="ET282" s="82"/>
      <c r="EU282" s="82"/>
      <c r="EV282" s="82"/>
      <c r="EW282" s="82"/>
      <c r="EX282" s="82"/>
      <c r="EY282" s="82"/>
      <c r="EZ282" s="2444"/>
      <c r="FA282" s="2444"/>
      <c r="FB282" s="2444"/>
      <c r="FC282" s="2444"/>
      <c r="FD282" s="2444"/>
      <c r="FE282" s="2444"/>
      <c r="FF282" s="2444"/>
      <c r="FG282" s="2444"/>
      <c r="FH282" s="2444"/>
      <c r="FI282" s="2444"/>
      <c r="FJ282" s="2444"/>
      <c r="FK282" s="2444"/>
      <c r="FL282" s="2444"/>
      <c r="FM282" s="2444"/>
      <c r="FN282" s="2444"/>
      <c r="FO282" s="2444"/>
      <c r="FP282" s="2444"/>
      <c r="FQ282" s="2444"/>
      <c r="FR282" s="2444"/>
      <c r="FS282" s="2444"/>
      <c r="FT282" s="2444"/>
      <c r="FU282" s="2444"/>
      <c r="FV282" s="2444"/>
      <c r="FW282" s="2444"/>
      <c r="FX282" s="2444"/>
      <c r="FY282" s="2444"/>
      <c r="FZ282" s="2444"/>
      <c r="GA282" s="2444"/>
      <c r="GB282" s="2444"/>
      <c r="GC282" s="2444"/>
      <c r="GD282" s="2444"/>
      <c r="GE282" s="2444"/>
      <c r="GF282" s="2444"/>
      <c r="GG282" s="2444"/>
      <c r="GH282" s="2444"/>
      <c r="GI282" s="2444"/>
      <c r="GJ282" s="2444"/>
      <c r="GK282" s="2444"/>
      <c r="GL282" s="2444"/>
      <c r="GM282" s="2444"/>
      <c r="GN282" s="2444"/>
      <c r="GO282" s="2444"/>
      <c r="GP282" s="2444"/>
      <c r="GQ282" s="2444"/>
      <c r="GR282" s="2444"/>
      <c r="GS282" s="2444"/>
      <c r="GT282" s="2444"/>
      <c r="GU282" s="2444"/>
      <c r="GV282" s="2444"/>
      <c r="GW282" s="2444"/>
      <c r="GX282" s="2444"/>
      <c r="GY282" s="2444"/>
      <c r="GZ282" s="2444"/>
      <c r="HA282" s="2444"/>
      <c r="HB282" s="2444"/>
      <c r="HC282" s="2444"/>
      <c r="HD282" s="2444"/>
      <c r="HE282" s="2444"/>
      <c r="HF282" s="2444"/>
      <c r="HG282" s="2444"/>
      <c r="HH282" s="2444"/>
      <c r="HI282" s="2444"/>
      <c r="HJ282" s="2444"/>
      <c r="HK282" s="82"/>
      <c r="HL282" s="82"/>
      <c r="HM282" s="82"/>
      <c r="HN282" s="82"/>
      <c r="HO282" s="82"/>
      <c r="HP282" s="82"/>
      <c r="HQ282" s="82"/>
      <c r="HR282" s="82"/>
      <c r="HS282" s="82"/>
      <c r="HT282" s="82"/>
      <c r="HU282" s="82"/>
      <c r="HV282" s="82"/>
      <c r="HW282" s="82"/>
      <c r="HX282" s="82"/>
      <c r="HY282" s="82"/>
      <c r="HZ282" s="82"/>
      <c r="IA282" s="82"/>
      <c r="IB282" s="82"/>
      <c r="IC282" s="82"/>
      <c r="ID282" s="82"/>
      <c r="IE282" s="82"/>
      <c r="IF282" s="82"/>
      <c r="IG282" s="82"/>
      <c r="IH282" s="82"/>
      <c r="II282" s="82"/>
      <c r="IJ282" s="82"/>
    </row>
    <row r="283" spans="3:259" ht="5.25" customHeight="1">
      <c r="C283" s="82"/>
      <c r="D283" s="1377"/>
      <c r="E283" s="1377"/>
      <c r="F283" s="1377"/>
      <c r="G283" s="1377"/>
      <c r="H283" s="1377"/>
      <c r="I283" s="137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82"/>
      <c r="AE283" s="82"/>
      <c r="AF283" s="82"/>
      <c r="AG283" s="2444"/>
      <c r="AH283" s="2444"/>
      <c r="AI283" s="2444"/>
      <c r="AJ283" s="2444"/>
      <c r="AK283" s="2444"/>
      <c r="AL283" s="2444"/>
      <c r="AM283" s="2444"/>
      <c r="AN283" s="2444"/>
      <c r="AO283" s="2444"/>
      <c r="AP283" s="2444"/>
      <c r="AQ283" s="2444"/>
      <c r="AR283" s="2444"/>
      <c r="AS283" s="2444"/>
      <c r="AT283" s="2444"/>
      <c r="AU283" s="2444"/>
      <c r="AV283" s="2444"/>
      <c r="AW283" s="2444"/>
      <c r="AX283" s="2444"/>
      <c r="AY283" s="2444"/>
      <c r="AZ283" s="2444"/>
      <c r="BA283" s="2444"/>
      <c r="BB283" s="2444"/>
      <c r="BC283" s="2444"/>
      <c r="BD283" s="2444"/>
      <c r="BE283" s="2444"/>
      <c r="BF283" s="2444"/>
      <c r="BG283" s="2444"/>
      <c r="BH283" s="2444"/>
      <c r="BI283" s="2444"/>
      <c r="BJ283" s="2444"/>
      <c r="BK283" s="2444"/>
      <c r="BL283" s="2444"/>
      <c r="BM283" s="2444"/>
      <c r="BN283" s="2444"/>
      <c r="BO283" s="2444"/>
      <c r="BP283" s="2444"/>
      <c r="BQ283" s="2444"/>
      <c r="BR283" s="2444"/>
      <c r="BS283" s="2444"/>
      <c r="BT283" s="2444"/>
      <c r="BU283" s="2444"/>
      <c r="BV283" s="2444"/>
      <c r="BW283" s="2444"/>
      <c r="BX283" s="2444"/>
      <c r="BY283" s="2444"/>
      <c r="BZ283" s="2444"/>
      <c r="CA283" s="2444"/>
      <c r="CB283" s="2444"/>
      <c r="CC283" s="2444"/>
      <c r="CD283" s="2444"/>
      <c r="CE283" s="2444"/>
      <c r="CF283" s="2444"/>
      <c r="CG283" s="2444"/>
      <c r="CH283" s="2444"/>
      <c r="CI283" s="2444"/>
      <c r="CJ283" s="2444"/>
      <c r="CK283" s="2444"/>
      <c r="CL283" s="2444"/>
      <c r="CM283" s="2444"/>
      <c r="CN283" s="2444"/>
      <c r="CO283" s="2444"/>
      <c r="CP283" s="2444"/>
      <c r="CQ283" s="2444"/>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4"/>
      <c r="DR283" s="145"/>
      <c r="DS283" s="82"/>
      <c r="DT283" s="82"/>
      <c r="DU283" s="82"/>
      <c r="DV283" s="82"/>
      <c r="DW283" s="82"/>
      <c r="DX283" s="82"/>
      <c r="DY283" s="82"/>
      <c r="DZ283" s="82"/>
      <c r="EA283" s="149"/>
      <c r="EB283" s="149"/>
      <c r="EC283" s="149"/>
      <c r="ED283" s="82"/>
      <c r="EE283" s="82"/>
      <c r="EF283" s="82"/>
      <c r="EG283" s="82"/>
      <c r="EH283" s="82"/>
      <c r="EI283" s="82"/>
      <c r="EJ283" s="82"/>
      <c r="EK283" s="82"/>
      <c r="EL283" s="82"/>
      <c r="EM283" s="82"/>
      <c r="EN283" s="82"/>
      <c r="EO283" s="82"/>
      <c r="EP283" s="82"/>
      <c r="EQ283" s="82"/>
      <c r="ER283" s="82"/>
      <c r="ES283" s="82"/>
      <c r="ET283" s="82"/>
      <c r="EU283" s="82"/>
      <c r="EV283" s="82"/>
      <c r="EW283" s="82"/>
      <c r="EX283" s="82"/>
      <c r="EY283" s="82"/>
      <c r="EZ283" s="2444"/>
      <c r="FA283" s="2444"/>
      <c r="FB283" s="2444"/>
      <c r="FC283" s="2444"/>
      <c r="FD283" s="2444"/>
      <c r="FE283" s="2444"/>
      <c r="FF283" s="2444"/>
      <c r="FG283" s="2444"/>
      <c r="FH283" s="2444"/>
      <c r="FI283" s="2444"/>
      <c r="FJ283" s="2444"/>
      <c r="FK283" s="2444"/>
      <c r="FL283" s="2444"/>
      <c r="FM283" s="2444"/>
      <c r="FN283" s="2444"/>
      <c r="FO283" s="2444"/>
      <c r="FP283" s="2444"/>
      <c r="FQ283" s="2444"/>
      <c r="FR283" s="2444"/>
      <c r="FS283" s="2444"/>
      <c r="FT283" s="2444"/>
      <c r="FU283" s="2444"/>
      <c r="FV283" s="2444"/>
      <c r="FW283" s="2444"/>
      <c r="FX283" s="2444"/>
      <c r="FY283" s="2444"/>
      <c r="FZ283" s="2444"/>
      <c r="GA283" s="2444"/>
      <c r="GB283" s="2444"/>
      <c r="GC283" s="2444"/>
      <c r="GD283" s="2444"/>
      <c r="GE283" s="2444"/>
      <c r="GF283" s="2444"/>
      <c r="GG283" s="2444"/>
      <c r="GH283" s="2444"/>
      <c r="GI283" s="2444"/>
      <c r="GJ283" s="2444"/>
      <c r="GK283" s="2444"/>
      <c r="GL283" s="2444"/>
      <c r="GM283" s="2444"/>
      <c r="GN283" s="2444"/>
      <c r="GO283" s="2444"/>
      <c r="GP283" s="2444"/>
      <c r="GQ283" s="2444"/>
      <c r="GR283" s="2444"/>
      <c r="GS283" s="2444"/>
      <c r="GT283" s="2444"/>
      <c r="GU283" s="2444"/>
      <c r="GV283" s="2444"/>
      <c r="GW283" s="2444"/>
      <c r="GX283" s="2444"/>
      <c r="GY283" s="2444"/>
      <c r="GZ283" s="2444"/>
      <c r="HA283" s="2444"/>
      <c r="HB283" s="2444"/>
      <c r="HC283" s="2444"/>
      <c r="HD283" s="2444"/>
      <c r="HE283" s="2444"/>
      <c r="HF283" s="2444"/>
      <c r="HG283" s="2444"/>
      <c r="HH283" s="2444"/>
      <c r="HI283" s="2444"/>
      <c r="HJ283" s="2444"/>
      <c r="HK283" s="82"/>
      <c r="HL283" s="82"/>
      <c r="HM283" s="82"/>
      <c r="HN283" s="82"/>
      <c r="HO283" s="82"/>
      <c r="HP283" s="82"/>
      <c r="HQ283" s="82"/>
      <c r="HR283" s="82"/>
      <c r="HS283" s="82"/>
      <c r="HT283" s="82"/>
      <c r="HU283" s="82"/>
      <c r="HV283" s="82"/>
      <c r="HW283" s="82"/>
      <c r="HX283" s="82"/>
      <c r="HY283" s="82"/>
      <c r="HZ283" s="82"/>
      <c r="IA283" s="82"/>
      <c r="IB283" s="82"/>
      <c r="IC283" s="82"/>
      <c r="ID283" s="82"/>
      <c r="IE283" s="82"/>
      <c r="IF283" s="82"/>
      <c r="IG283" s="82"/>
      <c r="IH283" s="82"/>
      <c r="II283" s="82"/>
      <c r="IJ283" s="82"/>
    </row>
    <row r="284" spans="3:259" ht="5.25" customHeight="1">
      <c r="C284" s="82"/>
      <c r="D284" s="1377"/>
      <c r="E284" s="1377"/>
      <c r="F284" s="1377"/>
      <c r="G284" s="1377"/>
      <c r="H284" s="1377"/>
      <c r="I284" s="1377"/>
      <c r="J284" s="1377"/>
      <c r="K284" s="1377"/>
      <c r="L284" s="1377"/>
      <c r="M284" s="1377"/>
      <c r="N284" s="1377"/>
      <c r="O284" s="1377"/>
      <c r="P284" s="1377"/>
      <c r="Q284" s="1377"/>
      <c r="R284" s="1377"/>
      <c r="S284" s="1377"/>
      <c r="T284" s="1377"/>
      <c r="U284" s="1377"/>
      <c r="V284" s="1377"/>
      <c r="W284" s="1377"/>
      <c r="X284" s="1377"/>
      <c r="Y284" s="1377"/>
      <c r="Z284" s="1377"/>
      <c r="AA284" s="1377"/>
      <c r="AB284" s="1377"/>
      <c r="AC284" s="1377"/>
      <c r="AD284" s="148"/>
      <c r="AE284" s="148"/>
      <c r="AF284" s="148"/>
      <c r="AG284" s="2445"/>
      <c r="AH284" s="2445"/>
      <c r="AI284" s="2445"/>
      <c r="AJ284" s="2445"/>
      <c r="AK284" s="2445"/>
      <c r="AL284" s="2445"/>
      <c r="AM284" s="2445"/>
      <c r="AN284" s="2445"/>
      <c r="AO284" s="2445"/>
      <c r="AP284" s="2445"/>
      <c r="AQ284" s="2445"/>
      <c r="AR284" s="2445"/>
      <c r="AS284" s="2445"/>
      <c r="AT284" s="2445"/>
      <c r="AU284" s="2445"/>
      <c r="AV284" s="2445"/>
      <c r="AW284" s="2445"/>
      <c r="AX284" s="2445"/>
      <c r="AY284" s="2445"/>
      <c r="AZ284" s="2445"/>
      <c r="BA284" s="2445"/>
      <c r="BB284" s="2445"/>
      <c r="BC284" s="2445"/>
      <c r="BD284" s="2445"/>
      <c r="BE284" s="2445"/>
      <c r="BF284" s="2445"/>
      <c r="BG284" s="2445"/>
      <c r="BH284" s="2445"/>
      <c r="BI284" s="2445"/>
      <c r="BJ284" s="2445"/>
      <c r="BK284" s="2445"/>
      <c r="BL284" s="2445"/>
      <c r="BM284" s="2445"/>
      <c r="BN284" s="2445"/>
      <c r="BO284" s="2445"/>
      <c r="BP284" s="2445"/>
      <c r="BQ284" s="2445"/>
      <c r="BR284" s="2445"/>
      <c r="BS284" s="2445"/>
      <c r="BT284" s="2445"/>
      <c r="BU284" s="2445"/>
      <c r="BV284" s="2445"/>
      <c r="BW284" s="2445"/>
      <c r="BX284" s="2445"/>
      <c r="BY284" s="2445"/>
      <c r="BZ284" s="2445"/>
      <c r="CA284" s="2445"/>
      <c r="CB284" s="2445"/>
      <c r="CC284" s="2445"/>
      <c r="CD284" s="2445"/>
      <c r="CE284" s="2445"/>
      <c r="CF284" s="2445"/>
      <c r="CG284" s="2445"/>
      <c r="CH284" s="2445"/>
      <c r="CI284" s="2445"/>
      <c r="CJ284" s="2445"/>
      <c r="CK284" s="2445"/>
      <c r="CL284" s="2445"/>
      <c r="CM284" s="2445"/>
      <c r="CN284" s="2445"/>
      <c r="CO284" s="2445"/>
      <c r="CP284" s="2445"/>
      <c r="CQ284" s="2445"/>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84"/>
      <c r="DR284" s="145"/>
      <c r="DS284" s="82"/>
      <c r="DT284" s="82"/>
      <c r="DU284" s="82"/>
      <c r="DV284" s="82"/>
      <c r="DW284" s="82"/>
      <c r="DX284" s="82"/>
      <c r="DY284" s="82"/>
      <c r="DZ284" s="82"/>
      <c r="EA284" s="150"/>
      <c r="EB284" s="150"/>
      <c r="EC284" s="150"/>
      <c r="ED284" s="148"/>
      <c r="EE284" s="148"/>
      <c r="EF284" s="148"/>
      <c r="EG284" s="148"/>
      <c r="EH284" s="148"/>
      <c r="EI284" s="148"/>
      <c r="EJ284" s="148"/>
      <c r="EK284" s="148"/>
      <c r="EL284" s="148"/>
      <c r="EM284" s="148"/>
      <c r="EN284" s="148"/>
      <c r="EO284" s="148"/>
      <c r="EP284" s="148"/>
      <c r="EQ284" s="148"/>
      <c r="ER284" s="148"/>
      <c r="ES284" s="148"/>
      <c r="ET284" s="148"/>
      <c r="EU284" s="148"/>
      <c r="EV284" s="148"/>
      <c r="EW284" s="148"/>
      <c r="EX284" s="148"/>
      <c r="EY284" s="148"/>
      <c r="EZ284" s="2445"/>
      <c r="FA284" s="2445"/>
      <c r="FB284" s="2445"/>
      <c r="FC284" s="2445"/>
      <c r="FD284" s="2445"/>
      <c r="FE284" s="2445"/>
      <c r="FF284" s="2445"/>
      <c r="FG284" s="2445"/>
      <c r="FH284" s="2445"/>
      <c r="FI284" s="2445"/>
      <c r="FJ284" s="2445"/>
      <c r="FK284" s="2445"/>
      <c r="FL284" s="2445"/>
      <c r="FM284" s="2445"/>
      <c r="FN284" s="2445"/>
      <c r="FO284" s="2445"/>
      <c r="FP284" s="2445"/>
      <c r="FQ284" s="2445"/>
      <c r="FR284" s="2445"/>
      <c r="FS284" s="2445"/>
      <c r="FT284" s="2445"/>
      <c r="FU284" s="2445"/>
      <c r="FV284" s="2445"/>
      <c r="FW284" s="2445"/>
      <c r="FX284" s="2445"/>
      <c r="FY284" s="2445"/>
      <c r="FZ284" s="2445"/>
      <c r="GA284" s="2445"/>
      <c r="GB284" s="2445"/>
      <c r="GC284" s="2445"/>
      <c r="GD284" s="2445"/>
      <c r="GE284" s="2445"/>
      <c r="GF284" s="2445"/>
      <c r="GG284" s="2445"/>
      <c r="GH284" s="2445"/>
      <c r="GI284" s="2445"/>
      <c r="GJ284" s="2445"/>
      <c r="GK284" s="2445"/>
      <c r="GL284" s="2445"/>
      <c r="GM284" s="2445"/>
      <c r="GN284" s="2445"/>
      <c r="GO284" s="2445"/>
      <c r="GP284" s="2445"/>
      <c r="GQ284" s="2445"/>
      <c r="GR284" s="2445"/>
      <c r="GS284" s="2445"/>
      <c r="GT284" s="2445"/>
      <c r="GU284" s="2445"/>
      <c r="GV284" s="2445"/>
      <c r="GW284" s="2445"/>
      <c r="GX284" s="2445"/>
      <c r="GY284" s="2445"/>
      <c r="GZ284" s="2445"/>
      <c r="HA284" s="2445"/>
      <c r="HB284" s="2445"/>
      <c r="HC284" s="2445"/>
      <c r="HD284" s="2445"/>
      <c r="HE284" s="2445"/>
      <c r="HF284" s="2445"/>
      <c r="HG284" s="2445"/>
      <c r="HH284" s="2445"/>
      <c r="HI284" s="2445"/>
      <c r="HJ284" s="2445"/>
      <c r="HK284" s="148"/>
      <c r="HL284" s="148"/>
      <c r="HM284" s="148"/>
      <c r="HN284" s="148"/>
      <c r="HO284" s="148"/>
      <c r="HP284" s="148"/>
      <c r="HQ284" s="148"/>
      <c r="HR284" s="148"/>
      <c r="HS284" s="148"/>
      <c r="HT284" s="148"/>
      <c r="HU284" s="148"/>
      <c r="HV284" s="148"/>
      <c r="HW284" s="148"/>
      <c r="HX284" s="148"/>
      <c r="HY284" s="148"/>
      <c r="HZ284" s="148"/>
      <c r="IA284" s="148"/>
      <c r="IB284" s="148"/>
      <c r="IC284" s="148"/>
      <c r="ID284" s="148"/>
      <c r="IE284" s="148"/>
      <c r="IF284" s="148"/>
      <c r="IG284" s="148"/>
      <c r="IH284" s="148"/>
      <c r="II284" s="148"/>
      <c r="IJ284" s="82"/>
    </row>
    <row r="285" spans="3:259" ht="5.25" customHeight="1">
      <c r="C285" s="82"/>
      <c r="D285" s="82"/>
      <c r="E285" s="82"/>
      <c r="F285" s="82"/>
      <c r="G285" s="83"/>
      <c r="H285" s="2039" t="s">
        <v>40</v>
      </c>
      <c r="I285" s="2040"/>
      <c r="J285" s="2040"/>
      <c r="K285" s="2040"/>
      <c r="L285" s="2040"/>
      <c r="M285" s="2041"/>
      <c r="N285" s="2092" t="s">
        <v>225</v>
      </c>
      <c r="O285" s="2093"/>
      <c r="P285" s="2093"/>
      <c r="Q285" s="2094"/>
      <c r="R285" s="2446" t="str">
        <f>IF($R$27&lt;&gt;"",$R$27,"")</f>
        <v xml:space="preserve">  </v>
      </c>
      <c r="S285" s="683"/>
      <c r="T285" s="683"/>
      <c r="U285" s="683"/>
      <c r="V285" s="683"/>
      <c r="W285" s="683"/>
      <c r="X285" s="683"/>
      <c r="Y285" s="683"/>
      <c r="Z285" s="683"/>
      <c r="AA285" s="683"/>
      <c r="AB285" s="683"/>
      <c r="AC285" s="683"/>
      <c r="AD285" s="683"/>
      <c r="AE285" s="683"/>
      <c r="AF285" s="683"/>
      <c r="AG285" s="683"/>
      <c r="AH285" s="683"/>
      <c r="AI285" s="683"/>
      <c r="AJ285" s="683"/>
      <c r="AK285" s="683"/>
      <c r="AL285" s="683"/>
      <c r="AM285" s="683"/>
      <c r="AN285" s="683"/>
      <c r="AO285" s="683"/>
      <c r="AP285" s="683"/>
      <c r="AQ285" s="683"/>
      <c r="AR285" s="683"/>
      <c r="AS285" s="683"/>
      <c r="AT285" s="683"/>
      <c r="AU285" s="683"/>
      <c r="AV285" s="683"/>
      <c r="AW285" s="683"/>
      <c r="AX285" s="683"/>
      <c r="AY285" s="683"/>
      <c r="AZ285" s="683"/>
      <c r="BA285" s="683"/>
      <c r="BB285" s="683"/>
      <c r="BC285" s="683"/>
      <c r="BD285" s="683"/>
      <c r="BE285" s="683"/>
      <c r="BF285" s="683"/>
      <c r="BG285" s="683"/>
      <c r="BH285" s="683"/>
      <c r="BI285" s="683"/>
      <c r="BJ285" s="683"/>
      <c r="BK285" s="683"/>
      <c r="BL285" s="683"/>
      <c r="BM285" s="683"/>
      <c r="BN285" s="683"/>
      <c r="BO285" s="683"/>
      <c r="BP285" s="683"/>
      <c r="BQ285" s="2447"/>
      <c r="BR285" s="2233" t="s">
        <v>38</v>
      </c>
      <c r="BS285" s="2063"/>
      <c r="BT285" s="2063"/>
      <c r="BU285" s="2063"/>
      <c r="BV285" s="2063"/>
      <c r="BW285" s="2063"/>
      <c r="BX285" s="2063"/>
      <c r="BY285" s="2063"/>
      <c r="BZ285" s="2063"/>
      <c r="CA285" s="2234"/>
      <c r="CB285" s="2246" t="str">
        <f>IF($CB$21&lt;&gt;"",$CB$21,"")</f>
        <v/>
      </c>
      <c r="CC285" s="1463"/>
      <c r="CD285" s="1463"/>
      <c r="CE285" s="1463"/>
      <c r="CF285" s="1463"/>
      <c r="CG285" s="1463"/>
      <c r="CH285" s="1463"/>
      <c r="CI285" s="1463"/>
      <c r="CJ285" s="1463"/>
      <c r="CK285" s="1463"/>
      <c r="CL285" s="1463"/>
      <c r="CM285" s="1463"/>
      <c r="CN285" s="1463"/>
      <c r="CO285" s="1463"/>
      <c r="CP285" s="1463"/>
      <c r="CQ285" s="1463"/>
      <c r="CR285" s="1463"/>
      <c r="CS285" s="1463"/>
      <c r="CT285" s="1463"/>
      <c r="CU285" s="1463"/>
      <c r="CV285" s="1463"/>
      <c r="CW285" s="1463"/>
      <c r="CX285" s="1463"/>
      <c r="CY285" s="1463"/>
      <c r="CZ285" s="1463"/>
      <c r="DA285" s="1463"/>
      <c r="DB285" s="1463"/>
      <c r="DC285" s="1463"/>
      <c r="DD285" s="1463"/>
      <c r="DE285" s="1463"/>
      <c r="DF285" s="1463"/>
      <c r="DG285" s="1463"/>
      <c r="DH285" s="1463"/>
      <c r="DI285" s="1463"/>
      <c r="DJ285" s="1463"/>
      <c r="DK285" s="1463"/>
      <c r="DL285" s="1463"/>
      <c r="DM285" s="1463"/>
      <c r="DN285" s="1463"/>
      <c r="DO285" s="1463"/>
      <c r="DP285" s="2247"/>
      <c r="DQ285" s="81"/>
      <c r="DR285" s="144"/>
      <c r="DU285" s="82"/>
      <c r="DV285" s="82"/>
      <c r="DW285" s="82"/>
      <c r="DX285" s="82"/>
      <c r="DY285" s="82"/>
      <c r="DZ285" s="83"/>
      <c r="EA285" s="2042" t="s">
        <v>40</v>
      </c>
      <c r="EB285" s="2043"/>
      <c r="EC285" s="2043"/>
      <c r="ED285" s="2043"/>
      <c r="EE285" s="2043"/>
      <c r="EF285" s="2044"/>
      <c r="EG285" s="2092" t="s">
        <v>225</v>
      </c>
      <c r="EH285" s="2093"/>
      <c r="EI285" s="2093"/>
      <c r="EJ285" s="2094"/>
      <c r="EK285" s="2446" t="str">
        <f>IF($R$27&lt;&gt;"",$R$27,"")</f>
        <v xml:space="preserve">  </v>
      </c>
      <c r="EL285" s="683"/>
      <c r="EM285" s="683"/>
      <c r="EN285" s="683"/>
      <c r="EO285" s="683"/>
      <c r="EP285" s="683"/>
      <c r="EQ285" s="683"/>
      <c r="ER285" s="683"/>
      <c r="ES285" s="683"/>
      <c r="ET285" s="683"/>
      <c r="EU285" s="683"/>
      <c r="EV285" s="683"/>
      <c r="EW285" s="683"/>
      <c r="EX285" s="683"/>
      <c r="EY285" s="683"/>
      <c r="EZ285" s="683"/>
      <c r="FA285" s="683"/>
      <c r="FB285" s="683"/>
      <c r="FC285" s="683"/>
      <c r="FD285" s="683"/>
      <c r="FE285" s="683"/>
      <c r="FF285" s="683"/>
      <c r="FG285" s="683"/>
      <c r="FH285" s="683"/>
      <c r="FI285" s="683"/>
      <c r="FJ285" s="683"/>
      <c r="FK285" s="683"/>
      <c r="FL285" s="683"/>
      <c r="FM285" s="683"/>
      <c r="FN285" s="683"/>
      <c r="FO285" s="683"/>
      <c r="FP285" s="683"/>
      <c r="FQ285" s="683"/>
      <c r="FR285" s="683"/>
      <c r="FS285" s="683"/>
      <c r="FT285" s="683"/>
      <c r="FU285" s="683"/>
      <c r="FV285" s="683"/>
      <c r="FW285" s="683"/>
      <c r="FX285" s="683"/>
      <c r="FY285" s="683"/>
      <c r="FZ285" s="683"/>
      <c r="GA285" s="683"/>
      <c r="GB285" s="683"/>
      <c r="GC285" s="683"/>
      <c r="GD285" s="683"/>
      <c r="GE285" s="683"/>
      <c r="GF285" s="683"/>
      <c r="GG285" s="683"/>
      <c r="GH285" s="683"/>
      <c r="GI285" s="683"/>
      <c r="GJ285" s="2447"/>
      <c r="GK285" s="2233" t="s">
        <v>38</v>
      </c>
      <c r="GL285" s="2063"/>
      <c r="GM285" s="2063"/>
      <c r="GN285" s="2063"/>
      <c r="GO285" s="2063"/>
      <c r="GP285" s="2063"/>
      <c r="GQ285" s="2063"/>
      <c r="GR285" s="2063"/>
      <c r="GS285" s="2063"/>
      <c r="GT285" s="2234"/>
      <c r="GU285" s="2246" t="str">
        <f>IF($CB$21&lt;&gt;"",$CB$21,"")</f>
        <v/>
      </c>
      <c r="GV285" s="1463"/>
      <c r="GW285" s="1463"/>
      <c r="GX285" s="1463"/>
      <c r="GY285" s="1463"/>
      <c r="GZ285" s="1463"/>
      <c r="HA285" s="1463"/>
      <c r="HB285" s="1463"/>
      <c r="HC285" s="1463"/>
      <c r="HD285" s="1463"/>
      <c r="HE285" s="1463"/>
      <c r="HF285" s="1463"/>
      <c r="HG285" s="1463"/>
      <c r="HH285" s="1463"/>
      <c r="HI285" s="1463"/>
      <c r="HJ285" s="1463"/>
      <c r="HK285" s="1463"/>
      <c r="HL285" s="1463"/>
      <c r="HM285" s="1463"/>
      <c r="HN285" s="1463"/>
      <c r="HO285" s="1463"/>
      <c r="HP285" s="1463"/>
      <c r="HQ285" s="1463"/>
      <c r="HR285" s="1463"/>
      <c r="HS285" s="1463"/>
      <c r="HT285" s="1463"/>
      <c r="HU285" s="1463"/>
      <c r="HV285" s="1463"/>
      <c r="HW285" s="1463"/>
      <c r="HX285" s="1463"/>
      <c r="HY285" s="1463"/>
      <c r="HZ285" s="1463"/>
      <c r="IA285" s="1463"/>
      <c r="IB285" s="1463"/>
      <c r="IC285" s="1463"/>
      <c r="ID285" s="1463"/>
      <c r="IE285" s="1463"/>
      <c r="IF285" s="1463"/>
      <c r="IG285" s="1463"/>
      <c r="IH285" s="1463"/>
      <c r="II285" s="2247"/>
      <c r="IJ285" s="82"/>
    </row>
    <row r="286" spans="3:259" ht="5.25" customHeight="1">
      <c r="C286" s="82"/>
      <c r="D286" s="82"/>
      <c r="E286" s="82"/>
      <c r="F286" s="82"/>
      <c r="G286" s="83"/>
      <c r="H286" s="2042"/>
      <c r="I286" s="2043"/>
      <c r="J286" s="2043"/>
      <c r="K286" s="2043"/>
      <c r="L286" s="2043"/>
      <c r="M286" s="2044"/>
      <c r="N286" s="2095"/>
      <c r="O286" s="2096"/>
      <c r="P286" s="2096"/>
      <c r="Q286" s="2097"/>
      <c r="R286" s="2448"/>
      <c r="S286" s="2448"/>
      <c r="T286" s="2448"/>
      <c r="U286" s="2448"/>
      <c r="V286" s="2448"/>
      <c r="W286" s="2448"/>
      <c r="X286" s="2448"/>
      <c r="Y286" s="2448"/>
      <c r="Z286" s="2448"/>
      <c r="AA286" s="2448"/>
      <c r="AB286" s="2448"/>
      <c r="AC286" s="2448"/>
      <c r="AD286" s="2448"/>
      <c r="AE286" s="2448"/>
      <c r="AF286" s="2448"/>
      <c r="AG286" s="2448"/>
      <c r="AH286" s="2448"/>
      <c r="AI286" s="2448"/>
      <c r="AJ286" s="2448"/>
      <c r="AK286" s="2448"/>
      <c r="AL286" s="2448"/>
      <c r="AM286" s="2448"/>
      <c r="AN286" s="2448"/>
      <c r="AO286" s="2448"/>
      <c r="AP286" s="2448"/>
      <c r="AQ286" s="2448"/>
      <c r="AR286" s="2448"/>
      <c r="AS286" s="2448"/>
      <c r="AT286" s="2448"/>
      <c r="AU286" s="2448"/>
      <c r="AV286" s="2448"/>
      <c r="AW286" s="2448"/>
      <c r="AX286" s="2448"/>
      <c r="AY286" s="2448"/>
      <c r="AZ286" s="2448"/>
      <c r="BA286" s="2448"/>
      <c r="BB286" s="2448"/>
      <c r="BC286" s="2448"/>
      <c r="BD286" s="2448"/>
      <c r="BE286" s="2448"/>
      <c r="BF286" s="2448"/>
      <c r="BG286" s="2448"/>
      <c r="BH286" s="2448"/>
      <c r="BI286" s="2448"/>
      <c r="BJ286" s="2448"/>
      <c r="BK286" s="2448"/>
      <c r="BL286" s="2448"/>
      <c r="BM286" s="2448"/>
      <c r="BN286" s="2448"/>
      <c r="BO286" s="2448"/>
      <c r="BP286" s="2448"/>
      <c r="BQ286" s="2449"/>
      <c r="BR286" s="2233"/>
      <c r="BS286" s="2063"/>
      <c r="BT286" s="2063"/>
      <c r="BU286" s="2063"/>
      <c r="BV286" s="2063"/>
      <c r="BW286" s="2063"/>
      <c r="BX286" s="2063"/>
      <c r="BY286" s="2063"/>
      <c r="BZ286" s="2063"/>
      <c r="CA286" s="2152"/>
      <c r="CB286" s="2248"/>
      <c r="CC286" s="2248"/>
      <c r="CD286" s="2248"/>
      <c r="CE286" s="2248"/>
      <c r="CF286" s="2248"/>
      <c r="CG286" s="2248"/>
      <c r="CH286" s="2248"/>
      <c r="CI286" s="2248"/>
      <c r="CJ286" s="2248"/>
      <c r="CK286" s="2248"/>
      <c r="CL286" s="2248"/>
      <c r="CM286" s="2248"/>
      <c r="CN286" s="2248"/>
      <c r="CO286" s="2248"/>
      <c r="CP286" s="2248"/>
      <c r="CQ286" s="2248"/>
      <c r="CR286" s="2248"/>
      <c r="CS286" s="2248"/>
      <c r="CT286" s="2248"/>
      <c r="CU286" s="2248"/>
      <c r="CV286" s="2248"/>
      <c r="CW286" s="2248"/>
      <c r="CX286" s="2248"/>
      <c r="CY286" s="2248"/>
      <c r="CZ286" s="2248"/>
      <c r="DA286" s="2248"/>
      <c r="DB286" s="2248"/>
      <c r="DC286" s="2248"/>
      <c r="DD286" s="2248"/>
      <c r="DE286" s="2248"/>
      <c r="DF286" s="2248"/>
      <c r="DG286" s="2248"/>
      <c r="DH286" s="2248"/>
      <c r="DI286" s="2248"/>
      <c r="DJ286" s="2248"/>
      <c r="DK286" s="2248"/>
      <c r="DL286" s="2248"/>
      <c r="DM286" s="2248"/>
      <c r="DN286" s="2248"/>
      <c r="DO286" s="2248"/>
      <c r="DP286" s="2247"/>
      <c r="DQ286" s="81"/>
      <c r="DR286" s="144"/>
      <c r="DU286" s="82"/>
      <c r="DV286" s="82"/>
      <c r="DW286" s="82"/>
      <c r="DX286" s="82"/>
      <c r="DY286" s="82"/>
      <c r="DZ286" s="83"/>
      <c r="EA286" s="2042"/>
      <c r="EB286" s="2043"/>
      <c r="EC286" s="2043"/>
      <c r="ED286" s="2043"/>
      <c r="EE286" s="2043"/>
      <c r="EF286" s="2044"/>
      <c r="EG286" s="2095"/>
      <c r="EH286" s="2096"/>
      <c r="EI286" s="2096"/>
      <c r="EJ286" s="2097"/>
      <c r="EK286" s="2448"/>
      <c r="EL286" s="2448"/>
      <c r="EM286" s="2448"/>
      <c r="EN286" s="2448"/>
      <c r="EO286" s="2448"/>
      <c r="EP286" s="2448"/>
      <c r="EQ286" s="2448"/>
      <c r="ER286" s="2448"/>
      <c r="ES286" s="2448"/>
      <c r="ET286" s="2448"/>
      <c r="EU286" s="2448"/>
      <c r="EV286" s="2448"/>
      <c r="EW286" s="2448"/>
      <c r="EX286" s="2448"/>
      <c r="EY286" s="2448"/>
      <c r="EZ286" s="2448"/>
      <c r="FA286" s="2448"/>
      <c r="FB286" s="2448"/>
      <c r="FC286" s="2448"/>
      <c r="FD286" s="2448"/>
      <c r="FE286" s="2448"/>
      <c r="FF286" s="2448"/>
      <c r="FG286" s="2448"/>
      <c r="FH286" s="2448"/>
      <c r="FI286" s="2448"/>
      <c r="FJ286" s="2448"/>
      <c r="FK286" s="2448"/>
      <c r="FL286" s="2448"/>
      <c r="FM286" s="2448"/>
      <c r="FN286" s="2448"/>
      <c r="FO286" s="2448"/>
      <c r="FP286" s="2448"/>
      <c r="FQ286" s="2448"/>
      <c r="FR286" s="2448"/>
      <c r="FS286" s="2448"/>
      <c r="FT286" s="2448"/>
      <c r="FU286" s="2448"/>
      <c r="FV286" s="2448"/>
      <c r="FW286" s="2448"/>
      <c r="FX286" s="2448"/>
      <c r="FY286" s="2448"/>
      <c r="FZ286" s="2448"/>
      <c r="GA286" s="2448"/>
      <c r="GB286" s="2448"/>
      <c r="GC286" s="2448"/>
      <c r="GD286" s="2448"/>
      <c r="GE286" s="2448"/>
      <c r="GF286" s="2448"/>
      <c r="GG286" s="2448"/>
      <c r="GH286" s="2448"/>
      <c r="GI286" s="2448"/>
      <c r="GJ286" s="2449"/>
      <c r="GK286" s="2233"/>
      <c r="GL286" s="2063"/>
      <c r="GM286" s="2063"/>
      <c r="GN286" s="2063"/>
      <c r="GO286" s="2063"/>
      <c r="GP286" s="2063"/>
      <c r="GQ286" s="2063"/>
      <c r="GR286" s="2063"/>
      <c r="GS286" s="2063"/>
      <c r="GT286" s="2152"/>
      <c r="GU286" s="2248"/>
      <c r="GV286" s="2248"/>
      <c r="GW286" s="2248"/>
      <c r="GX286" s="2248"/>
      <c r="GY286" s="2248"/>
      <c r="GZ286" s="2248"/>
      <c r="HA286" s="2248"/>
      <c r="HB286" s="2248"/>
      <c r="HC286" s="2248"/>
      <c r="HD286" s="2248"/>
      <c r="HE286" s="2248"/>
      <c r="HF286" s="2248"/>
      <c r="HG286" s="2248"/>
      <c r="HH286" s="2248"/>
      <c r="HI286" s="2248"/>
      <c r="HJ286" s="2248"/>
      <c r="HK286" s="2248"/>
      <c r="HL286" s="2248"/>
      <c r="HM286" s="2248"/>
      <c r="HN286" s="2248"/>
      <c r="HO286" s="2248"/>
      <c r="HP286" s="2248"/>
      <c r="HQ286" s="2248"/>
      <c r="HR286" s="2248"/>
      <c r="HS286" s="2248"/>
      <c r="HT286" s="2248"/>
      <c r="HU286" s="2248"/>
      <c r="HV286" s="2248"/>
      <c r="HW286" s="2248"/>
      <c r="HX286" s="2248"/>
      <c r="HY286" s="2248"/>
      <c r="HZ286" s="2248"/>
      <c r="IA286" s="2248"/>
      <c r="IB286" s="2248"/>
      <c r="IC286" s="2248"/>
      <c r="ID286" s="2248"/>
      <c r="IE286" s="2248"/>
      <c r="IF286" s="2248"/>
      <c r="IG286" s="2248"/>
      <c r="IH286" s="2248"/>
      <c r="II286" s="2247"/>
      <c r="IJ286" s="82"/>
    </row>
    <row r="287" spans="3:259" ht="5.25" customHeight="1">
      <c r="C287" s="89"/>
      <c r="D287" s="90"/>
      <c r="E287" s="90"/>
      <c r="F287" s="90"/>
      <c r="G287" s="90"/>
      <c r="H287" s="2042"/>
      <c r="I287" s="2043"/>
      <c r="J287" s="2043"/>
      <c r="K287" s="2043"/>
      <c r="L287" s="2043"/>
      <c r="M287" s="2044"/>
      <c r="N287" s="2095"/>
      <c r="O287" s="2096"/>
      <c r="P287" s="2096"/>
      <c r="Q287" s="2097"/>
      <c r="R287" s="2448"/>
      <c r="S287" s="2448"/>
      <c r="T287" s="2448"/>
      <c r="U287" s="2448"/>
      <c r="V287" s="2448"/>
      <c r="W287" s="2448"/>
      <c r="X287" s="2448"/>
      <c r="Y287" s="2448"/>
      <c r="Z287" s="2448"/>
      <c r="AA287" s="2448"/>
      <c r="AB287" s="2448"/>
      <c r="AC287" s="2448"/>
      <c r="AD287" s="2448"/>
      <c r="AE287" s="2448"/>
      <c r="AF287" s="2448"/>
      <c r="AG287" s="2448"/>
      <c r="AH287" s="2448"/>
      <c r="AI287" s="2448"/>
      <c r="AJ287" s="2448"/>
      <c r="AK287" s="2448"/>
      <c r="AL287" s="2448"/>
      <c r="AM287" s="2448"/>
      <c r="AN287" s="2448"/>
      <c r="AO287" s="2448"/>
      <c r="AP287" s="2448"/>
      <c r="AQ287" s="2448"/>
      <c r="AR287" s="2448"/>
      <c r="AS287" s="2448"/>
      <c r="AT287" s="2448"/>
      <c r="AU287" s="2448"/>
      <c r="AV287" s="2448"/>
      <c r="AW287" s="2448"/>
      <c r="AX287" s="2448"/>
      <c r="AY287" s="2448"/>
      <c r="AZ287" s="2448"/>
      <c r="BA287" s="2448"/>
      <c r="BB287" s="2448"/>
      <c r="BC287" s="2448"/>
      <c r="BD287" s="2448"/>
      <c r="BE287" s="2448"/>
      <c r="BF287" s="2448"/>
      <c r="BG287" s="2448"/>
      <c r="BH287" s="2448"/>
      <c r="BI287" s="2448"/>
      <c r="BJ287" s="2448"/>
      <c r="BK287" s="2448"/>
      <c r="BL287" s="2448"/>
      <c r="BM287" s="2448"/>
      <c r="BN287" s="2448"/>
      <c r="BO287" s="2448"/>
      <c r="BP287" s="2448"/>
      <c r="BQ287" s="2449"/>
      <c r="BR287" s="2233"/>
      <c r="BS287" s="2063"/>
      <c r="BT287" s="2063"/>
      <c r="BU287" s="2063"/>
      <c r="BV287" s="2063"/>
      <c r="BW287" s="2063"/>
      <c r="BX287" s="2063"/>
      <c r="BY287" s="2063"/>
      <c r="BZ287" s="2063"/>
      <c r="CA287" s="2152"/>
      <c r="CB287" s="2248"/>
      <c r="CC287" s="2248"/>
      <c r="CD287" s="2248"/>
      <c r="CE287" s="2248"/>
      <c r="CF287" s="2248"/>
      <c r="CG287" s="2248"/>
      <c r="CH287" s="2248"/>
      <c r="CI287" s="2248"/>
      <c r="CJ287" s="2248"/>
      <c r="CK287" s="2248"/>
      <c r="CL287" s="2248"/>
      <c r="CM287" s="2248"/>
      <c r="CN287" s="2248"/>
      <c r="CO287" s="2248"/>
      <c r="CP287" s="2248"/>
      <c r="CQ287" s="2248"/>
      <c r="CR287" s="2248"/>
      <c r="CS287" s="2248"/>
      <c r="CT287" s="2248"/>
      <c r="CU287" s="2248"/>
      <c r="CV287" s="2248"/>
      <c r="CW287" s="2248"/>
      <c r="CX287" s="2248"/>
      <c r="CY287" s="2248"/>
      <c r="CZ287" s="2248"/>
      <c r="DA287" s="2248"/>
      <c r="DB287" s="2248"/>
      <c r="DC287" s="2248"/>
      <c r="DD287" s="2248"/>
      <c r="DE287" s="2248"/>
      <c r="DF287" s="2248"/>
      <c r="DG287" s="2248"/>
      <c r="DH287" s="2248"/>
      <c r="DI287" s="2248"/>
      <c r="DJ287" s="2248"/>
      <c r="DK287" s="2248"/>
      <c r="DL287" s="2248"/>
      <c r="DM287" s="2248"/>
      <c r="DN287" s="2248"/>
      <c r="DO287" s="2248"/>
      <c r="DP287" s="2247"/>
      <c r="DQ287" s="81"/>
      <c r="DR287" s="144"/>
      <c r="DV287" s="89"/>
      <c r="DW287" s="90"/>
      <c r="DX287" s="90"/>
      <c r="DY287" s="90"/>
      <c r="DZ287" s="90"/>
      <c r="EA287" s="2042"/>
      <c r="EB287" s="2043"/>
      <c r="EC287" s="2043"/>
      <c r="ED287" s="2043"/>
      <c r="EE287" s="2043"/>
      <c r="EF287" s="2044"/>
      <c r="EG287" s="2095"/>
      <c r="EH287" s="2096"/>
      <c r="EI287" s="2096"/>
      <c r="EJ287" s="2097"/>
      <c r="EK287" s="2448"/>
      <c r="EL287" s="2448"/>
      <c r="EM287" s="2448"/>
      <c r="EN287" s="2448"/>
      <c r="EO287" s="2448"/>
      <c r="EP287" s="2448"/>
      <c r="EQ287" s="2448"/>
      <c r="ER287" s="2448"/>
      <c r="ES287" s="2448"/>
      <c r="ET287" s="2448"/>
      <c r="EU287" s="2448"/>
      <c r="EV287" s="2448"/>
      <c r="EW287" s="2448"/>
      <c r="EX287" s="2448"/>
      <c r="EY287" s="2448"/>
      <c r="EZ287" s="2448"/>
      <c r="FA287" s="2448"/>
      <c r="FB287" s="2448"/>
      <c r="FC287" s="2448"/>
      <c r="FD287" s="2448"/>
      <c r="FE287" s="2448"/>
      <c r="FF287" s="2448"/>
      <c r="FG287" s="2448"/>
      <c r="FH287" s="2448"/>
      <c r="FI287" s="2448"/>
      <c r="FJ287" s="2448"/>
      <c r="FK287" s="2448"/>
      <c r="FL287" s="2448"/>
      <c r="FM287" s="2448"/>
      <c r="FN287" s="2448"/>
      <c r="FO287" s="2448"/>
      <c r="FP287" s="2448"/>
      <c r="FQ287" s="2448"/>
      <c r="FR287" s="2448"/>
      <c r="FS287" s="2448"/>
      <c r="FT287" s="2448"/>
      <c r="FU287" s="2448"/>
      <c r="FV287" s="2448"/>
      <c r="FW287" s="2448"/>
      <c r="FX287" s="2448"/>
      <c r="FY287" s="2448"/>
      <c r="FZ287" s="2448"/>
      <c r="GA287" s="2448"/>
      <c r="GB287" s="2448"/>
      <c r="GC287" s="2448"/>
      <c r="GD287" s="2448"/>
      <c r="GE287" s="2448"/>
      <c r="GF287" s="2448"/>
      <c r="GG287" s="2448"/>
      <c r="GH287" s="2448"/>
      <c r="GI287" s="2448"/>
      <c r="GJ287" s="2449"/>
      <c r="GK287" s="2233"/>
      <c r="GL287" s="2063"/>
      <c r="GM287" s="2063"/>
      <c r="GN287" s="2063"/>
      <c r="GO287" s="2063"/>
      <c r="GP287" s="2063"/>
      <c r="GQ287" s="2063"/>
      <c r="GR287" s="2063"/>
      <c r="GS287" s="2063"/>
      <c r="GT287" s="2152"/>
      <c r="GU287" s="2248"/>
      <c r="GV287" s="2248"/>
      <c r="GW287" s="2248"/>
      <c r="GX287" s="2248"/>
      <c r="GY287" s="2248"/>
      <c r="GZ287" s="2248"/>
      <c r="HA287" s="2248"/>
      <c r="HB287" s="2248"/>
      <c r="HC287" s="2248"/>
      <c r="HD287" s="2248"/>
      <c r="HE287" s="2248"/>
      <c r="HF287" s="2248"/>
      <c r="HG287" s="2248"/>
      <c r="HH287" s="2248"/>
      <c r="HI287" s="2248"/>
      <c r="HJ287" s="2248"/>
      <c r="HK287" s="2248"/>
      <c r="HL287" s="2248"/>
      <c r="HM287" s="2248"/>
      <c r="HN287" s="2248"/>
      <c r="HO287" s="2248"/>
      <c r="HP287" s="2248"/>
      <c r="HQ287" s="2248"/>
      <c r="HR287" s="2248"/>
      <c r="HS287" s="2248"/>
      <c r="HT287" s="2248"/>
      <c r="HU287" s="2248"/>
      <c r="HV287" s="2248"/>
      <c r="HW287" s="2248"/>
      <c r="HX287" s="2248"/>
      <c r="HY287" s="2248"/>
      <c r="HZ287" s="2248"/>
      <c r="IA287" s="2248"/>
      <c r="IB287" s="2248"/>
      <c r="IC287" s="2248"/>
      <c r="ID287" s="2248"/>
      <c r="IE287" s="2248"/>
      <c r="IF287" s="2248"/>
      <c r="IG287" s="2248"/>
      <c r="IH287" s="2248"/>
      <c r="II287" s="2247"/>
      <c r="IJ287" s="82"/>
    </row>
    <row r="288" spans="3:259" ht="5.25" customHeight="1">
      <c r="C288" s="90"/>
      <c r="D288" s="90"/>
      <c r="E288" s="90"/>
      <c r="F288" s="90"/>
      <c r="G288" s="90"/>
      <c r="H288" s="2042"/>
      <c r="I288" s="2043"/>
      <c r="J288" s="2043"/>
      <c r="K288" s="2043"/>
      <c r="L288" s="2043"/>
      <c r="M288" s="2044"/>
      <c r="N288" s="2095"/>
      <c r="O288" s="2096"/>
      <c r="P288" s="2096"/>
      <c r="Q288" s="2097"/>
      <c r="R288" s="2448"/>
      <c r="S288" s="2448"/>
      <c r="T288" s="2448"/>
      <c r="U288" s="2448"/>
      <c r="V288" s="2448"/>
      <c r="W288" s="2448"/>
      <c r="X288" s="2448"/>
      <c r="Y288" s="2448"/>
      <c r="Z288" s="2448"/>
      <c r="AA288" s="2448"/>
      <c r="AB288" s="2448"/>
      <c r="AC288" s="2448"/>
      <c r="AD288" s="2448"/>
      <c r="AE288" s="2448"/>
      <c r="AF288" s="2448"/>
      <c r="AG288" s="2448"/>
      <c r="AH288" s="2448"/>
      <c r="AI288" s="2448"/>
      <c r="AJ288" s="2448"/>
      <c r="AK288" s="2448"/>
      <c r="AL288" s="2448"/>
      <c r="AM288" s="2448"/>
      <c r="AN288" s="2448"/>
      <c r="AO288" s="2448"/>
      <c r="AP288" s="2448"/>
      <c r="AQ288" s="2448"/>
      <c r="AR288" s="2448"/>
      <c r="AS288" s="2448"/>
      <c r="AT288" s="2448"/>
      <c r="AU288" s="2448"/>
      <c r="AV288" s="2448"/>
      <c r="AW288" s="2448"/>
      <c r="AX288" s="2448"/>
      <c r="AY288" s="2448"/>
      <c r="AZ288" s="2448"/>
      <c r="BA288" s="2448"/>
      <c r="BB288" s="2448"/>
      <c r="BC288" s="2448"/>
      <c r="BD288" s="2448"/>
      <c r="BE288" s="2448"/>
      <c r="BF288" s="2448"/>
      <c r="BG288" s="2448"/>
      <c r="BH288" s="2448"/>
      <c r="BI288" s="2448"/>
      <c r="BJ288" s="2448"/>
      <c r="BK288" s="2448"/>
      <c r="BL288" s="2448"/>
      <c r="BM288" s="2448"/>
      <c r="BN288" s="2448"/>
      <c r="BO288" s="2448"/>
      <c r="BP288" s="2448"/>
      <c r="BQ288" s="2449"/>
      <c r="BR288" s="2235"/>
      <c r="BS288" s="2236"/>
      <c r="BT288" s="2236"/>
      <c r="BU288" s="2236"/>
      <c r="BV288" s="2236"/>
      <c r="BW288" s="2236"/>
      <c r="BX288" s="2236"/>
      <c r="BY288" s="2236"/>
      <c r="BZ288" s="2236"/>
      <c r="CA288" s="2152"/>
      <c r="CB288" s="2248"/>
      <c r="CC288" s="2248"/>
      <c r="CD288" s="2248"/>
      <c r="CE288" s="2248"/>
      <c r="CF288" s="2248"/>
      <c r="CG288" s="2248"/>
      <c r="CH288" s="2248"/>
      <c r="CI288" s="2248"/>
      <c r="CJ288" s="2248"/>
      <c r="CK288" s="2248"/>
      <c r="CL288" s="2248"/>
      <c r="CM288" s="2248"/>
      <c r="CN288" s="2248"/>
      <c r="CO288" s="2248"/>
      <c r="CP288" s="2248"/>
      <c r="CQ288" s="2248"/>
      <c r="CR288" s="2248"/>
      <c r="CS288" s="2248"/>
      <c r="CT288" s="2248"/>
      <c r="CU288" s="2248"/>
      <c r="CV288" s="2248"/>
      <c r="CW288" s="2248"/>
      <c r="CX288" s="2248"/>
      <c r="CY288" s="2248"/>
      <c r="CZ288" s="2248"/>
      <c r="DA288" s="2248"/>
      <c r="DB288" s="2248"/>
      <c r="DC288" s="2248"/>
      <c r="DD288" s="2248"/>
      <c r="DE288" s="2248"/>
      <c r="DF288" s="2248"/>
      <c r="DG288" s="2248"/>
      <c r="DH288" s="2248"/>
      <c r="DI288" s="2248"/>
      <c r="DJ288" s="2248"/>
      <c r="DK288" s="2248"/>
      <c r="DL288" s="2248"/>
      <c r="DM288" s="2248"/>
      <c r="DN288" s="2248"/>
      <c r="DO288" s="2248"/>
      <c r="DP288" s="2247"/>
      <c r="DQ288" s="81"/>
      <c r="DR288" s="144"/>
      <c r="DV288" s="90"/>
      <c r="DW288" s="90"/>
      <c r="DX288" s="90"/>
      <c r="DY288" s="90"/>
      <c r="DZ288" s="90"/>
      <c r="EA288" s="2042"/>
      <c r="EB288" s="2043"/>
      <c r="EC288" s="2043"/>
      <c r="ED288" s="2043"/>
      <c r="EE288" s="2043"/>
      <c r="EF288" s="2044"/>
      <c r="EG288" s="2095"/>
      <c r="EH288" s="2096"/>
      <c r="EI288" s="2096"/>
      <c r="EJ288" s="2097"/>
      <c r="EK288" s="2448"/>
      <c r="EL288" s="2448"/>
      <c r="EM288" s="2448"/>
      <c r="EN288" s="2448"/>
      <c r="EO288" s="2448"/>
      <c r="EP288" s="2448"/>
      <c r="EQ288" s="2448"/>
      <c r="ER288" s="2448"/>
      <c r="ES288" s="2448"/>
      <c r="ET288" s="2448"/>
      <c r="EU288" s="2448"/>
      <c r="EV288" s="2448"/>
      <c r="EW288" s="2448"/>
      <c r="EX288" s="2448"/>
      <c r="EY288" s="2448"/>
      <c r="EZ288" s="2448"/>
      <c r="FA288" s="2448"/>
      <c r="FB288" s="2448"/>
      <c r="FC288" s="2448"/>
      <c r="FD288" s="2448"/>
      <c r="FE288" s="2448"/>
      <c r="FF288" s="2448"/>
      <c r="FG288" s="2448"/>
      <c r="FH288" s="2448"/>
      <c r="FI288" s="2448"/>
      <c r="FJ288" s="2448"/>
      <c r="FK288" s="2448"/>
      <c r="FL288" s="2448"/>
      <c r="FM288" s="2448"/>
      <c r="FN288" s="2448"/>
      <c r="FO288" s="2448"/>
      <c r="FP288" s="2448"/>
      <c r="FQ288" s="2448"/>
      <c r="FR288" s="2448"/>
      <c r="FS288" s="2448"/>
      <c r="FT288" s="2448"/>
      <c r="FU288" s="2448"/>
      <c r="FV288" s="2448"/>
      <c r="FW288" s="2448"/>
      <c r="FX288" s="2448"/>
      <c r="FY288" s="2448"/>
      <c r="FZ288" s="2448"/>
      <c r="GA288" s="2448"/>
      <c r="GB288" s="2448"/>
      <c r="GC288" s="2448"/>
      <c r="GD288" s="2448"/>
      <c r="GE288" s="2448"/>
      <c r="GF288" s="2448"/>
      <c r="GG288" s="2448"/>
      <c r="GH288" s="2448"/>
      <c r="GI288" s="2448"/>
      <c r="GJ288" s="2449"/>
      <c r="GK288" s="2235"/>
      <c r="GL288" s="2236"/>
      <c r="GM288" s="2236"/>
      <c r="GN288" s="2236"/>
      <c r="GO288" s="2236"/>
      <c r="GP288" s="2236"/>
      <c r="GQ288" s="2236"/>
      <c r="GR288" s="2236"/>
      <c r="GS288" s="2236"/>
      <c r="GT288" s="2152"/>
      <c r="GU288" s="2248"/>
      <c r="GV288" s="2248"/>
      <c r="GW288" s="2248"/>
      <c r="GX288" s="2248"/>
      <c r="GY288" s="2248"/>
      <c r="GZ288" s="2248"/>
      <c r="HA288" s="2248"/>
      <c r="HB288" s="2248"/>
      <c r="HC288" s="2248"/>
      <c r="HD288" s="2248"/>
      <c r="HE288" s="2248"/>
      <c r="HF288" s="2248"/>
      <c r="HG288" s="2248"/>
      <c r="HH288" s="2248"/>
      <c r="HI288" s="2248"/>
      <c r="HJ288" s="2248"/>
      <c r="HK288" s="2248"/>
      <c r="HL288" s="2248"/>
      <c r="HM288" s="2248"/>
      <c r="HN288" s="2248"/>
      <c r="HO288" s="2248"/>
      <c r="HP288" s="2248"/>
      <c r="HQ288" s="2248"/>
      <c r="HR288" s="2248"/>
      <c r="HS288" s="2248"/>
      <c r="HT288" s="2248"/>
      <c r="HU288" s="2248"/>
      <c r="HV288" s="2248"/>
      <c r="HW288" s="2248"/>
      <c r="HX288" s="2248"/>
      <c r="HY288" s="2248"/>
      <c r="HZ288" s="2248"/>
      <c r="IA288" s="2248"/>
      <c r="IB288" s="2248"/>
      <c r="IC288" s="2248"/>
      <c r="ID288" s="2248"/>
      <c r="IE288" s="2248"/>
      <c r="IF288" s="2248"/>
      <c r="IG288" s="2248"/>
      <c r="IH288" s="2248"/>
      <c r="II288" s="2247"/>
      <c r="IJ288" s="82"/>
    </row>
    <row r="289" spans="3:244" ht="5.25" customHeight="1">
      <c r="C289" s="90"/>
      <c r="D289" s="90"/>
      <c r="E289" s="90"/>
      <c r="F289" s="90"/>
      <c r="G289" s="90"/>
      <c r="H289" s="2042"/>
      <c r="I289" s="2043"/>
      <c r="J289" s="2043"/>
      <c r="K289" s="2043"/>
      <c r="L289" s="2043"/>
      <c r="M289" s="2044"/>
      <c r="N289" s="2095"/>
      <c r="O289" s="2096"/>
      <c r="P289" s="2096"/>
      <c r="Q289" s="2097"/>
      <c r="R289" s="2448"/>
      <c r="S289" s="2448"/>
      <c r="T289" s="2448"/>
      <c r="U289" s="2448"/>
      <c r="V289" s="2448"/>
      <c r="W289" s="2448"/>
      <c r="X289" s="2448"/>
      <c r="Y289" s="2448"/>
      <c r="Z289" s="2448"/>
      <c r="AA289" s="2448"/>
      <c r="AB289" s="2448"/>
      <c r="AC289" s="2448"/>
      <c r="AD289" s="2448"/>
      <c r="AE289" s="2448"/>
      <c r="AF289" s="2448"/>
      <c r="AG289" s="2448"/>
      <c r="AH289" s="2448"/>
      <c r="AI289" s="2448"/>
      <c r="AJ289" s="2448"/>
      <c r="AK289" s="2448"/>
      <c r="AL289" s="2448"/>
      <c r="AM289" s="2448"/>
      <c r="AN289" s="2448"/>
      <c r="AO289" s="2448"/>
      <c r="AP289" s="2448"/>
      <c r="AQ289" s="2448"/>
      <c r="AR289" s="2448"/>
      <c r="AS289" s="2448"/>
      <c r="AT289" s="2448"/>
      <c r="AU289" s="2448"/>
      <c r="AV289" s="2448"/>
      <c r="AW289" s="2448"/>
      <c r="AX289" s="2448"/>
      <c r="AY289" s="2448"/>
      <c r="AZ289" s="2448"/>
      <c r="BA289" s="2448"/>
      <c r="BB289" s="2448"/>
      <c r="BC289" s="2448"/>
      <c r="BD289" s="2448"/>
      <c r="BE289" s="2448"/>
      <c r="BF289" s="2448"/>
      <c r="BG289" s="2448"/>
      <c r="BH289" s="2448"/>
      <c r="BI289" s="2448"/>
      <c r="BJ289" s="2448"/>
      <c r="BK289" s="2448"/>
      <c r="BL289" s="2448"/>
      <c r="BM289" s="2448"/>
      <c r="BN289" s="2448"/>
      <c r="BO289" s="2448"/>
      <c r="BP289" s="2448"/>
      <c r="BQ289" s="2449"/>
      <c r="BR289" s="91"/>
      <c r="BS289" s="77"/>
      <c r="BT289" s="77"/>
      <c r="BU289" s="77"/>
      <c r="BV289" s="77"/>
      <c r="BW289" s="77"/>
      <c r="BX289" s="77"/>
      <c r="BY289" s="77"/>
      <c r="BZ289" s="77"/>
      <c r="CA289" s="85"/>
      <c r="CB289" s="2248"/>
      <c r="CC289" s="2248"/>
      <c r="CD289" s="2248"/>
      <c r="CE289" s="2248"/>
      <c r="CF289" s="2248"/>
      <c r="CG289" s="2248"/>
      <c r="CH289" s="2248"/>
      <c r="CI289" s="2248"/>
      <c r="CJ289" s="2248"/>
      <c r="CK289" s="2248"/>
      <c r="CL289" s="2248"/>
      <c r="CM289" s="2248"/>
      <c r="CN289" s="2248"/>
      <c r="CO289" s="2248"/>
      <c r="CP289" s="2248"/>
      <c r="CQ289" s="2248"/>
      <c r="CR289" s="2248"/>
      <c r="CS289" s="2248"/>
      <c r="CT289" s="2248"/>
      <c r="CU289" s="2248"/>
      <c r="CV289" s="2248"/>
      <c r="CW289" s="2248"/>
      <c r="CX289" s="2248"/>
      <c r="CY289" s="2248"/>
      <c r="CZ289" s="2248"/>
      <c r="DA289" s="2248"/>
      <c r="DB289" s="2248"/>
      <c r="DC289" s="2248"/>
      <c r="DD289" s="2248"/>
      <c r="DE289" s="2248"/>
      <c r="DF289" s="2248"/>
      <c r="DG289" s="2248"/>
      <c r="DH289" s="2248"/>
      <c r="DI289" s="2248"/>
      <c r="DJ289" s="2248"/>
      <c r="DK289" s="2248"/>
      <c r="DL289" s="2248"/>
      <c r="DM289" s="2248"/>
      <c r="DN289" s="2248"/>
      <c r="DO289" s="2248"/>
      <c r="DP289" s="2247"/>
      <c r="DQ289" s="81"/>
      <c r="DR289" s="144"/>
      <c r="DV289" s="90"/>
      <c r="DW289" s="90"/>
      <c r="DX289" s="90"/>
      <c r="DY289" s="90"/>
      <c r="DZ289" s="90"/>
      <c r="EA289" s="2042"/>
      <c r="EB289" s="2043"/>
      <c r="EC289" s="2043"/>
      <c r="ED289" s="2043"/>
      <c r="EE289" s="2043"/>
      <c r="EF289" s="2044"/>
      <c r="EG289" s="2095"/>
      <c r="EH289" s="2096"/>
      <c r="EI289" s="2096"/>
      <c r="EJ289" s="2097"/>
      <c r="EK289" s="2448"/>
      <c r="EL289" s="2448"/>
      <c r="EM289" s="2448"/>
      <c r="EN289" s="2448"/>
      <c r="EO289" s="2448"/>
      <c r="EP289" s="2448"/>
      <c r="EQ289" s="2448"/>
      <c r="ER289" s="2448"/>
      <c r="ES289" s="2448"/>
      <c r="ET289" s="2448"/>
      <c r="EU289" s="2448"/>
      <c r="EV289" s="2448"/>
      <c r="EW289" s="2448"/>
      <c r="EX289" s="2448"/>
      <c r="EY289" s="2448"/>
      <c r="EZ289" s="2448"/>
      <c r="FA289" s="2448"/>
      <c r="FB289" s="2448"/>
      <c r="FC289" s="2448"/>
      <c r="FD289" s="2448"/>
      <c r="FE289" s="2448"/>
      <c r="FF289" s="2448"/>
      <c r="FG289" s="2448"/>
      <c r="FH289" s="2448"/>
      <c r="FI289" s="2448"/>
      <c r="FJ289" s="2448"/>
      <c r="FK289" s="2448"/>
      <c r="FL289" s="2448"/>
      <c r="FM289" s="2448"/>
      <c r="FN289" s="2448"/>
      <c r="FO289" s="2448"/>
      <c r="FP289" s="2448"/>
      <c r="FQ289" s="2448"/>
      <c r="FR289" s="2448"/>
      <c r="FS289" s="2448"/>
      <c r="FT289" s="2448"/>
      <c r="FU289" s="2448"/>
      <c r="FV289" s="2448"/>
      <c r="FW289" s="2448"/>
      <c r="FX289" s="2448"/>
      <c r="FY289" s="2448"/>
      <c r="FZ289" s="2448"/>
      <c r="GA289" s="2448"/>
      <c r="GB289" s="2448"/>
      <c r="GC289" s="2448"/>
      <c r="GD289" s="2448"/>
      <c r="GE289" s="2448"/>
      <c r="GF289" s="2448"/>
      <c r="GG289" s="2448"/>
      <c r="GH289" s="2448"/>
      <c r="GI289" s="2448"/>
      <c r="GJ289" s="2449"/>
      <c r="GK289" s="91"/>
      <c r="GL289" s="77"/>
      <c r="GM289" s="77"/>
      <c r="GN289" s="77"/>
      <c r="GO289" s="77"/>
      <c r="GP289" s="77"/>
      <c r="GQ289" s="77"/>
      <c r="GR289" s="77"/>
      <c r="GS289" s="77"/>
      <c r="GT289" s="85"/>
      <c r="GU289" s="2248"/>
      <c r="GV289" s="2248"/>
      <c r="GW289" s="2248"/>
      <c r="GX289" s="2248"/>
      <c r="GY289" s="2248"/>
      <c r="GZ289" s="2248"/>
      <c r="HA289" s="2248"/>
      <c r="HB289" s="2248"/>
      <c r="HC289" s="2248"/>
      <c r="HD289" s="2248"/>
      <c r="HE289" s="2248"/>
      <c r="HF289" s="2248"/>
      <c r="HG289" s="2248"/>
      <c r="HH289" s="2248"/>
      <c r="HI289" s="2248"/>
      <c r="HJ289" s="2248"/>
      <c r="HK289" s="2248"/>
      <c r="HL289" s="2248"/>
      <c r="HM289" s="2248"/>
      <c r="HN289" s="2248"/>
      <c r="HO289" s="2248"/>
      <c r="HP289" s="2248"/>
      <c r="HQ289" s="2248"/>
      <c r="HR289" s="2248"/>
      <c r="HS289" s="2248"/>
      <c r="HT289" s="2248"/>
      <c r="HU289" s="2248"/>
      <c r="HV289" s="2248"/>
      <c r="HW289" s="2248"/>
      <c r="HX289" s="2248"/>
      <c r="HY289" s="2248"/>
      <c r="HZ289" s="2248"/>
      <c r="IA289" s="2248"/>
      <c r="IB289" s="2248"/>
      <c r="IC289" s="2248"/>
      <c r="ID289" s="2248"/>
      <c r="IE289" s="2248"/>
      <c r="IF289" s="2248"/>
      <c r="IG289" s="2248"/>
      <c r="IH289" s="2248"/>
      <c r="II289" s="2247"/>
      <c r="IJ289" s="82"/>
    </row>
    <row r="290" spans="3:244" ht="5.25" customHeight="1" thickBot="1">
      <c r="C290" s="90"/>
      <c r="D290" s="90"/>
      <c r="E290" s="90"/>
      <c r="F290" s="90"/>
      <c r="G290" s="90"/>
      <c r="H290" s="2042"/>
      <c r="I290" s="2043"/>
      <c r="J290" s="2043"/>
      <c r="K290" s="2043"/>
      <c r="L290" s="2043"/>
      <c r="M290" s="2044"/>
      <c r="N290" s="2095"/>
      <c r="O290" s="2096"/>
      <c r="P290" s="2096"/>
      <c r="Q290" s="2097"/>
      <c r="R290" s="2448"/>
      <c r="S290" s="2448"/>
      <c r="T290" s="2448"/>
      <c r="U290" s="2448"/>
      <c r="V290" s="2448"/>
      <c r="W290" s="2448"/>
      <c r="X290" s="2448"/>
      <c r="Y290" s="2448"/>
      <c r="Z290" s="2448"/>
      <c r="AA290" s="2448"/>
      <c r="AB290" s="2448"/>
      <c r="AC290" s="2448"/>
      <c r="AD290" s="2448"/>
      <c r="AE290" s="2448"/>
      <c r="AF290" s="2448"/>
      <c r="AG290" s="2448"/>
      <c r="AH290" s="2448"/>
      <c r="AI290" s="2448"/>
      <c r="AJ290" s="2448"/>
      <c r="AK290" s="2448"/>
      <c r="AL290" s="2448"/>
      <c r="AM290" s="2448"/>
      <c r="AN290" s="2448"/>
      <c r="AO290" s="2448"/>
      <c r="AP290" s="2448"/>
      <c r="AQ290" s="2448"/>
      <c r="AR290" s="2448"/>
      <c r="AS290" s="2448"/>
      <c r="AT290" s="2448"/>
      <c r="AU290" s="2448"/>
      <c r="AV290" s="2448"/>
      <c r="AW290" s="2448"/>
      <c r="AX290" s="2448"/>
      <c r="AY290" s="2448"/>
      <c r="AZ290" s="2448"/>
      <c r="BA290" s="2448"/>
      <c r="BB290" s="2448"/>
      <c r="BC290" s="2448"/>
      <c r="BD290" s="2448"/>
      <c r="BE290" s="2448"/>
      <c r="BF290" s="2448"/>
      <c r="BG290" s="2448"/>
      <c r="BH290" s="2448"/>
      <c r="BI290" s="2448"/>
      <c r="BJ290" s="2448"/>
      <c r="BK290" s="2448"/>
      <c r="BL290" s="2448"/>
      <c r="BM290" s="2448"/>
      <c r="BN290" s="2448"/>
      <c r="BO290" s="2448"/>
      <c r="BP290" s="2448"/>
      <c r="BQ290" s="2449"/>
      <c r="BR290" s="91"/>
      <c r="BS290" s="77"/>
      <c r="BT290" s="77"/>
      <c r="BU290" s="77"/>
      <c r="BV290" s="77"/>
      <c r="BW290" s="77"/>
      <c r="BX290" s="77"/>
      <c r="BY290" s="77"/>
      <c r="BZ290" s="77"/>
      <c r="CA290" s="85"/>
      <c r="CB290" s="2248"/>
      <c r="CC290" s="2248"/>
      <c r="CD290" s="2248"/>
      <c r="CE290" s="2248"/>
      <c r="CF290" s="2248"/>
      <c r="CG290" s="2248"/>
      <c r="CH290" s="2248"/>
      <c r="CI290" s="2248"/>
      <c r="CJ290" s="2248"/>
      <c r="CK290" s="2248"/>
      <c r="CL290" s="2248"/>
      <c r="CM290" s="2248"/>
      <c r="CN290" s="2248"/>
      <c r="CO290" s="2248"/>
      <c r="CP290" s="2248"/>
      <c r="CQ290" s="2248"/>
      <c r="CR290" s="2248"/>
      <c r="CS290" s="2248"/>
      <c r="CT290" s="2248"/>
      <c r="CU290" s="2248"/>
      <c r="CV290" s="2248"/>
      <c r="CW290" s="2248"/>
      <c r="CX290" s="2248"/>
      <c r="CY290" s="2248"/>
      <c r="CZ290" s="2248"/>
      <c r="DA290" s="2248"/>
      <c r="DB290" s="2248"/>
      <c r="DC290" s="2248"/>
      <c r="DD290" s="2248"/>
      <c r="DE290" s="2248"/>
      <c r="DF290" s="2248"/>
      <c r="DG290" s="2248"/>
      <c r="DH290" s="2248"/>
      <c r="DI290" s="2248"/>
      <c r="DJ290" s="2248"/>
      <c r="DK290" s="2248"/>
      <c r="DL290" s="2248"/>
      <c r="DM290" s="2248"/>
      <c r="DN290" s="2248"/>
      <c r="DO290" s="2248"/>
      <c r="DP290" s="2247"/>
      <c r="DQ290" s="81"/>
      <c r="DR290" s="144"/>
      <c r="DV290" s="90"/>
      <c r="DW290" s="90"/>
      <c r="DX290" s="90"/>
      <c r="DY290" s="90"/>
      <c r="DZ290" s="90"/>
      <c r="EA290" s="2042"/>
      <c r="EB290" s="2043"/>
      <c r="EC290" s="2043"/>
      <c r="ED290" s="2043"/>
      <c r="EE290" s="2043"/>
      <c r="EF290" s="2044"/>
      <c r="EG290" s="2095"/>
      <c r="EH290" s="2096"/>
      <c r="EI290" s="2096"/>
      <c r="EJ290" s="2097"/>
      <c r="EK290" s="2448"/>
      <c r="EL290" s="2448"/>
      <c r="EM290" s="2448"/>
      <c r="EN290" s="2448"/>
      <c r="EO290" s="2448"/>
      <c r="EP290" s="2448"/>
      <c r="EQ290" s="2448"/>
      <c r="ER290" s="2448"/>
      <c r="ES290" s="2448"/>
      <c r="ET290" s="2448"/>
      <c r="EU290" s="2448"/>
      <c r="EV290" s="2448"/>
      <c r="EW290" s="2448"/>
      <c r="EX290" s="2448"/>
      <c r="EY290" s="2448"/>
      <c r="EZ290" s="2448"/>
      <c r="FA290" s="2448"/>
      <c r="FB290" s="2448"/>
      <c r="FC290" s="2448"/>
      <c r="FD290" s="2448"/>
      <c r="FE290" s="2448"/>
      <c r="FF290" s="2448"/>
      <c r="FG290" s="2448"/>
      <c r="FH290" s="2448"/>
      <c r="FI290" s="2448"/>
      <c r="FJ290" s="2448"/>
      <c r="FK290" s="2448"/>
      <c r="FL290" s="2448"/>
      <c r="FM290" s="2448"/>
      <c r="FN290" s="2448"/>
      <c r="FO290" s="2448"/>
      <c r="FP290" s="2448"/>
      <c r="FQ290" s="2448"/>
      <c r="FR290" s="2448"/>
      <c r="FS290" s="2448"/>
      <c r="FT290" s="2448"/>
      <c r="FU290" s="2448"/>
      <c r="FV290" s="2448"/>
      <c r="FW290" s="2448"/>
      <c r="FX290" s="2448"/>
      <c r="FY290" s="2448"/>
      <c r="FZ290" s="2448"/>
      <c r="GA290" s="2448"/>
      <c r="GB290" s="2448"/>
      <c r="GC290" s="2448"/>
      <c r="GD290" s="2448"/>
      <c r="GE290" s="2448"/>
      <c r="GF290" s="2448"/>
      <c r="GG290" s="2448"/>
      <c r="GH290" s="2448"/>
      <c r="GI290" s="2448"/>
      <c r="GJ290" s="2449"/>
      <c r="GK290" s="91"/>
      <c r="GL290" s="77"/>
      <c r="GM290" s="77"/>
      <c r="GN290" s="77"/>
      <c r="GO290" s="77"/>
      <c r="GP290" s="77"/>
      <c r="GQ290" s="77"/>
      <c r="GR290" s="77"/>
      <c r="GS290" s="77"/>
      <c r="GT290" s="85"/>
      <c r="GU290" s="2248"/>
      <c r="GV290" s="2248"/>
      <c r="GW290" s="2248"/>
      <c r="GX290" s="2248"/>
      <c r="GY290" s="2248"/>
      <c r="GZ290" s="2248"/>
      <c r="HA290" s="2248"/>
      <c r="HB290" s="2248"/>
      <c r="HC290" s="2248"/>
      <c r="HD290" s="2248"/>
      <c r="HE290" s="2248"/>
      <c r="HF290" s="2248"/>
      <c r="HG290" s="2248"/>
      <c r="HH290" s="2248"/>
      <c r="HI290" s="2248"/>
      <c r="HJ290" s="2248"/>
      <c r="HK290" s="2248"/>
      <c r="HL290" s="2248"/>
      <c r="HM290" s="2248"/>
      <c r="HN290" s="2248"/>
      <c r="HO290" s="2248"/>
      <c r="HP290" s="2248"/>
      <c r="HQ290" s="2248"/>
      <c r="HR290" s="2248"/>
      <c r="HS290" s="2248"/>
      <c r="HT290" s="2248"/>
      <c r="HU290" s="2248"/>
      <c r="HV290" s="2248"/>
      <c r="HW290" s="2248"/>
      <c r="HX290" s="2248"/>
      <c r="HY290" s="2248"/>
      <c r="HZ290" s="2248"/>
      <c r="IA290" s="2248"/>
      <c r="IB290" s="2248"/>
      <c r="IC290" s="2248"/>
      <c r="ID290" s="2248"/>
      <c r="IE290" s="2248"/>
      <c r="IF290" s="2248"/>
      <c r="IG290" s="2248"/>
      <c r="IH290" s="2248"/>
      <c r="II290" s="2247"/>
      <c r="IJ290" s="82"/>
    </row>
    <row r="291" spans="3:244" ht="5.25" customHeight="1">
      <c r="C291" s="90"/>
      <c r="D291" s="90"/>
      <c r="E291" s="90"/>
      <c r="F291" s="90"/>
      <c r="G291" s="90"/>
      <c r="H291" s="2042"/>
      <c r="I291" s="2043"/>
      <c r="J291" s="2043"/>
      <c r="K291" s="2043"/>
      <c r="L291" s="2043"/>
      <c r="M291" s="2044"/>
      <c r="N291" s="2095"/>
      <c r="O291" s="2096"/>
      <c r="P291" s="2096"/>
      <c r="Q291" s="2097"/>
      <c r="R291" s="2448"/>
      <c r="S291" s="2448"/>
      <c r="T291" s="2448"/>
      <c r="U291" s="2448"/>
      <c r="V291" s="2448"/>
      <c r="W291" s="2448"/>
      <c r="X291" s="2448"/>
      <c r="Y291" s="2448"/>
      <c r="Z291" s="2448"/>
      <c r="AA291" s="2448"/>
      <c r="AB291" s="2448"/>
      <c r="AC291" s="2448"/>
      <c r="AD291" s="2448"/>
      <c r="AE291" s="2448"/>
      <c r="AF291" s="2448"/>
      <c r="AG291" s="2448"/>
      <c r="AH291" s="2448"/>
      <c r="AI291" s="2448"/>
      <c r="AJ291" s="2448"/>
      <c r="AK291" s="2448"/>
      <c r="AL291" s="2448"/>
      <c r="AM291" s="2448"/>
      <c r="AN291" s="2448"/>
      <c r="AO291" s="2448"/>
      <c r="AP291" s="2448"/>
      <c r="AQ291" s="2448"/>
      <c r="AR291" s="2448"/>
      <c r="AS291" s="2448"/>
      <c r="AT291" s="2448"/>
      <c r="AU291" s="2448"/>
      <c r="AV291" s="2448"/>
      <c r="AW291" s="2448"/>
      <c r="AX291" s="2448"/>
      <c r="AY291" s="2448"/>
      <c r="AZ291" s="2448"/>
      <c r="BA291" s="2448"/>
      <c r="BB291" s="2448"/>
      <c r="BC291" s="2448"/>
      <c r="BD291" s="2448"/>
      <c r="BE291" s="2448"/>
      <c r="BF291" s="2448"/>
      <c r="BG291" s="2448"/>
      <c r="BH291" s="2448"/>
      <c r="BI291" s="2448"/>
      <c r="BJ291" s="2448"/>
      <c r="BK291" s="2448"/>
      <c r="BL291" s="2448"/>
      <c r="BM291" s="2448"/>
      <c r="BN291" s="2448"/>
      <c r="BO291" s="2448"/>
      <c r="BP291" s="2448"/>
      <c r="BQ291" s="2449"/>
      <c r="BR291" s="2022" t="s">
        <v>117</v>
      </c>
      <c r="BS291" s="2023"/>
      <c r="BT291" s="2023"/>
      <c r="BU291" s="2024"/>
      <c r="BV291" s="2024"/>
      <c r="BW291" s="2024"/>
      <c r="BX291" s="2024"/>
      <c r="BY291" s="2024"/>
      <c r="BZ291" s="2024"/>
      <c r="CA291" s="2024"/>
      <c r="CB291" s="2024"/>
      <c r="CC291" s="2024"/>
      <c r="CD291" s="2024"/>
      <c r="CE291" s="2024"/>
      <c r="CF291" s="2024"/>
      <c r="CG291" s="2031" t="str">
        <f>IF($CG$27&lt;&gt;"",$CG$27,"")</f>
        <v/>
      </c>
      <c r="CH291" s="2032"/>
      <c r="CI291" s="2032"/>
      <c r="CJ291" s="2241" t="str">
        <f>IF($CJ$27&lt;&gt;"",$CJ$27,"")</f>
        <v/>
      </c>
      <c r="CK291" s="2032"/>
      <c r="CL291" s="2032"/>
      <c r="CM291" s="2241" t="str">
        <f>IF($CM$27&lt;&gt;"",$CM$27,"")</f>
        <v/>
      </c>
      <c r="CN291" s="2032"/>
      <c r="CO291" s="2032"/>
      <c r="CP291" s="2016" t="str">
        <f>IF($CP$27&lt;&gt;"",$CP$27,"")</f>
        <v/>
      </c>
      <c r="CQ291" s="2017"/>
      <c r="CR291" s="2017"/>
      <c r="CS291" s="2017" t="str">
        <f>IF($CS$27&lt;&gt;"",$CS$27,"")</f>
        <v/>
      </c>
      <c r="CT291" s="2017"/>
      <c r="CU291" s="2249"/>
      <c r="CV291" s="2241" t="str">
        <f>IF($CV$27&lt;&gt;"",$CV$27,"")</f>
        <v/>
      </c>
      <c r="CW291" s="2032"/>
      <c r="CX291" s="2032"/>
      <c r="CY291" s="2241" t="str">
        <f>IF($CY$27&lt;&gt;"",$CY$27,"")</f>
        <v/>
      </c>
      <c r="CZ291" s="2032"/>
      <c r="DA291" s="2032"/>
      <c r="DB291" s="2016" t="str">
        <f>IF($DB$27&lt;&gt;"",$DB$27,"")</f>
        <v/>
      </c>
      <c r="DC291" s="2017"/>
      <c r="DD291" s="2017"/>
      <c r="DE291" s="2017" t="str">
        <f>IF($DE$27&lt;&gt;"",$DE$27,"")</f>
        <v/>
      </c>
      <c r="DF291" s="2017"/>
      <c r="DG291" s="2249"/>
      <c r="DH291" s="2241" t="str">
        <f>IF($DH$27&lt;&gt;"",$DH$27,"")</f>
        <v/>
      </c>
      <c r="DI291" s="2032"/>
      <c r="DJ291" s="2032"/>
      <c r="DK291" s="2241" t="str">
        <f>IF($DK$27&lt;&gt;"",$DK$27,"")</f>
        <v/>
      </c>
      <c r="DL291" s="2032"/>
      <c r="DM291" s="2032"/>
      <c r="DN291" s="2241" t="str">
        <f>IF($DN$27&lt;&gt;"",$DN$27,"")</f>
        <v/>
      </c>
      <c r="DO291" s="2032"/>
      <c r="DP291" s="2243"/>
      <c r="DQ291" s="81"/>
      <c r="DR291" s="144"/>
      <c r="DV291" s="90"/>
      <c r="DW291" s="90"/>
      <c r="DX291" s="90"/>
      <c r="DY291" s="90"/>
      <c r="DZ291" s="90"/>
      <c r="EA291" s="2042"/>
      <c r="EB291" s="2043"/>
      <c r="EC291" s="2043"/>
      <c r="ED291" s="2043"/>
      <c r="EE291" s="2043"/>
      <c r="EF291" s="2044"/>
      <c r="EG291" s="2095"/>
      <c r="EH291" s="2096"/>
      <c r="EI291" s="2096"/>
      <c r="EJ291" s="2097"/>
      <c r="EK291" s="2448"/>
      <c r="EL291" s="2448"/>
      <c r="EM291" s="2448"/>
      <c r="EN291" s="2448"/>
      <c r="EO291" s="2448"/>
      <c r="EP291" s="2448"/>
      <c r="EQ291" s="2448"/>
      <c r="ER291" s="2448"/>
      <c r="ES291" s="2448"/>
      <c r="ET291" s="2448"/>
      <c r="EU291" s="2448"/>
      <c r="EV291" s="2448"/>
      <c r="EW291" s="2448"/>
      <c r="EX291" s="2448"/>
      <c r="EY291" s="2448"/>
      <c r="EZ291" s="2448"/>
      <c r="FA291" s="2448"/>
      <c r="FB291" s="2448"/>
      <c r="FC291" s="2448"/>
      <c r="FD291" s="2448"/>
      <c r="FE291" s="2448"/>
      <c r="FF291" s="2448"/>
      <c r="FG291" s="2448"/>
      <c r="FH291" s="2448"/>
      <c r="FI291" s="2448"/>
      <c r="FJ291" s="2448"/>
      <c r="FK291" s="2448"/>
      <c r="FL291" s="2448"/>
      <c r="FM291" s="2448"/>
      <c r="FN291" s="2448"/>
      <c r="FO291" s="2448"/>
      <c r="FP291" s="2448"/>
      <c r="FQ291" s="2448"/>
      <c r="FR291" s="2448"/>
      <c r="FS291" s="2448"/>
      <c r="FT291" s="2448"/>
      <c r="FU291" s="2448"/>
      <c r="FV291" s="2448"/>
      <c r="FW291" s="2448"/>
      <c r="FX291" s="2448"/>
      <c r="FY291" s="2448"/>
      <c r="FZ291" s="2448"/>
      <c r="GA291" s="2448"/>
      <c r="GB291" s="2448"/>
      <c r="GC291" s="2448"/>
      <c r="GD291" s="2448"/>
      <c r="GE291" s="2448"/>
      <c r="GF291" s="2448"/>
      <c r="GG291" s="2448"/>
      <c r="GH291" s="2448"/>
      <c r="GI291" s="2448"/>
      <c r="GJ291" s="2449"/>
      <c r="GK291" s="1791"/>
      <c r="GL291" s="2237"/>
      <c r="GM291" s="2237"/>
      <c r="GN291" s="2237"/>
      <c r="GO291" s="2237"/>
      <c r="GP291" s="2237"/>
      <c r="GQ291" s="2237"/>
      <c r="GR291" s="2237"/>
      <c r="GS291" s="2237"/>
      <c r="GT291" s="2237"/>
      <c r="GU291" s="2237"/>
      <c r="GV291" s="2237"/>
      <c r="GW291" s="2237"/>
      <c r="GX291" s="2237"/>
      <c r="GY291" s="2237"/>
      <c r="GZ291" s="2237"/>
      <c r="HA291" s="2237"/>
      <c r="HB291" s="2237"/>
      <c r="HC291" s="2237"/>
      <c r="HD291" s="2237"/>
      <c r="HE291" s="2237"/>
      <c r="HF291" s="2237"/>
      <c r="HG291" s="2237"/>
      <c r="HH291" s="2237"/>
      <c r="HI291" s="2237"/>
      <c r="HJ291" s="2237"/>
      <c r="HK291" s="2237"/>
      <c r="HL291" s="2237"/>
      <c r="HM291" s="2237"/>
      <c r="HN291" s="2237"/>
      <c r="HO291" s="2237"/>
      <c r="HP291" s="2237"/>
      <c r="HQ291" s="2237"/>
      <c r="HR291" s="2237"/>
      <c r="HS291" s="2237"/>
      <c r="HT291" s="2237"/>
      <c r="HU291" s="2237"/>
      <c r="HV291" s="2237"/>
      <c r="HW291" s="2237"/>
      <c r="HX291" s="2237"/>
      <c r="HY291" s="2237"/>
      <c r="HZ291" s="2237"/>
      <c r="IA291" s="2237"/>
      <c r="IB291" s="2237"/>
      <c r="IC291" s="2237"/>
      <c r="ID291" s="2237"/>
      <c r="IE291" s="2237"/>
      <c r="IF291" s="2237"/>
      <c r="IG291" s="2237"/>
      <c r="IH291" s="2237"/>
      <c r="II291" s="2238"/>
      <c r="IJ291" s="82"/>
    </row>
    <row r="292" spans="3:244" ht="5.25" customHeight="1">
      <c r="C292" s="90"/>
      <c r="D292" s="90"/>
      <c r="E292" s="90"/>
      <c r="F292" s="90"/>
      <c r="G292" s="90"/>
      <c r="H292" s="2042"/>
      <c r="I292" s="2043"/>
      <c r="J292" s="2043"/>
      <c r="K292" s="2043"/>
      <c r="L292" s="2043"/>
      <c r="M292" s="2044"/>
      <c r="N292" s="2095"/>
      <c r="O292" s="2096"/>
      <c r="P292" s="2096"/>
      <c r="Q292" s="2097"/>
      <c r="R292" s="2448"/>
      <c r="S292" s="2448"/>
      <c r="T292" s="2448"/>
      <c r="U292" s="2448"/>
      <c r="V292" s="2448"/>
      <c r="W292" s="2448"/>
      <c r="X292" s="2448"/>
      <c r="Y292" s="2448"/>
      <c r="Z292" s="2448"/>
      <c r="AA292" s="2448"/>
      <c r="AB292" s="2448"/>
      <c r="AC292" s="2448"/>
      <c r="AD292" s="2448"/>
      <c r="AE292" s="2448"/>
      <c r="AF292" s="2448"/>
      <c r="AG292" s="2448"/>
      <c r="AH292" s="2448"/>
      <c r="AI292" s="2448"/>
      <c r="AJ292" s="2448"/>
      <c r="AK292" s="2448"/>
      <c r="AL292" s="2448"/>
      <c r="AM292" s="2448"/>
      <c r="AN292" s="2448"/>
      <c r="AO292" s="2448"/>
      <c r="AP292" s="2448"/>
      <c r="AQ292" s="2448"/>
      <c r="AR292" s="2448"/>
      <c r="AS292" s="2448"/>
      <c r="AT292" s="2448"/>
      <c r="AU292" s="2448"/>
      <c r="AV292" s="2448"/>
      <c r="AW292" s="2448"/>
      <c r="AX292" s="2448"/>
      <c r="AY292" s="2448"/>
      <c r="AZ292" s="2448"/>
      <c r="BA292" s="2448"/>
      <c r="BB292" s="2448"/>
      <c r="BC292" s="2448"/>
      <c r="BD292" s="2448"/>
      <c r="BE292" s="2448"/>
      <c r="BF292" s="2448"/>
      <c r="BG292" s="2448"/>
      <c r="BH292" s="2448"/>
      <c r="BI292" s="2448"/>
      <c r="BJ292" s="2448"/>
      <c r="BK292" s="2448"/>
      <c r="BL292" s="2448"/>
      <c r="BM292" s="2448"/>
      <c r="BN292" s="2448"/>
      <c r="BO292" s="2448"/>
      <c r="BP292" s="2448"/>
      <c r="BQ292" s="2449"/>
      <c r="BR292" s="2025"/>
      <c r="BS292" s="2026"/>
      <c r="BT292" s="2026"/>
      <c r="BU292" s="2027"/>
      <c r="BV292" s="2027"/>
      <c r="BW292" s="2027"/>
      <c r="BX292" s="2027"/>
      <c r="BY292" s="2027"/>
      <c r="BZ292" s="2027"/>
      <c r="CA292" s="2027"/>
      <c r="CB292" s="2027"/>
      <c r="CC292" s="2027"/>
      <c r="CD292" s="2027"/>
      <c r="CE292" s="2027"/>
      <c r="CF292" s="2027"/>
      <c r="CG292" s="2033"/>
      <c r="CH292" s="1463"/>
      <c r="CI292" s="1463"/>
      <c r="CJ292" s="1462"/>
      <c r="CK292" s="1463"/>
      <c r="CL292" s="1463"/>
      <c r="CM292" s="1462"/>
      <c r="CN292" s="1463"/>
      <c r="CO292" s="1463"/>
      <c r="CP292" s="2018"/>
      <c r="CQ292" s="2019"/>
      <c r="CR292" s="2019"/>
      <c r="CS292" s="2019"/>
      <c r="CT292" s="2019"/>
      <c r="CU292" s="2250"/>
      <c r="CV292" s="1462"/>
      <c r="CW292" s="1463"/>
      <c r="CX292" s="1463"/>
      <c r="CY292" s="1462"/>
      <c r="CZ292" s="1463"/>
      <c r="DA292" s="1463"/>
      <c r="DB292" s="2018"/>
      <c r="DC292" s="2019"/>
      <c r="DD292" s="2019"/>
      <c r="DE292" s="2019"/>
      <c r="DF292" s="2019"/>
      <c r="DG292" s="2250"/>
      <c r="DH292" s="1462"/>
      <c r="DI292" s="1463"/>
      <c r="DJ292" s="1463"/>
      <c r="DK292" s="1462"/>
      <c r="DL292" s="1463"/>
      <c r="DM292" s="1463"/>
      <c r="DN292" s="1462"/>
      <c r="DO292" s="1463"/>
      <c r="DP292" s="2244"/>
      <c r="DQ292" s="81"/>
      <c r="DR292" s="144"/>
      <c r="DV292" s="90"/>
      <c r="DW292" s="90"/>
      <c r="DX292" s="90"/>
      <c r="DY292" s="90"/>
      <c r="DZ292" s="90"/>
      <c r="EA292" s="2042"/>
      <c r="EB292" s="2043"/>
      <c r="EC292" s="2043"/>
      <c r="ED292" s="2043"/>
      <c r="EE292" s="2043"/>
      <c r="EF292" s="2044"/>
      <c r="EG292" s="2095"/>
      <c r="EH292" s="2096"/>
      <c r="EI292" s="2096"/>
      <c r="EJ292" s="2097"/>
      <c r="EK292" s="2448"/>
      <c r="EL292" s="2448"/>
      <c r="EM292" s="2448"/>
      <c r="EN292" s="2448"/>
      <c r="EO292" s="2448"/>
      <c r="EP292" s="2448"/>
      <c r="EQ292" s="2448"/>
      <c r="ER292" s="2448"/>
      <c r="ES292" s="2448"/>
      <c r="ET292" s="2448"/>
      <c r="EU292" s="2448"/>
      <c r="EV292" s="2448"/>
      <c r="EW292" s="2448"/>
      <c r="EX292" s="2448"/>
      <c r="EY292" s="2448"/>
      <c r="EZ292" s="2448"/>
      <c r="FA292" s="2448"/>
      <c r="FB292" s="2448"/>
      <c r="FC292" s="2448"/>
      <c r="FD292" s="2448"/>
      <c r="FE292" s="2448"/>
      <c r="FF292" s="2448"/>
      <c r="FG292" s="2448"/>
      <c r="FH292" s="2448"/>
      <c r="FI292" s="2448"/>
      <c r="FJ292" s="2448"/>
      <c r="FK292" s="2448"/>
      <c r="FL292" s="2448"/>
      <c r="FM292" s="2448"/>
      <c r="FN292" s="2448"/>
      <c r="FO292" s="2448"/>
      <c r="FP292" s="2448"/>
      <c r="FQ292" s="2448"/>
      <c r="FR292" s="2448"/>
      <c r="FS292" s="2448"/>
      <c r="FT292" s="2448"/>
      <c r="FU292" s="2448"/>
      <c r="FV292" s="2448"/>
      <c r="FW292" s="2448"/>
      <c r="FX292" s="2448"/>
      <c r="FY292" s="2448"/>
      <c r="FZ292" s="2448"/>
      <c r="GA292" s="2448"/>
      <c r="GB292" s="2448"/>
      <c r="GC292" s="2448"/>
      <c r="GD292" s="2448"/>
      <c r="GE292" s="2448"/>
      <c r="GF292" s="2448"/>
      <c r="GG292" s="2448"/>
      <c r="GH292" s="2448"/>
      <c r="GI292" s="2448"/>
      <c r="GJ292" s="2449"/>
      <c r="GK292" s="2239"/>
      <c r="GL292" s="2110"/>
      <c r="GM292" s="2110"/>
      <c r="GN292" s="2110"/>
      <c r="GO292" s="2110"/>
      <c r="GP292" s="2110"/>
      <c r="GQ292" s="2110"/>
      <c r="GR292" s="2110"/>
      <c r="GS292" s="2110"/>
      <c r="GT292" s="2110"/>
      <c r="GU292" s="2110"/>
      <c r="GV292" s="2110"/>
      <c r="GW292" s="2110"/>
      <c r="GX292" s="2110"/>
      <c r="GY292" s="2110"/>
      <c r="GZ292" s="2110"/>
      <c r="HA292" s="2110"/>
      <c r="HB292" s="2110"/>
      <c r="HC292" s="2110"/>
      <c r="HD292" s="2110"/>
      <c r="HE292" s="2110"/>
      <c r="HF292" s="2110"/>
      <c r="HG292" s="2110"/>
      <c r="HH292" s="2110"/>
      <c r="HI292" s="2110"/>
      <c r="HJ292" s="2110"/>
      <c r="HK292" s="2110"/>
      <c r="HL292" s="2110"/>
      <c r="HM292" s="2110"/>
      <c r="HN292" s="2110"/>
      <c r="HO292" s="2110"/>
      <c r="HP292" s="2110"/>
      <c r="HQ292" s="2110"/>
      <c r="HR292" s="2110"/>
      <c r="HS292" s="2110"/>
      <c r="HT292" s="2110"/>
      <c r="HU292" s="2110"/>
      <c r="HV292" s="2110"/>
      <c r="HW292" s="2110"/>
      <c r="HX292" s="2110"/>
      <c r="HY292" s="2110"/>
      <c r="HZ292" s="2110"/>
      <c r="IA292" s="2110"/>
      <c r="IB292" s="2110"/>
      <c r="IC292" s="2110"/>
      <c r="ID292" s="2110"/>
      <c r="IE292" s="2110"/>
      <c r="IF292" s="2110"/>
      <c r="IG292" s="2110"/>
      <c r="IH292" s="2110"/>
      <c r="II292" s="2111"/>
      <c r="IJ292" s="82"/>
    </row>
    <row r="293" spans="3:244" ht="5.25" customHeight="1">
      <c r="C293" s="90"/>
      <c r="D293" s="90"/>
      <c r="E293" s="90"/>
      <c r="F293" s="90"/>
      <c r="G293" s="90"/>
      <c r="H293" s="2042"/>
      <c r="I293" s="2043"/>
      <c r="J293" s="2043"/>
      <c r="K293" s="2043"/>
      <c r="L293" s="2043"/>
      <c r="M293" s="2044"/>
      <c r="N293" s="2095"/>
      <c r="O293" s="2096"/>
      <c r="P293" s="2096"/>
      <c r="Q293" s="2097"/>
      <c r="R293" s="2448"/>
      <c r="S293" s="2448"/>
      <c r="T293" s="2448"/>
      <c r="U293" s="2448"/>
      <c r="V293" s="2448"/>
      <c r="W293" s="2448"/>
      <c r="X293" s="2448"/>
      <c r="Y293" s="2448"/>
      <c r="Z293" s="2448"/>
      <c r="AA293" s="2448"/>
      <c r="AB293" s="2448"/>
      <c r="AC293" s="2448"/>
      <c r="AD293" s="2448"/>
      <c r="AE293" s="2448"/>
      <c r="AF293" s="2448"/>
      <c r="AG293" s="2448"/>
      <c r="AH293" s="2448"/>
      <c r="AI293" s="2448"/>
      <c r="AJ293" s="2448"/>
      <c r="AK293" s="2448"/>
      <c r="AL293" s="2448"/>
      <c r="AM293" s="2448"/>
      <c r="AN293" s="2448"/>
      <c r="AO293" s="2448"/>
      <c r="AP293" s="2448"/>
      <c r="AQ293" s="2448"/>
      <c r="AR293" s="2448"/>
      <c r="AS293" s="2448"/>
      <c r="AT293" s="2448"/>
      <c r="AU293" s="2448"/>
      <c r="AV293" s="2448"/>
      <c r="AW293" s="2448"/>
      <c r="AX293" s="2448"/>
      <c r="AY293" s="2448"/>
      <c r="AZ293" s="2448"/>
      <c r="BA293" s="2448"/>
      <c r="BB293" s="2448"/>
      <c r="BC293" s="2448"/>
      <c r="BD293" s="2448"/>
      <c r="BE293" s="2448"/>
      <c r="BF293" s="2448"/>
      <c r="BG293" s="2448"/>
      <c r="BH293" s="2448"/>
      <c r="BI293" s="2448"/>
      <c r="BJ293" s="2448"/>
      <c r="BK293" s="2448"/>
      <c r="BL293" s="2448"/>
      <c r="BM293" s="2448"/>
      <c r="BN293" s="2448"/>
      <c r="BO293" s="2448"/>
      <c r="BP293" s="2448"/>
      <c r="BQ293" s="2449"/>
      <c r="BR293" s="2025"/>
      <c r="BS293" s="2026"/>
      <c r="BT293" s="2026"/>
      <c r="BU293" s="2027"/>
      <c r="BV293" s="2027"/>
      <c r="BW293" s="2027"/>
      <c r="BX293" s="2027"/>
      <c r="BY293" s="2027"/>
      <c r="BZ293" s="2027"/>
      <c r="CA293" s="2027"/>
      <c r="CB293" s="2027"/>
      <c r="CC293" s="2027"/>
      <c r="CD293" s="2027"/>
      <c r="CE293" s="2027"/>
      <c r="CF293" s="2027"/>
      <c r="CG293" s="2033"/>
      <c r="CH293" s="1463"/>
      <c r="CI293" s="1463"/>
      <c r="CJ293" s="1462"/>
      <c r="CK293" s="1463"/>
      <c r="CL293" s="1463"/>
      <c r="CM293" s="1462"/>
      <c r="CN293" s="1463"/>
      <c r="CO293" s="1463"/>
      <c r="CP293" s="2018"/>
      <c r="CQ293" s="2019"/>
      <c r="CR293" s="2019"/>
      <c r="CS293" s="2019"/>
      <c r="CT293" s="2019"/>
      <c r="CU293" s="2250"/>
      <c r="CV293" s="1462"/>
      <c r="CW293" s="1463"/>
      <c r="CX293" s="1463"/>
      <c r="CY293" s="1462"/>
      <c r="CZ293" s="1463"/>
      <c r="DA293" s="1463"/>
      <c r="DB293" s="2018"/>
      <c r="DC293" s="2019"/>
      <c r="DD293" s="2019"/>
      <c r="DE293" s="2019"/>
      <c r="DF293" s="2019"/>
      <c r="DG293" s="2250"/>
      <c r="DH293" s="1462"/>
      <c r="DI293" s="1463"/>
      <c r="DJ293" s="1463"/>
      <c r="DK293" s="1462"/>
      <c r="DL293" s="1463"/>
      <c r="DM293" s="1463"/>
      <c r="DN293" s="1462"/>
      <c r="DO293" s="1463"/>
      <c r="DP293" s="2244"/>
      <c r="DQ293" s="81"/>
      <c r="DR293" s="144"/>
      <c r="DV293" s="90"/>
      <c r="DW293" s="90"/>
      <c r="DX293" s="90"/>
      <c r="DY293" s="90"/>
      <c r="DZ293" s="90"/>
      <c r="EA293" s="2042"/>
      <c r="EB293" s="2043"/>
      <c r="EC293" s="2043"/>
      <c r="ED293" s="2043"/>
      <c r="EE293" s="2043"/>
      <c r="EF293" s="2044"/>
      <c r="EG293" s="2095"/>
      <c r="EH293" s="2096"/>
      <c r="EI293" s="2096"/>
      <c r="EJ293" s="2097"/>
      <c r="EK293" s="2448"/>
      <c r="EL293" s="2448"/>
      <c r="EM293" s="2448"/>
      <c r="EN293" s="2448"/>
      <c r="EO293" s="2448"/>
      <c r="EP293" s="2448"/>
      <c r="EQ293" s="2448"/>
      <c r="ER293" s="2448"/>
      <c r="ES293" s="2448"/>
      <c r="ET293" s="2448"/>
      <c r="EU293" s="2448"/>
      <c r="EV293" s="2448"/>
      <c r="EW293" s="2448"/>
      <c r="EX293" s="2448"/>
      <c r="EY293" s="2448"/>
      <c r="EZ293" s="2448"/>
      <c r="FA293" s="2448"/>
      <c r="FB293" s="2448"/>
      <c r="FC293" s="2448"/>
      <c r="FD293" s="2448"/>
      <c r="FE293" s="2448"/>
      <c r="FF293" s="2448"/>
      <c r="FG293" s="2448"/>
      <c r="FH293" s="2448"/>
      <c r="FI293" s="2448"/>
      <c r="FJ293" s="2448"/>
      <c r="FK293" s="2448"/>
      <c r="FL293" s="2448"/>
      <c r="FM293" s="2448"/>
      <c r="FN293" s="2448"/>
      <c r="FO293" s="2448"/>
      <c r="FP293" s="2448"/>
      <c r="FQ293" s="2448"/>
      <c r="FR293" s="2448"/>
      <c r="FS293" s="2448"/>
      <c r="FT293" s="2448"/>
      <c r="FU293" s="2448"/>
      <c r="FV293" s="2448"/>
      <c r="FW293" s="2448"/>
      <c r="FX293" s="2448"/>
      <c r="FY293" s="2448"/>
      <c r="FZ293" s="2448"/>
      <c r="GA293" s="2448"/>
      <c r="GB293" s="2448"/>
      <c r="GC293" s="2448"/>
      <c r="GD293" s="2448"/>
      <c r="GE293" s="2448"/>
      <c r="GF293" s="2448"/>
      <c r="GG293" s="2448"/>
      <c r="GH293" s="2448"/>
      <c r="GI293" s="2448"/>
      <c r="GJ293" s="2449"/>
      <c r="GK293" s="2239"/>
      <c r="GL293" s="2110"/>
      <c r="GM293" s="2110"/>
      <c r="GN293" s="2110"/>
      <c r="GO293" s="2110"/>
      <c r="GP293" s="2110"/>
      <c r="GQ293" s="2110"/>
      <c r="GR293" s="2110"/>
      <c r="GS293" s="2110"/>
      <c r="GT293" s="2110"/>
      <c r="GU293" s="2110"/>
      <c r="GV293" s="2110"/>
      <c r="GW293" s="2110"/>
      <c r="GX293" s="2110"/>
      <c r="GY293" s="2110"/>
      <c r="GZ293" s="2110"/>
      <c r="HA293" s="2110"/>
      <c r="HB293" s="2110"/>
      <c r="HC293" s="2110"/>
      <c r="HD293" s="2110"/>
      <c r="HE293" s="2110"/>
      <c r="HF293" s="2110"/>
      <c r="HG293" s="2110"/>
      <c r="HH293" s="2110"/>
      <c r="HI293" s="2110"/>
      <c r="HJ293" s="2110"/>
      <c r="HK293" s="2110"/>
      <c r="HL293" s="2110"/>
      <c r="HM293" s="2110"/>
      <c r="HN293" s="2110"/>
      <c r="HO293" s="2110"/>
      <c r="HP293" s="2110"/>
      <c r="HQ293" s="2110"/>
      <c r="HR293" s="2110"/>
      <c r="HS293" s="2110"/>
      <c r="HT293" s="2110"/>
      <c r="HU293" s="2110"/>
      <c r="HV293" s="2110"/>
      <c r="HW293" s="2110"/>
      <c r="HX293" s="2110"/>
      <c r="HY293" s="2110"/>
      <c r="HZ293" s="2110"/>
      <c r="IA293" s="2110"/>
      <c r="IB293" s="2110"/>
      <c r="IC293" s="2110"/>
      <c r="ID293" s="2110"/>
      <c r="IE293" s="2110"/>
      <c r="IF293" s="2110"/>
      <c r="IG293" s="2110"/>
      <c r="IH293" s="2110"/>
      <c r="II293" s="2111"/>
      <c r="IJ293" s="82"/>
    </row>
    <row r="294" spans="3:244" ht="5.25" customHeight="1">
      <c r="C294" s="90"/>
      <c r="D294" s="90"/>
      <c r="E294" s="90"/>
      <c r="F294" s="90"/>
      <c r="G294" s="90"/>
      <c r="H294" s="2042"/>
      <c r="I294" s="2043"/>
      <c r="J294" s="2043"/>
      <c r="K294" s="2043"/>
      <c r="L294" s="2043"/>
      <c r="M294" s="2044"/>
      <c r="N294" s="2095"/>
      <c r="O294" s="2096"/>
      <c r="P294" s="2096"/>
      <c r="Q294" s="2097"/>
      <c r="R294" s="2448"/>
      <c r="S294" s="2448"/>
      <c r="T294" s="2448"/>
      <c r="U294" s="2448"/>
      <c r="V294" s="2448"/>
      <c r="W294" s="2448"/>
      <c r="X294" s="2448"/>
      <c r="Y294" s="2448"/>
      <c r="Z294" s="2448"/>
      <c r="AA294" s="2448"/>
      <c r="AB294" s="2448"/>
      <c r="AC294" s="2448"/>
      <c r="AD294" s="2448"/>
      <c r="AE294" s="2448"/>
      <c r="AF294" s="2448"/>
      <c r="AG294" s="2448"/>
      <c r="AH294" s="2448"/>
      <c r="AI294" s="2448"/>
      <c r="AJ294" s="2448"/>
      <c r="AK294" s="2448"/>
      <c r="AL294" s="2448"/>
      <c r="AM294" s="2448"/>
      <c r="AN294" s="2448"/>
      <c r="AO294" s="2448"/>
      <c r="AP294" s="2448"/>
      <c r="AQ294" s="2448"/>
      <c r="AR294" s="2448"/>
      <c r="AS294" s="2448"/>
      <c r="AT294" s="2448"/>
      <c r="AU294" s="2448"/>
      <c r="AV294" s="2448"/>
      <c r="AW294" s="2448"/>
      <c r="AX294" s="2448"/>
      <c r="AY294" s="2448"/>
      <c r="AZ294" s="2448"/>
      <c r="BA294" s="2448"/>
      <c r="BB294" s="2448"/>
      <c r="BC294" s="2448"/>
      <c r="BD294" s="2448"/>
      <c r="BE294" s="2448"/>
      <c r="BF294" s="2448"/>
      <c r="BG294" s="2448"/>
      <c r="BH294" s="2448"/>
      <c r="BI294" s="2448"/>
      <c r="BJ294" s="2448"/>
      <c r="BK294" s="2448"/>
      <c r="BL294" s="2448"/>
      <c r="BM294" s="2448"/>
      <c r="BN294" s="2448"/>
      <c r="BO294" s="2448"/>
      <c r="BP294" s="2448"/>
      <c r="BQ294" s="2449"/>
      <c r="BR294" s="2025"/>
      <c r="BS294" s="2026"/>
      <c r="BT294" s="2026"/>
      <c r="BU294" s="2027"/>
      <c r="BV294" s="2027"/>
      <c r="BW294" s="2027"/>
      <c r="BX294" s="2027"/>
      <c r="BY294" s="2027"/>
      <c r="BZ294" s="2027"/>
      <c r="CA294" s="2027"/>
      <c r="CB294" s="2027"/>
      <c r="CC294" s="2027"/>
      <c r="CD294" s="2027"/>
      <c r="CE294" s="2027"/>
      <c r="CF294" s="2027"/>
      <c r="CG294" s="2033"/>
      <c r="CH294" s="1463"/>
      <c r="CI294" s="1463"/>
      <c r="CJ294" s="1462"/>
      <c r="CK294" s="1463"/>
      <c r="CL294" s="1463"/>
      <c r="CM294" s="1462"/>
      <c r="CN294" s="1463"/>
      <c r="CO294" s="1463"/>
      <c r="CP294" s="2018"/>
      <c r="CQ294" s="2019"/>
      <c r="CR294" s="2019"/>
      <c r="CS294" s="2019"/>
      <c r="CT294" s="2019"/>
      <c r="CU294" s="2250"/>
      <c r="CV294" s="1462"/>
      <c r="CW294" s="1463"/>
      <c r="CX294" s="1463"/>
      <c r="CY294" s="1462"/>
      <c r="CZ294" s="1463"/>
      <c r="DA294" s="1463"/>
      <c r="DB294" s="2018"/>
      <c r="DC294" s="2019"/>
      <c r="DD294" s="2019"/>
      <c r="DE294" s="2019"/>
      <c r="DF294" s="2019"/>
      <c r="DG294" s="2250"/>
      <c r="DH294" s="1462"/>
      <c r="DI294" s="1463"/>
      <c r="DJ294" s="1463"/>
      <c r="DK294" s="1462"/>
      <c r="DL294" s="1463"/>
      <c r="DM294" s="1463"/>
      <c r="DN294" s="1462"/>
      <c r="DO294" s="1463"/>
      <c r="DP294" s="2244"/>
      <c r="DQ294" s="81"/>
      <c r="DR294" s="144"/>
      <c r="DV294" s="90"/>
      <c r="DW294" s="90"/>
      <c r="DX294" s="90"/>
      <c r="DY294" s="90"/>
      <c r="DZ294" s="90"/>
      <c r="EA294" s="2042"/>
      <c r="EB294" s="2043"/>
      <c r="EC294" s="2043"/>
      <c r="ED294" s="2043"/>
      <c r="EE294" s="2043"/>
      <c r="EF294" s="2044"/>
      <c r="EG294" s="2095"/>
      <c r="EH294" s="2096"/>
      <c r="EI294" s="2096"/>
      <c r="EJ294" s="2097"/>
      <c r="EK294" s="2448"/>
      <c r="EL294" s="2448"/>
      <c r="EM294" s="2448"/>
      <c r="EN294" s="2448"/>
      <c r="EO294" s="2448"/>
      <c r="EP294" s="2448"/>
      <c r="EQ294" s="2448"/>
      <c r="ER294" s="2448"/>
      <c r="ES294" s="2448"/>
      <c r="ET294" s="2448"/>
      <c r="EU294" s="2448"/>
      <c r="EV294" s="2448"/>
      <c r="EW294" s="2448"/>
      <c r="EX294" s="2448"/>
      <c r="EY294" s="2448"/>
      <c r="EZ294" s="2448"/>
      <c r="FA294" s="2448"/>
      <c r="FB294" s="2448"/>
      <c r="FC294" s="2448"/>
      <c r="FD294" s="2448"/>
      <c r="FE294" s="2448"/>
      <c r="FF294" s="2448"/>
      <c r="FG294" s="2448"/>
      <c r="FH294" s="2448"/>
      <c r="FI294" s="2448"/>
      <c r="FJ294" s="2448"/>
      <c r="FK294" s="2448"/>
      <c r="FL294" s="2448"/>
      <c r="FM294" s="2448"/>
      <c r="FN294" s="2448"/>
      <c r="FO294" s="2448"/>
      <c r="FP294" s="2448"/>
      <c r="FQ294" s="2448"/>
      <c r="FR294" s="2448"/>
      <c r="FS294" s="2448"/>
      <c r="FT294" s="2448"/>
      <c r="FU294" s="2448"/>
      <c r="FV294" s="2448"/>
      <c r="FW294" s="2448"/>
      <c r="FX294" s="2448"/>
      <c r="FY294" s="2448"/>
      <c r="FZ294" s="2448"/>
      <c r="GA294" s="2448"/>
      <c r="GB294" s="2448"/>
      <c r="GC294" s="2448"/>
      <c r="GD294" s="2448"/>
      <c r="GE294" s="2448"/>
      <c r="GF294" s="2448"/>
      <c r="GG294" s="2448"/>
      <c r="GH294" s="2448"/>
      <c r="GI294" s="2448"/>
      <c r="GJ294" s="2449"/>
      <c r="GK294" s="2239"/>
      <c r="GL294" s="2110"/>
      <c r="GM294" s="2110"/>
      <c r="GN294" s="2110"/>
      <c r="GO294" s="2110"/>
      <c r="GP294" s="2110"/>
      <c r="GQ294" s="2110"/>
      <c r="GR294" s="2110"/>
      <c r="GS294" s="2110"/>
      <c r="GT294" s="2110"/>
      <c r="GU294" s="2110"/>
      <c r="GV294" s="2110"/>
      <c r="GW294" s="2110"/>
      <c r="GX294" s="2110"/>
      <c r="GY294" s="2110"/>
      <c r="GZ294" s="2110"/>
      <c r="HA294" s="2110"/>
      <c r="HB294" s="2110"/>
      <c r="HC294" s="2110"/>
      <c r="HD294" s="2110"/>
      <c r="HE294" s="2110"/>
      <c r="HF294" s="2110"/>
      <c r="HG294" s="2110"/>
      <c r="HH294" s="2110"/>
      <c r="HI294" s="2110"/>
      <c r="HJ294" s="2110"/>
      <c r="HK294" s="2110"/>
      <c r="HL294" s="2110"/>
      <c r="HM294" s="2110"/>
      <c r="HN294" s="2110"/>
      <c r="HO294" s="2110"/>
      <c r="HP294" s="2110"/>
      <c r="HQ294" s="2110"/>
      <c r="HR294" s="2110"/>
      <c r="HS294" s="2110"/>
      <c r="HT294" s="2110"/>
      <c r="HU294" s="2110"/>
      <c r="HV294" s="2110"/>
      <c r="HW294" s="2110"/>
      <c r="HX294" s="2110"/>
      <c r="HY294" s="2110"/>
      <c r="HZ294" s="2110"/>
      <c r="IA294" s="2110"/>
      <c r="IB294" s="2110"/>
      <c r="IC294" s="2110"/>
      <c r="ID294" s="2110"/>
      <c r="IE294" s="2110"/>
      <c r="IF294" s="2110"/>
      <c r="IG294" s="2110"/>
      <c r="IH294" s="2110"/>
      <c r="II294" s="2111"/>
      <c r="IJ294" s="82"/>
    </row>
    <row r="295" spans="3:244" ht="5.25" customHeight="1">
      <c r="C295" s="90"/>
      <c r="D295" s="90"/>
      <c r="E295" s="90"/>
      <c r="F295" s="90"/>
      <c r="G295" s="90"/>
      <c r="H295" s="2042"/>
      <c r="I295" s="2043"/>
      <c r="J295" s="2043"/>
      <c r="K295" s="2043"/>
      <c r="L295" s="2043"/>
      <c r="M295" s="2044"/>
      <c r="N295" s="2095"/>
      <c r="O295" s="2096"/>
      <c r="P295" s="2096"/>
      <c r="Q295" s="2097"/>
      <c r="R295" s="2448"/>
      <c r="S295" s="2448"/>
      <c r="T295" s="2448"/>
      <c r="U295" s="2448"/>
      <c r="V295" s="2448"/>
      <c r="W295" s="2448"/>
      <c r="X295" s="2448"/>
      <c r="Y295" s="2448"/>
      <c r="Z295" s="2448"/>
      <c r="AA295" s="2448"/>
      <c r="AB295" s="2448"/>
      <c r="AC295" s="2448"/>
      <c r="AD295" s="2448"/>
      <c r="AE295" s="2448"/>
      <c r="AF295" s="2448"/>
      <c r="AG295" s="2448"/>
      <c r="AH295" s="2448"/>
      <c r="AI295" s="2448"/>
      <c r="AJ295" s="2448"/>
      <c r="AK295" s="2448"/>
      <c r="AL295" s="2448"/>
      <c r="AM295" s="2448"/>
      <c r="AN295" s="2448"/>
      <c r="AO295" s="2448"/>
      <c r="AP295" s="2448"/>
      <c r="AQ295" s="2448"/>
      <c r="AR295" s="2448"/>
      <c r="AS295" s="2448"/>
      <c r="AT295" s="2448"/>
      <c r="AU295" s="2448"/>
      <c r="AV295" s="2448"/>
      <c r="AW295" s="2448"/>
      <c r="AX295" s="2448"/>
      <c r="AY295" s="2448"/>
      <c r="AZ295" s="2448"/>
      <c r="BA295" s="2448"/>
      <c r="BB295" s="2448"/>
      <c r="BC295" s="2448"/>
      <c r="BD295" s="2448"/>
      <c r="BE295" s="2448"/>
      <c r="BF295" s="2448"/>
      <c r="BG295" s="2448"/>
      <c r="BH295" s="2448"/>
      <c r="BI295" s="2448"/>
      <c r="BJ295" s="2448"/>
      <c r="BK295" s="2448"/>
      <c r="BL295" s="2448"/>
      <c r="BM295" s="2448"/>
      <c r="BN295" s="2448"/>
      <c r="BO295" s="2448"/>
      <c r="BP295" s="2448"/>
      <c r="BQ295" s="2449"/>
      <c r="BR295" s="2025"/>
      <c r="BS295" s="2026"/>
      <c r="BT295" s="2026"/>
      <c r="BU295" s="2027"/>
      <c r="BV295" s="2027"/>
      <c r="BW295" s="2027"/>
      <c r="BX295" s="2027"/>
      <c r="BY295" s="2027"/>
      <c r="BZ295" s="2027"/>
      <c r="CA295" s="2027"/>
      <c r="CB295" s="2027"/>
      <c r="CC295" s="2027"/>
      <c r="CD295" s="2027"/>
      <c r="CE295" s="2027"/>
      <c r="CF295" s="2027"/>
      <c r="CG295" s="2033"/>
      <c r="CH295" s="1463"/>
      <c r="CI295" s="1463"/>
      <c r="CJ295" s="1462"/>
      <c r="CK295" s="1463"/>
      <c r="CL295" s="1463"/>
      <c r="CM295" s="1462"/>
      <c r="CN295" s="1463"/>
      <c r="CO295" s="1463"/>
      <c r="CP295" s="2018"/>
      <c r="CQ295" s="2019"/>
      <c r="CR295" s="2019"/>
      <c r="CS295" s="2019"/>
      <c r="CT295" s="2019"/>
      <c r="CU295" s="2250"/>
      <c r="CV295" s="1462"/>
      <c r="CW295" s="1463"/>
      <c r="CX295" s="1463"/>
      <c r="CY295" s="1462"/>
      <c r="CZ295" s="1463"/>
      <c r="DA295" s="1463"/>
      <c r="DB295" s="2018"/>
      <c r="DC295" s="2019"/>
      <c r="DD295" s="2019"/>
      <c r="DE295" s="2019"/>
      <c r="DF295" s="2019"/>
      <c r="DG295" s="2250"/>
      <c r="DH295" s="1462"/>
      <c r="DI295" s="1463"/>
      <c r="DJ295" s="1463"/>
      <c r="DK295" s="1462"/>
      <c r="DL295" s="1463"/>
      <c r="DM295" s="1463"/>
      <c r="DN295" s="1462"/>
      <c r="DO295" s="1463"/>
      <c r="DP295" s="2244"/>
      <c r="DQ295" s="81"/>
      <c r="DR295" s="144"/>
      <c r="DV295" s="90"/>
      <c r="DW295" s="90"/>
      <c r="DX295" s="90"/>
      <c r="DY295" s="90"/>
      <c r="DZ295" s="90"/>
      <c r="EA295" s="2042"/>
      <c r="EB295" s="2043"/>
      <c r="EC295" s="2043"/>
      <c r="ED295" s="2043"/>
      <c r="EE295" s="2043"/>
      <c r="EF295" s="2044"/>
      <c r="EG295" s="2095"/>
      <c r="EH295" s="2096"/>
      <c r="EI295" s="2096"/>
      <c r="EJ295" s="2097"/>
      <c r="EK295" s="2448"/>
      <c r="EL295" s="2448"/>
      <c r="EM295" s="2448"/>
      <c r="EN295" s="2448"/>
      <c r="EO295" s="2448"/>
      <c r="EP295" s="2448"/>
      <c r="EQ295" s="2448"/>
      <c r="ER295" s="2448"/>
      <c r="ES295" s="2448"/>
      <c r="ET295" s="2448"/>
      <c r="EU295" s="2448"/>
      <c r="EV295" s="2448"/>
      <c r="EW295" s="2448"/>
      <c r="EX295" s="2448"/>
      <c r="EY295" s="2448"/>
      <c r="EZ295" s="2448"/>
      <c r="FA295" s="2448"/>
      <c r="FB295" s="2448"/>
      <c r="FC295" s="2448"/>
      <c r="FD295" s="2448"/>
      <c r="FE295" s="2448"/>
      <c r="FF295" s="2448"/>
      <c r="FG295" s="2448"/>
      <c r="FH295" s="2448"/>
      <c r="FI295" s="2448"/>
      <c r="FJ295" s="2448"/>
      <c r="FK295" s="2448"/>
      <c r="FL295" s="2448"/>
      <c r="FM295" s="2448"/>
      <c r="FN295" s="2448"/>
      <c r="FO295" s="2448"/>
      <c r="FP295" s="2448"/>
      <c r="FQ295" s="2448"/>
      <c r="FR295" s="2448"/>
      <c r="FS295" s="2448"/>
      <c r="FT295" s="2448"/>
      <c r="FU295" s="2448"/>
      <c r="FV295" s="2448"/>
      <c r="FW295" s="2448"/>
      <c r="FX295" s="2448"/>
      <c r="FY295" s="2448"/>
      <c r="FZ295" s="2448"/>
      <c r="GA295" s="2448"/>
      <c r="GB295" s="2448"/>
      <c r="GC295" s="2448"/>
      <c r="GD295" s="2448"/>
      <c r="GE295" s="2448"/>
      <c r="GF295" s="2448"/>
      <c r="GG295" s="2448"/>
      <c r="GH295" s="2448"/>
      <c r="GI295" s="2448"/>
      <c r="GJ295" s="2449"/>
      <c r="GK295" s="2239"/>
      <c r="GL295" s="2110"/>
      <c r="GM295" s="2110"/>
      <c r="GN295" s="2110"/>
      <c r="GO295" s="2110"/>
      <c r="GP295" s="2110"/>
      <c r="GQ295" s="2110"/>
      <c r="GR295" s="2110"/>
      <c r="GS295" s="2110"/>
      <c r="GT295" s="2110"/>
      <c r="GU295" s="2110"/>
      <c r="GV295" s="2110"/>
      <c r="GW295" s="2110"/>
      <c r="GX295" s="2110"/>
      <c r="GY295" s="2110"/>
      <c r="GZ295" s="2110"/>
      <c r="HA295" s="2110"/>
      <c r="HB295" s="2110"/>
      <c r="HC295" s="2110"/>
      <c r="HD295" s="2110"/>
      <c r="HE295" s="2110"/>
      <c r="HF295" s="2110"/>
      <c r="HG295" s="2110"/>
      <c r="HH295" s="2110"/>
      <c r="HI295" s="2110"/>
      <c r="HJ295" s="2110"/>
      <c r="HK295" s="2110"/>
      <c r="HL295" s="2110"/>
      <c r="HM295" s="2110"/>
      <c r="HN295" s="2110"/>
      <c r="HO295" s="2110"/>
      <c r="HP295" s="2110"/>
      <c r="HQ295" s="2110"/>
      <c r="HR295" s="2110"/>
      <c r="HS295" s="2110"/>
      <c r="HT295" s="2110"/>
      <c r="HU295" s="2110"/>
      <c r="HV295" s="2110"/>
      <c r="HW295" s="2110"/>
      <c r="HX295" s="2110"/>
      <c r="HY295" s="2110"/>
      <c r="HZ295" s="2110"/>
      <c r="IA295" s="2110"/>
      <c r="IB295" s="2110"/>
      <c r="IC295" s="2110"/>
      <c r="ID295" s="2110"/>
      <c r="IE295" s="2110"/>
      <c r="IF295" s="2110"/>
      <c r="IG295" s="2110"/>
      <c r="IH295" s="2110"/>
      <c r="II295" s="2111"/>
      <c r="IJ295" s="82"/>
    </row>
    <row r="296" spans="3:244" ht="5.25" customHeight="1" thickBot="1">
      <c r="C296" s="90"/>
      <c r="D296" s="90"/>
      <c r="E296" s="90"/>
      <c r="F296" s="90"/>
      <c r="G296" s="90"/>
      <c r="H296" s="2042"/>
      <c r="I296" s="2043"/>
      <c r="J296" s="2043"/>
      <c r="K296" s="2043"/>
      <c r="L296" s="2043"/>
      <c r="M296" s="2044"/>
      <c r="N296" s="2095"/>
      <c r="O296" s="2096"/>
      <c r="P296" s="2096"/>
      <c r="Q296" s="2097"/>
      <c r="R296" s="2448"/>
      <c r="S296" s="2448"/>
      <c r="T296" s="2448"/>
      <c r="U296" s="2448"/>
      <c r="V296" s="2448"/>
      <c r="W296" s="2448"/>
      <c r="X296" s="2448"/>
      <c r="Y296" s="2448"/>
      <c r="Z296" s="2448"/>
      <c r="AA296" s="2448"/>
      <c r="AB296" s="2448"/>
      <c r="AC296" s="2448"/>
      <c r="AD296" s="2448"/>
      <c r="AE296" s="2448"/>
      <c r="AF296" s="2448"/>
      <c r="AG296" s="2448"/>
      <c r="AH296" s="2448"/>
      <c r="AI296" s="2448"/>
      <c r="AJ296" s="2448"/>
      <c r="AK296" s="2448"/>
      <c r="AL296" s="2448"/>
      <c r="AM296" s="2448"/>
      <c r="AN296" s="2448"/>
      <c r="AO296" s="2448"/>
      <c r="AP296" s="2448"/>
      <c r="AQ296" s="2448"/>
      <c r="AR296" s="2448"/>
      <c r="AS296" s="2448"/>
      <c r="AT296" s="2448"/>
      <c r="AU296" s="2448"/>
      <c r="AV296" s="2448"/>
      <c r="AW296" s="2448"/>
      <c r="AX296" s="2448"/>
      <c r="AY296" s="2448"/>
      <c r="AZ296" s="2448"/>
      <c r="BA296" s="2448"/>
      <c r="BB296" s="2448"/>
      <c r="BC296" s="2448"/>
      <c r="BD296" s="2448"/>
      <c r="BE296" s="2448"/>
      <c r="BF296" s="2448"/>
      <c r="BG296" s="2448"/>
      <c r="BH296" s="2448"/>
      <c r="BI296" s="2448"/>
      <c r="BJ296" s="2448"/>
      <c r="BK296" s="2448"/>
      <c r="BL296" s="2448"/>
      <c r="BM296" s="2448"/>
      <c r="BN296" s="2448"/>
      <c r="BO296" s="2448"/>
      <c r="BP296" s="2448"/>
      <c r="BQ296" s="2449"/>
      <c r="BR296" s="2028"/>
      <c r="BS296" s="2029"/>
      <c r="BT296" s="2029"/>
      <c r="BU296" s="2030"/>
      <c r="BV296" s="2030"/>
      <c r="BW296" s="2030"/>
      <c r="BX296" s="2030"/>
      <c r="BY296" s="2030"/>
      <c r="BZ296" s="2030"/>
      <c r="CA296" s="2030"/>
      <c r="CB296" s="2030"/>
      <c r="CC296" s="2030"/>
      <c r="CD296" s="2030"/>
      <c r="CE296" s="2030"/>
      <c r="CF296" s="2030"/>
      <c r="CG296" s="2034"/>
      <c r="CH296" s="2035"/>
      <c r="CI296" s="2035"/>
      <c r="CJ296" s="2242"/>
      <c r="CK296" s="2035"/>
      <c r="CL296" s="2035"/>
      <c r="CM296" s="2242"/>
      <c r="CN296" s="2035"/>
      <c r="CO296" s="2035"/>
      <c r="CP296" s="2020"/>
      <c r="CQ296" s="2021"/>
      <c r="CR296" s="2021"/>
      <c r="CS296" s="2021"/>
      <c r="CT296" s="2021"/>
      <c r="CU296" s="2251"/>
      <c r="CV296" s="2242"/>
      <c r="CW296" s="2035"/>
      <c r="CX296" s="2035"/>
      <c r="CY296" s="2242"/>
      <c r="CZ296" s="2035"/>
      <c r="DA296" s="2035"/>
      <c r="DB296" s="2020"/>
      <c r="DC296" s="2021"/>
      <c r="DD296" s="2021"/>
      <c r="DE296" s="2021"/>
      <c r="DF296" s="2021"/>
      <c r="DG296" s="2251"/>
      <c r="DH296" s="2242"/>
      <c r="DI296" s="2035"/>
      <c r="DJ296" s="2035"/>
      <c r="DK296" s="2242"/>
      <c r="DL296" s="2035"/>
      <c r="DM296" s="2035"/>
      <c r="DN296" s="2242"/>
      <c r="DO296" s="2035"/>
      <c r="DP296" s="2245"/>
      <c r="DQ296" s="81"/>
      <c r="DR296" s="144"/>
      <c r="DV296" s="90"/>
      <c r="DW296" s="90"/>
      <c r="DX296" s="90"/>
      <c r="DY296" s="90"/>
      <c r="DZ296" s="90"/>
      <c r="EA296" s="2042"/>
      <c r="EB296" s="2043"/>
      <c r="EC296" s="2043"/>
      <c r="ED296" s="2043"/>
      <c r="EE296" s="2043"/>
      <c r="EF296" s="2044"/>
      <c r="EG296" s="2095"/>
      <c r="EH296" s="2096"/>
      <c r="EI296" s="2096"/>
      <c r="EJ296" s="2097"/>
      <c r="EK296" s="2448"/>
      <c r="EL296" s="2448"/>
      <c r="EM296" s="2448"/>
      <c r="EN296" s="2448"/>
      <c r="EO296" s="2448"/>
      <c r="EP296" s="2448"/>
      <c r="EQ296" s="2448"/>
      <c r="ER296" s="2448"/>
      <c r="ES296" s="2448"/>
      <c r="ET296" s="2448"/>
      <c r="EU296" s="2448"/>
      <c r="EV296" s="2448"/>
      <c r="EW296" s="2448"/>
      <c r="EX296" s="2448"/>
      <c r="EY296" s="2448"/>
      <c r="EZ296" s="2448"/>
      <c r="FA296" s="2448"/>
      <c r="FB296" s="2448"/>
      <c r="FC296" s="2448"/>
      <c r="FD296" s="2448"/>
      <c r="FE296" s="2448"/>
      <c r="FF296" s="2448"/>
      <c r="FG296" s="2448"/>
      <c r="FH296" s="2448"/>
      <c r="FI296" s="2448"/>
      <c r="FJ296" s="2448"/>
      <c r="FK296" s="2448"/>
      <c r="FL296" s="2448"/>
      <c r="FM296" s="2448"/>
      <c r="FN296" s="2448"/>
      <c r="FO296" s="2448"/>
      <c r="FP296" s="2448"/>
      <c r="FQ296" s="2448"/>
      <c r="FR296" s="2448"/>
      <c r="FS296" s="2448"/>
      <c r="FT296" s="2448"/>
      <c r="FU296" s="2448"/>
      <c r="FV296" s="2448"/>
      <c r="FW296" s="2448"/>
      <c r="FX296" s="2448"/>
      <c r="FY296" s="2448"/>
      <c r="FZ296" s="2448"/>
      <c r="GA296" s="2448"/>
      <c r="GB296" s="2448"/>
      <c r="GC296" s="2448"/>
      <c r="GD296" s="2448"/>
      <c r="GE296" s="2448"/>
      <c r="GF296" s="2448"/>
      <c r="GG296" s="2448"/>
      <c r="GH296" s="2448"/>
      <c r="GI296" s="2448"/>
      <c r="GJ296" s="2449"/>
      <c r="GK296" s="2240"/>
      <c r="GL296" s="2114"/>
      <c r="GM296" s="2114"/>
      <c r="GN296" s="2114"/>
      <c r="GO296" s="2114"/>
      <c r="GP296" s="2114"/>
      <c r="GQ296" s="2114"/>
      <c r="GR296" s="2114"/>
      <c r="GS296" s="2114"/>
      <c r="GT296" s="2114"/>
      <c r="GU296" s="2114"/>
      <c r="GV296" s="2114"/>
      <c r="GW296" s="2114"/>
      <c r="GX296" s="2114"/>
      <c r="GY296" s="2114"/>
      <c r="GZ296" s="2114"/>
      <c r="HA296" s="2114"/>
      <c r="HB296" s="2114"/>
      <c r="HC296" s="2114"/>
      <c r="HD296" s="2114"/>
      <c r="HE296" s="2114"/>
      <c r="HF296" s="2114"/>
      <c r="HG296" s="2114"/>
      <c r="HH296" s="2114"/>
      <c r="HI296" s="2114"/>
      <c r="HJ296" s="2114"/>
      <c r="HK296" s="2114"/>
      <c r="HL296" s="2114"/>
      <c r="HM296" s="2114"/>
      <c r="HN296" s="2114"/>
      <c r="HO296" s="2114"/>
      <c r="HP296" s="2114"/>
      <c r="HQ296" s="2114"/>
      <c r="HR296" s="2114"/>
      <c r="HS296" s="2114"/>
      <c r="HT296" s="2114"/>
      <c r="HU296" s="2114"/>
      <c r="HV296" s="2114"/>
      <c r="HW296" s="2114"/>
      <c r="HX296" s="2114"/>
      <c r="HY296" s="2114"/>
      <c r="HZ296" s="2114"/>
      <c r="IA296" s="2114"/>
      <c r="IB296" s="2114"/>
      <c r="IC296" s="2114"/>
      <c r="ID296" s="2114"/>
      <c r="IE296" s="2114"/>
      <c r="IF296" s="2114"/>
      <c r="IG296" s="2114"/>
      <c r="IH296" s="2114"/>
      <c r="II296" s="2115"/>
      <c r="IJ296" s="82"/>
    </row>
    <row r="297" spans="3:244" ht="5.25" customHeight="1">
      <c r="C297" s="90"/>
      <c r="D297" s="90"/>
      <c r="E297" s="90"/>
      <c r="F297" s="90"/>
      <c r="G297" s="90"/>
      <c r="H297" s="2042"/>
      <c r="I297" s="2043"/>
      <c r="J297" s="2043"/>
      <c r="K297" s="2043"/>
      <c r="L297" s="2043"/>
      <c r="M297" s="2044"/>
      <c r="N297" s="2095"/>
      <c r="O297" s="2096"/>
      <c r="P297" s="2096"/>
      <c r="Q297" s="2097"/>
      <c r="R297" s="2448"/>
      <c r="S297" s="2448"/>
      <c r="T297" s="2448"/>
      <c r="U297" s="2448"/>
      <c r="V297" s="2448"/>
      <c r="W297" s="2448"/>
      <c r="X297" s="2448"/>
      <c r="Y297" s="2448"/>
      <c r="Z297" s="2448"/>
      <c r="AA297" s="2448"/>
      <c r="AB297" s="2448"/>
      <c r="AC297" s="2448"/>
      <c r="AD297" s="2448"/>
      <c r="AE297" s="2448"/>
      <c r="AF297" s="2448"/>
      <c r="AG297" s="2448"/>
      <c r="AH297" s="2448"/>
      <c r="AI297" s="2448"/>
      <c r="AJ297" s="2448"/>
      <c r="AK297" s="2448"/>
      <c r="AL297" s="2448"/>
      <c r="AM297" s="2448"/>
      <c r="AN297" s="2448"/>
      <c r="AO297" s="2448"/>
      <c r="AP297" s="2448"/>
      <c r="AQ297" s="2448"/>
      <c r="AR297" s="2448"/>
      <c r="AS297" s="2448"/>
      <c r="AT297" s="2448"/>
      <c r="AU297" s="2448"/>
      <c r="AV297" s="2448"/>
      <c r="AW297" s="2448"/>
      <c r="AX297" s="2448"/>
      <c r="AY297" s="2448"/>
      <c r="AZ297" s="2448"/>
      <c r="BA297" s="2448"/>
      <c r="BB297" s="2448"/>
      <c r="BC297" s="2448"/>
      <c r="BD297" s="2448"/>
      <c r="BE297" s="2448"/>
      <c r="BF297" s="2448"/>
      <c r="BG297" s="2448"/>
      <c r="BH297" s="2448"/>
      <c r="BI297" s="2448"/>
      <c r="BJ297" s="2448"/>
      <c r="BK297" s="2448"/>
      <c r="BL297" s="2448"/>
      <c r="BM297" s="2448"/>
      <c r="BN297" s="2448"/>
      <c r="BO297" s="2448"/>
      <c r="BP297" s="2448"/>
      <c r="BQ297" s="2449"/>
      <c r="BR297" s="2233" t="s">
        <v>37</v>
      </c>
      <c r="BS297" s="2063"/>
      <c r="BT297" s="2063"/>
      <c r="BU297" s="2063"/>
      <c r="BV297" s="2063"/>
      <c r="BW297" s="2063"/>
      <c r="BX297" s="2063"/>
      <c r="BY297" s="2063"/>
      <c r="BZ297" s="2063"/>
      <c r="CA297" s="2077" t="str">
        <f>IF($CA$33&lt;&gt;"",$CA$33,"")</f>
        <v/>
      </c>
      <c r="CB297" s="2077"/>
      <c r="CC297" s="2077"/>
      <c r="CD297" s="2077"/>
      <c r="CE297" s="2077"/>
      <c r="CF297" s="2077"/>
      <c r="CG297" s="2077"/>
      <c r="CH297" s="2077"/>
      <c r="CI297" s="2077"/>
      <c r="CJ297" s="2077"/>
      <c r="CK297" s="2077"/>
      <c r="CL297" s="2077"/>
      <c r="CM297" s="2077"/>
      <c r="CN297" s="2077"/>
      <c r="CO297" s="2077"/>
      <c r="CP297" s="2077"/>
      <c r="CQ297" s="2077"/>
      <c r="CR297" s="2077"/>
      <c r="CS297" s="2077"/>
      <c r="CT297" s="2077"/>
      <c r="CU297" s="2077"/>
      <c r="CV297" s="2077"/>
      <c r="CW297" s="2077"/>
      <c r="CX297" s="2077"/>
      <c r="CY297" s="2077"/>
      <c r="CZ297" s="2077"/>
      <c r="DA297" s="2077"/>
      <c r="DB297" s="2077"/>
      <c r="DC297" s="2077"/>
      <c r="DD297" s="2077"/>
      <c r="DE297" s="2077"/>
      <c r="DF297" s="2077"/>
      <c r="DG297" s="2077"/>
      <c r="DH297" s="2077"/>
      <c r="DI297" s="2077"/>
      <c r="DJ297" s="2077"/>
      <c r="DK297" s="2077"/>
      <c r="DL297" s="2077"/>
      <c r="DM297" s="2077"/>
      <c r="DN297" s="2077"/>
      <c r="DO297" s="2077"/>
      <c r="DP297" s="2078"/>
      <c r="DQ297" s="81"/>
      <c r="DR297" s="144"/>
      <c r="DV297" s="90"/>
      <c r="DW297" s="90"/>
      <c r="DX297" s="90"/>
      <c r="DY297" s="90"/>
      <c r="DZ297" s="90"/>
      <c r="EA297" s="2042"/>
      <c r="EB297" s="2043"/>
      <c r="EC297" s="2043"/>
      <c r="ED297" s="2043"/>
      <c r="EE297" s="2043"/>
      <c r="EF297" s="2044"/>
      <c r="EG297" s="2095"/>
      <c r="EH297" s="2096"/>
      <c r="EI297" s="2096"/>
      <c r="EJ297" s="2097"/>
      <c r="EK297" s="2448"/>
      <c r="EL297" s="2448"/>
      <c r="EM297" s="2448"/>
      <c r="EN297" s="2448"/>
      <c r="EO297" s="2448"/>
      <c r="EP297" s="2448"/>
      <c r="EQ297" s="2448"/>
      <c r="ER297" s="2448"/>
      <c r="ES297" s="2448"/>
      <c r="ET297" s="2448"/>
      <c r="EU297" s="2448"/>
      <c r="EV297" s="2448"/>
      <c r="EW297" s="2448"/>
      <c r="EX297" s="2448"/>
      <c r="EY297" s="2448"/>
      <c r="EZ297" s="2448"/>
      <c r="FA297" s="2448"/>
      <c r="FB297" s="2448"/>
      <c r="FC297" s="2448"/>
      <c r="FD297" s="2448"/>
      <c r="FE297" s="2448"/>
      <c r="FF297" s="2448"/>
      <c r="FG297" s="2448"/>
      <c r="FH297" s="2448"/>
      <c r="FI297" s="2448"/>
      <c r="FJ297" s="2448"/>
      <c r="FK297" s="2448"/>
      <c r="FL297" s="2448"/>
      <c r="FM297" s="2448"/>
      <c r="FN297" s="2448"/>
      <c r="FO297" s="2448"/>
      <c r="FP297" s="2448"/>
      <c r="FQ297" s="2448"/>
      <c r="FR297" s="2448"/>
      <c r="FS297" s="2448"/>
      <c r="FT297" s="2448"/>
      <c r="FU297" s="2448"/>
      <c r="FV297" s="2448"/>
      <c r="FW297" s="2448"/>
      <c r="FX297" s="2448"/>
      <c r="FY297" s="2448"/>
      <c r="FZ297" s="2448"/>
      <c r="GA297" s="2448"/>
      <c r="GB297" s="2448"/>
      <c r="GC297" s="2448"/>
      <c r="GD297" s="2448"/>
      <c r="GE297" s="2448"/>
      <c r="GF297" s="2448"/>
      <c r="GG297" s="2448"/>
      <c r="GH297" s="2448"/>
      <c r="GI297" s="2448"/>
      <c r="GJ297" s="2449"/>
      <c r="GK297" s="2233" t="s">
        <v>37</v>
      </c>
      <c r="GL297" s="2063"/>
      <c r="GM297" s="2063"/>
      <c r="GN297" s="2063"/>
      <c r="GO297" s="2063"/>
      <c r="GP297" s="2063"/>
      <c r="GQ297" s="2063"/>
      <c r="GR297" s="2063"/>
      <c r="GS297" s="2063"/>
      <c r="GT297" s="2077" t="str">
        <f>IF($CA$33&lt;&gt;"",$CA$33,"")</f>
        <v/>
      </c>
      <c r="GU297" s="2077"/>
      <c r="GV297" s="2077"/>
      <c r="GW297" s="2077"/>
      <c r="GX297" s="2077"/>
      <c r="GY297" s="2077"/>
      <c r="GZ297" s="2077"/>
      <c r="HA297" s="2077"/>
      <c r="HB297" s="2077"/>
      <c r="HC297" s="2077"/>
      <c r="HD297" s="2077"/>
      <c r="HE297" s="2077"/>
      <c r="HF297" s="2077"/>
      <c r="HG297" s="2077"/>
      <c r="HH297" s="2077"/>
      <c r="HI297" s="2077"/>
      <c r="HJ297" s="2077"/>
      <c r="HK297" s="2077"/>
      <c r="HL297" s="2077"/>
      <c r="HM297" s="2077"/>
      <c r="HN297" s="2077"/>
      <c r="HO297" s="2077"/>
      <c r="HP297" s="2077"/>
      <c r="HQ297" s="2077"/>
      <c r="HR297" s="2077"/>
      <c r="HS297" s="2077"/>
      <c r="HT297" s="2077"/>
      <c r="HU297" s="2077"/>
      <c r="HV297" s="2077"/>
      <c r="HW297" s="2077"/>
      <c r="HX297" s="2077"/>
      <c r="HY297" s="2077"/>
      <c r="HZ297" s="2077"/>
      <c r="IA297" s="2077"/>
      <c r="IB297" s="2077"/>
      <c r="IC297" s="2077"/>
      <c r="ID297" s="2077"/>
      <c r="IE297" s="2077"/>
      <c r="IF297" s="2077"/>
      <c r="IG297" s="2077"/>
      <c r="IH297" s="2077"/>
      <c r="II297" s="2078"/>
      <c r="IJ297" s="82"/>
    </row>
    <row r="298" spans="3:244" ht="5.25" customHeight="1">
      <c r="C298" s="90"/>
      <c r="D298" s="90"/>
      <c r="E298" s="90"/>
      <c r="F298" s="90"/>
      <c r="G298" s="90"/>
      <c r="H298" s="2042"/>
      <c r="I298" s="2043"/>
      <c r="J298" s="2043"/>
      <c r="K298" s="2043"/>
      <c r="L298" s="2043"/>
      <c r="M298" s="2044"/>
      <c r="N298" s="2095"/>
      <c r="O298" s="2096"/>
      <c r="P298" s="2096"/>
      <c r="Q298" s="2097"/>
      <c r="R298" s="2448"/>
      <c r="S298" s="2448"/>
      <c r="T298" s="2448"/>
      <c r="U298" s="2448"/>
      <c r="V298" s="2448"/>
      <c r="W298" s="2448"/>
      <c r="X298" s="2448"/>
      <c r="Y298" s="2448"/>
      <c r="Z298" s="2448"/>
      <c r="AA298" s="2448"/>
      <c r="AB298" s="2448"/>
      <c r="AC298" s="2448"/>
      <c r="AD298" s="2448"/>
      <c r="AE298" s="2448"/>
      <c r="AF298" s="2448"/>
      <c r="AG298" s="2448"/>
      <c r="AH298" s="2448"/>
      <c r="AI298" s="2448"/>
      <c r="AJ298" s="2448"/>
      <c r="AK298" s="2448"/>
      <c r="AL298" s="2448"/>
      <c r="AM298" s="2448"/>
      <c r="AN298" s="2448"/>
      <c r="AO298" s="2448"/>
      <c r="AP298" s="2448"/>
      <c r="AQ298" s="2448"/>
      <c r="AR298" s="2448"/>
      <c r="AS298" s="2448"/>
      <c r="AT298" s="2448"/>
      <c r="AU298" s="2448"/>
      <c r="AV298" s="2448"/>
      <c r="AW298" s="2448"/>
      <c r="AX298" s="2448"/>
      <c r="AY298" s="2448"/>
      <c r="AZ298" s="2448"/>
      <c r="BA298" s="2448"/>
      <c r="BB298" s="2448"/>
      <c r="BC298" s="2448"/>
      <c r="BD298" s="2448"/>
      <c r="BE298" s="2448"/>
      <c r="BF298" s="2448"/>
      <c r="BG298" s="2448"/>
      <c r="BH298" s="2448"/>
      <c r="BI298" s="2448"/>
      <c r="BJ298" s="2448"/>
      <c r="BK298" s="2448"/>
      <c r="BL298" s="2448"/>
      <c r="BM298" s="2448"/>
      <c r="BN298" s="2448"/>
      <c r="BO298" s="2448"/>
      <c r="BP298" s="2448"/>
      <c r="BQ298" s="2449"/>
      <c r="BR298" s="2233"/>
      <c r="BS298" s="2063"/>
      <c r="BT298" s="2063"/>
      <c r="BU298" s="2063"/>
      <c r="BV298" s="2063"/>
      <c r="BW298" s="2063"/>
      <c r="BX298" s="2063"/>
      <c r="BY298" s="2063"/>
      <c r="BZ298" s="2063"/>
      <c r="CA298" s="2077"/>
      <c r="CB298" s="2077"/>
      <c r="CC298" s="2077"/>
      <c r="CD298" s="2077"/>
      <c r="CE298" s="2077"/>
      <c r="CF298" s="2077"/>
      <c r="CG298" s="2077"/>
      <c r="CH298" s="2077"/>
      <c r="CI298" s="2077"/>
      <c r="CJ298" s="2077"/>
      <c r="CK298" s="2077"/>
      <c r="CL298" s="2077"/>
      <c r="CM298" s="2077"/>
      <c r="CN298" s="2077"/>
      <c r="CO298" s="2077"/>
      <c r="CP298" s="2077"/>
      <c r="CQ298" s="2077"/>
      <c r="CR298" s="2077"/>
      <c r="CS298" s="2077"/>
      <c r="CT298" s="2077"/>
      <c r="CU298" s="2077"/>
      <c r="CV298" s="2077"/>
      <c r="CW298" s="2077"/>
      <c r="CX298" s="2077"/>
      <c r="CY298" s="2077"/>
      <c r="CZ298" s="2077"/>
      <c r="DA298" s="2077"/>
      <c r="DB298" s="2077"/>
      <c r="DC298" s="2077"/>
      <c r="DD298" s="2077"/>
      <c r="DE298" s="2077"/>
      <c r="DF298" s="2077"/>
      <c r="DG298" s="2077"/>
      <c r="DH298" s="2077"/>
      <c r="DI298" s="2077"/>
      <c r="DJ298" s="2077"/>
      <c r="DK298" s="2077"/>
      <c r="DL298" s="2077"/>
      <c r="DM298" s="2077"/>
      <c r="DN298" s="2077"/>
      <c r="DO298" s="2077"/>
      <c r="DP298" s="2078"/>
      <c r="DQ298" s="81"/>
      <c r="DR298" s="144"/>
      <c r="DV298" s="90"/>
      <c r="DW298" s="90"/>
      <c r="DX298" s="90"/>
      <c r="DY298" s="90"/>
      <c r="DZ298" s="90"/>
      <c r="EA298" s="2042"/>
      <c r="EB298" s="2043"/>
      <c r="EC298" s="2043"/>
      <c r="ED298" s="2043"/>
      <c r="EE298" s="2043"/>
      <c r="EF298" s="2044"/>
      <c r="EG298" s="2095"/>
      <c r="EH298" s="2096"/>
      <c r="EI298" s="2096"/>
      <c r="EJ298" s="2097"/>
      <c r="EK298" s="2448"/>
      <c r="EL298" s="2448"/>
      <c r="EM298" s="2448"/>
      <c r="EN298" s="2448"/>
      <c r="EO298" s="2448"/>
      <c r="EP298" s="2448"/>
      <c r="EQ298" s="2448"/>
      <c r="ER298" s="2448"/>
      <c r="ES298" s="2448"/>
      <c r="ET298" s="2448"/>
      <c r="EU298" s="2448"/>
      <c r="EV298" s="2448"/>
      <c r="EW298" s="2448"/>
      <c r="EX298" s="2448"/>
      <c r="EY298" s="2448"/>
      <c r="EZ298" s="2448"/>
      <c r="FA298" s="2448"/>
      <c r="FB298" s="2448"/>
      <c r="FC298" s="2448"/>
      <c r="FD298" s="2448"/>
      <c r="FE298" s="2448"/>
      <c r="FF298" s="2448"/>
      <c r="FG298" s="2448"/>
      <c r="FH298" s="2448"/>
      <c r="FI298" s="2448"/>
      <c r="FJ298" s="2448"/>
      <c r="FK298" s="2448"/>
      <c r="FL298" s="2448"/>
      <c r="FM298" s="2448"/>
      <c r="FN298" s="2448"/>
      <c r="FO298" s="2448"/>
      <c r="FP298" s="2448"/>
      <c r="FQ298" s="2448"/>
      <c r="FR298" s="2448"/>
      <c r="FS298" s="2448"/>
      <c r="FT298" s="2448"/>
      <c r="FU298" s="2448"/>
      <c r="FV298" s="2448"/>
      <c r="FW298" s="2448"/>
      <c r="FX298" s="2448"/>
      <c r="FY298" s="2448"/>
      <c r="FZ298" s="2448"/>
      <c r="GA298" s="2448"/>
      <c r="GB298" s="2448"/>
      <c r="GC298" s="2448"/>
      <c r="GD298" s="2448"/>
      <c r="GE298" s="2448"/>
      <c r="GF298" s="2448"/>
      <c r="GG298" s="2448"/>
      <c r="GH298" s="2448"/>
      <c r="GI298" s="2448"/>
      <c r="GJ298" s="2449"/>
      <c r="GK298" s="2233"/>
      <c r="GL298" s="2063"/>
      <c r="GM298" s="2063"/>
      <c r="GN298" s="2063"/>
      <c r="GO298" s="2063"/>
      <c r="GP298" s="2063"/>
      <c r="GQ298" s="2063"/>
      <c r="GR298" s="2063"/>
      <c r="GS298" s="2063"/>
      <c r="GT298" s="2077"/>
      <c r="GU298" s="2077"/>
      <c r="GV298" s="2077"/>
      <c r="GW298" s="2077"/>
      <c r="GX298" s="2077"/>
      <c r="GY298" s="2077"/>
      <c r="GZ298" s="2077"/>
      <c r="HA298" s="2077"/>
      <c r="HB298" s="2077"/>
      <c r="HC298" s="2077"/>
      <c r="HD298" s="2077"/>
      <c r="HE298" s="2077"/>
      <c r="HF298" s="2077"/>
      <c r="HG298" s="2077"/>
      <c r="HH298" s="2077"/>
      <c r="HI298" s="2077"/>
      <c r="HJ298" s="2077"/>
      <c r="HK298" s="2077"/>
      <c r="HL298" s="2077"/>
      <c r="HM298" s="2077"/>
      <c r="HN298" s="2077"/>
      <c r="HO298" s="2077"/>
      <c r="HP298" s="2077"/>
      <c r="HQ298" s="2077"/>
      <c r="HR298" s="2077"/>
      <c r="HS298" s="2077"/>
      <c r="HT298" s="2077"/>
      <c r="HU298" s="2077"/>
      <c r="HV298" s="2077"/>
      <c r="HW298" s="2077"/>
      <c r="HX298" s="2077"/>
      <c r="HY298" s="2077"/>
      <c r="HZ298" s="2077"/>
      <c r="IA298" s="2077"/>
      <c r="IB298" s="2077"/>
      <c r="IC298" s="2077"/>
      <c r="ID298" s="2077"/>
      <c r="IE298" s="2077"/>
      <c r="IF298" s="2077"/>
      <c r="IG298" s="2077"/>
      <c r="IH298" s="2077"/>
      <c r="II298" s="2078"/>
      <c r="IJ298" s="82"/>
    </row>
    <row r="299" spans="3:244" ht="5.25" customHeight="1">
      <c r="C299" s="90"/>
      <c r="D299" s="90"/>
      <c r="E299" s="90"/>
      <c r="F299" s="90"/>
      <c r="G299" s="90"/>
      <c r="H299" s="2042"/>
      <c r="I299" s="2043"/>
      <c r="J299" s="2043"/>
      <c r="K299" s="2043"/>
      <c r="L299" s="2043"/>
      <c r="M299" s="2044"/>
      <c r="N299" s="2095"/>
      <c r="O299" s="2096"/>
      <c r="P299" s="2096"/>
      <c r="Q299" s="2097"/>
      <c r="R299" s="2448"/>
      <c r="S299" s="2448"/>
      <c r="T299" s="2448"/>
      <c r="U299" s="2448"/>
      <c r="V299" s="2448"/>
      <c r="W299" s="2448"/>
      <c r="X299" s="2448"/>
      <c r="Y299" s="2448"/>
      <c r="Z299" s="2448"/>
      <c r="AA299" s="2448"/>
      <c r="AB299" s="2448"/>
      <c r="AC299" s="2448"/>
      <c r="AD299" s="2448"/>
      <c r="AE299" s="2448"/>
      <c r="AF299" s="2448"/>
      <c r="AG299" s="2448"/>
      <c r="AH299" s="2448"/>
      <c r="AI299" s="2448"/>
      <c r="AJ299" s="2448"/>
      <c r="AK299" s="2448"/>
      <c r="AL299" s="2448"/>
      <c r="AM299" s="2448"/>
      <c r="AN299" s="2448"/>
      <c r="AO299" s="2448"/>
      <c r="AP299" s="2448"/>
      <c r="AQ299" s="2448"/>
      <c r="AR299" s="2448"/>
      <c r="AS299" s="2448"/>
      <c r="AT299" s="2448"/>
      <c r="AU299" s="2448"/>
      <c r="AV299" s="2448"/>
      <c r="AW299" s="2448"/>
      <c r="AX299" s="2448"/>
      <c r="AY299" s="2448"/>
      <c r="AZ299" s="2448"/>
      <c r="BA299" s="2448"/>
      <c r="BB299" s="2448"/>
      <c r="BC299" s="2448"/>
      <c r="BD299" s="2448"/>
      <c r="BE299" s="2448"/>
      <c r="BF299" s="2448"/>
      <c r="BG299" s="2448"/>
      <c r="BH299" s="2448"/>
      <c r="BI299" s="2448"/>
      <c r="BJ299" s="2448"/>
      <c r="BK299" s="2448"/>
      <c r="BL299" s="2448"/>
      <c r="BM299" s="2448"/>
      <c r="BN299" s="2448"/>
      <c r="BO299" s="2448"/>
      <c r="BP299" s="2448"/>
      <c r="BQ299" s="2449"/>
      <c r="BR299" s="2233"/>
      <c r="BS299" s="2063"/>
      <c r="BT299" s="2063"/>
      <c r="BU299" s="2063"/>
      <c r="BV299" s="2063"/>
      <c r="BW299" s="2063"/>
      <c r="BX299" s="2063"/>
      <c r="BY299" s="2063"/>
      <c r="BZ299" s="2063"/>
      <c r="CA299" s="2077"/>
      <c r="CB299" s="2077"/>
      <c r="CC299" s="2077"/>
      <c r="CD299" s="2077"/>
      <c r="CE299" s="2077"/>
      <c r="CF299" s="2077"/>
      <c r="CG299" s="2077"/>
      <c r="CH299" s="2077"/>
      <c r="CI299" s="2077"/>
      <c r="CJ299" s="2077"/>
      <c r="CK299" s="2077"/>
      <c r="CL299" s="2077"/>
      <c r="CM299" s="2077"/>
      <c r="CN299" s="2077"/>
      <c r="CO299" s="2077"/>
      <c r="CP299" s="2077"/>
      <c r="CQ299" s="2077"/>
      <c r="CR299" s="2077"/>
      <c r="CS299" s="2077"/>
      <c r="CT299" s="2077"/>
      <c r="CU299" s="2077"/>
      <c r="CV299" s="2077"/>
      <c r="CW299" s="2077"/>
      <c r="CX299" s="2077"/>
      <c r="CY299" s="2077"/>
      <c r="CZ299" s="2077"/>
      <c r="DA299" s="2077"/>
      <c r="DB299" s="2077"/>
      <c r="DC299" s="2077"/>
      <c r="DD299" s="2077"/>
      <c r="DE299" s="2077"/>
      <c r="DF299" s="2077"/>
      <c r="DG299" s="2077"/>
      <c r="DH299" s="2077"/>
      <c r="DI299" s="2077"/>
      <c r="DJ299" s="2077"/>
      <c r="DK299" s="2077"/>
      <c r="DL299" s="2077"/>
      <c r="DM299" s="2077"/>
      <c r="DN299" s="2077"/>
      <c r="DO299" s="2077"/>
      <c r="DP299" s="2078"/>
      <c r="DQ299" s="81"/>
      <c r="DR299" s="144"/>
      <c r="DV299" s="90"/>
      <c r="DW299" s="90"/>
      <c r="DX299" s="90"/>
      <c r="DY299" s="90"/>
      <c r="DZ299" s="90"/>
      <c r="EA299" s="2042"/>
      <c r="EB299" s="2043"/>
      <c r="EC299" s="2043"/>
      <c r="ED299" s="2043"/>
      <c r="EE299" s="2043"/>
      <c r="EF299" s="2044"/>
      <c r="EG299" s="2095"/>
      <c r="EH299" s="2096"/>
      <c r="EI299" s="2096"/>
      <c r="EJ299" s="2097"/>
      <c r="EK299" s="2448"/>
      <c r="EL299" s="2448"/>
      <c r="EM299" s="2448"/>
      <c r="EN299" s="2448"/>
      <c r="EO299" s="2448"/>
      <c r="EP299" s="2448"/>
      <c r="EQ299" s="2448"/>
      <c r="ER299" s="2448"/>
      <c r="ES299" s="2448"/>
      <c r="ET299" s="2448"/>
      <c r="EU299" s="2448"/>
      <c r="EV299" s="2448"/>
      <c r="EW299" s="2448"/>
      <c r="EX299" s="2448"/>
      <c r="EY299" s="2448"/>
      <c r="EZ299" s="2448"/>
      <c r="FA299" s="2448"/>
      <c r="FB299" s="2448"/>
      <c r="FC299" s="2448"/>
      <c r="FD299" s="2448"/>
      <c r="FE299" s="2448"/>
      <c r="FF299" s="2448"/>
      <c r="FG299" s="2448"/>
      <c r="FH299" s="2448"/>
      <c r="FI299" s="2448"/>
      <c r="FJ299" s="2448"/>
      <c r="FK299" s="2448"/>
      <c r="FL299" s="2448"/>
      <c r="FM299" s="2448"/>
      <c r="FN299" s="2448"/>
      <c r="FO299" s="2448"/>
      <c r="FP299" s="2448"/>
      <c r="FQ299" s="2448"/>
      <c r="FR299" s="2448"/>
      <c r="FS299" s="2448"/>
      <c r="FT299" s="2448"/>
      <c r="FU299" s="2448"/>
      <c r="FV299" s="2448"/>
      <c r="FW299" s="2448"/>
      <c r="FX299" s="2448"/>
      <c r="FY299" s="2448"/>
      <c r="FZ299" s="2448"/>
      <c r="GA299" s="2448"/>
      <c r="GB299" s="2448"/>
      <c r="GC299" s="2448"/>
      <c r="GD299" s="2448"/>
      <c r="GE299" s="2448"/>
      <c r="GF299" s="2448"/>
      <c r="GG299" s="2448"/>
      <c r="GH299" s="2448"/>
      <c r="GI299" s="2448"/>
      <c r="GJ299" s="2449"/>
      <c r="GK299" s="2233"/>
      <c r="GL299" s="2063"/>
      <c r="GM299" s="2063"/>
      <c r="GN299" s="2063"/>
      <c r="GO299" s="2063"/>
      <c r="GP299" s="2063"/>
      <c r="GQ299" s="2063"/>
      <c r="GR299" s="2063"/>
      <c r="GS299" s="2063"/>
      <c r="GT299" s="2077"/>
      <c r="GU299" s="2077"/>
      <c r="GV299" s="2077"/>
      <c r="GW299" s="2077"/>
      <c r="GX299" s="2077"/>
      <c r="GY299" s="2077"/>
      <c r="GZ299" s="2077"/>
      <c r="HA299" s="2077"/>
      <c r="HB299" s="2077"/>
      <c r="HC299" s="2077"/>
      <c r="HD299" s="2077"/>
      <c r="HE299" s="2077"/>
      <c r="HF299" s="2077"/>
      <c r="HG299" s="2077"/>
      <c r="HH299" s="2077"/>
      <c r="HI299" s="2077"/>
      <c r="HJ299" s="2077"/>
      <c r="HK299" s="2077"/>
      <c r="HL299" s="2077"/>
      <c r="HM299" s="2077"/>
      <c r="HN299" s="2077"/>
      <c r="HO299" s="2077"/>
      <c r="HP299" s="2077"/>
      <c r="HQ299" s="2077"/>
      <c r="HR299" s="2077"/>
      <c r="HS299" s="2077"/>
      <c r="HT299" s="2077"/>
      <c r="HU299" s="2077"/>
      <c r="HV299" s="2077"/>
      <c r="HW299" s="2077"/>
      <c r="HX299" s="2077"/>
      <c r="HY299" s="2077"/>
      <c r="HZ299" s="2077"/>
      <c r="IA299" s="2077"/>
      <c r="IB299" s="2077"/>
      <c r="IC299" s="2077"/>
      <c r="ID299" s="2077"/>
      <c r="IE299" s="2077"/>
      <c r="IF299" s="2077"/>
      <c r="IG299" s="2077"/>
      <c r="IH299" s="2077"/>
      <c r="II299" s="2078"/>
      <c r="IJ299" s="82"/>
    </row>
    <row r="300" spans="3:244" ht="5.25" customHeight="1">
      <c r="C300" s="90"/>
      <c r="D300" s="90"/>
      <c r="E300" s="90"/>
      <c r="F300" s="90"/>
      <c r="G300" s="90"/>
      <c r="H300" s="2042"/>
      <c r="I300" s="2043"/>
      <c r="J300" s="2043"/>
      <c r="K300" s="2043"/>
      <c r="L300" s="2043"/>
      <c r="M300" s="2044"/>
      <c r="N300" s="2095"/>
      <c r="O300" s="2096"/>
      <c r="P300" s="2096"/>
      <c r="Q300" s="2097"/>
      <c r="R300" s="2448"/>
      <c r="S300" s="2448"/>
      <c r="T300" s="2448"/>
      <c r="U300" s="2448"/>
      <c r="V300" s="2448"/>
      <c r="W300" s="2448"/>
      <c r="X300" s="2448"/>
      <c r="Y300" s="2448"/>
      <c r="Z300" s="2448"/>
      <c r="AA300" s="2448"/>
      <c r="AB300" s="2448"/>
      <c r="AC300" s="2448"/>
      <c r="AD300" s="2448"/>
      <c r="AE300" s="2448"/>
      <c r="AF300" s="2448"/>
      <c r="AG300" s="2448"/>
      <c r="AH300" s="2448"/>
      <c r="AI300" s="2448"/>
      <c r="AJ300" s="2448"/>
      <c r="AK300" s="2448"/>
      <c r="AL300" s="2448"/>
      <c r="AM300" s="2448"/>
      <c r="AN300" s="2448"/>
      <c r="AO300" s="2448"/>
      <c r="AP300" s="2448"/>
      <c r="AQ300" s="2448"/>
      <c r="AR300" s="2448"/>
      <c r="AS300" s="2448"/>
      <c r="AT300" s="2448"/>
      <c r="AU300" s="2448"/>
      <c r="AV300" s="2448"/>
      <c r="AW300" s="2448"/>
      <c r="AX300" s="2448"/>
      <c r="AY300" s="2448"/>
      <c r="AZ300" s="2448"/>
      <c r="BA300" s="2448"/>
      <c r="BB300" s="2448"/>
      <c r="BC300" s="2448"/>
      <c r="BD300" s="2448"/>
      <c r="BE300" s="2448"/>
      <c r="BF300" s="2448"/>
      <c r="BG300" s="2448"/>
      <c r="BH300" s="2448"/>
      <c r="BI300" s="2448"/>
      <c r="BJ300" s="2448"/>
      <c r="BK300" s="2448"/>
      <c r="BL300" s="2448"/>
      <c r="BM300" s="2448"/>
      <c r="BN300" s="2448"/>
      <c r="BO300" s="2448"/>
      <c r="BP300" s="2448"/>
      <c r="BQ300" s="2449"/>
      <c r="BR300" s="2048"/>
      <c r="BS300" s="2049"/>
      <c r="BT300" s="2049"/>
      <c r="BU300" s="2049"/>
      <c r="BV300" s="2049"/>
      <c r="BW300" s="2049"/>
      <c r="BX300" s="2049"/>
      <c r="BY300" s="2049"/>
      <c r="BZ300" s="2049"/>
      <c r="CA300" s="2077"/>
      <c r="CB300" s="2077"/>
      <c r="CC300" s="2077"/>
      <c r="CD300" s="2077"/>
      <c r="CE300" s="2077"/>
      <c r="CF300" s="2077"/>
      <c r="CG300" s="2077"/>
      <c r="CH300" s="2077"/>
      <c r="CI300" s="2077"/>
      <c r="CJ300" s="2077"/>
      <c r="CK300" s="2077"/>
      <c r="CL300" s="2077"/>
      <c r="CM300" s="2077"/>
      <c r="CN300" s="2077"/>
      <c r="CO300" s="2077"/>
      <c r="CP300" s="2077"/>
      <c r="CQ300" s="2077"/>
      <c r="CR300" s="2077"/>
      <c r="CS300" s="2077"/>
      <c r="CT300" s="2077"/>
      <c r="CU300" s="2077"/>
      <c r="CV300" s="2077"/>
      <c r="CW300" s="2077"/>
      <c r="CX300" s="2077"/>
      <c r="CY300" s="2077"/>
      <c r="CZ300" s="2077"/>
      <c r="DA300" s="2077"/>
      <c r="DB300" s="2077"/>
      <c r="DC300" s="2077"/>
      <c r="DD300" s="2077"/>
      <c r="DE300" s="2077"/>
      <c r="DF300" s="2077"/>
      <c r="DG300" s="2077"/>
      <c r="DH300" s="2077"/>
      <c r="DI300" s="2077"/>
      <c r="DJ300" s="2077"/>
      <c r="DK300" s="2077"/>
      <c r="DL300" s="2077"/>
      <c r="DM300" s="2077"/>
      <c r="DN300" s="2077"/>
      <c r="DO300" s="2077"/>
      <c r="DP300" s="2078"/>
      <c r="DQ300" s="81"/>
      <c r="DR300" s="144"/>
      <c r="DV300" s="90"/>
      <c r="DW300" s="90"/>
      <c r="DX300" s="90"/>
      <c r="DY300" s="90"/>
      <c r="DZ300" s="90"/>
      <c r="EA300" s="2042"/>
      <c r="EB300" s="2043"/>
      <c r="EC300" s="2043"/>
      <c r="ED300" s="2043"/>
      <c r="EE300" s="2043"/>
      <c r="EF300" s="2044"/>
      <c r="EG300" s="2095"/>
      <c r="EH300" s="2096"/>
      <c r="EI300" s="2096"/>
      <c r="EJ300" s="2097"/>
      <c r="EK300" s="2448"/>
      <c r="EL300" s="2448"/>
      <c r="EM300" s="2448"/>
      <c r="EN300" s="2448"/>
      <c r="EO300" s="2448"/>
      <c r="EP300" s="2448"/>
      <c r="EQ300" s="2448"/>
      <c r="ER300" s="2448"/>
      <c r="ES300" s="2448"/>
      <c r="ET300" s="2448"/>
      <c r="EU300" s="2448"/>
      <c r="EV300" s="2448"/>
      <c r="EW300" s="2448"/>
      <c r="EX300" s="2448"/>
      <c r="EY300" s="2448"/>
      <c r="EZ300" s="2448"/>
      <c r="FA300" s="2448"/>
      <c r="FB300" s="2448"/>
      <c r="FC300" s="2448"/>
      <c r="FD300" s="2448"/>
      <c r="FE300" s="2448"/>
      <c r="FF300" s="2448"/>
      <c r="FG300" s="2448"/>
      <c r="FH300" s="2448"/>
      <c r="FI300" s="2448"/>
      <c r="FJ300" s="2448"/>
      <c r="FK300" s="2448"/>
      <c r="FL300" s="2448"/>
      <c r="FM300" s="2448"/>
      <c r="FN300" s="2448"/>
      <c r="FO300" s="2448"/>
      <c r="FP300" s="2448"/>
      <c r="FQ300" s="2448"/>
      <c r="FR300" s="2448"/>
      <c r="FS300" s="2448"/>
      <c r="FT300" s="2448"/>
      <c r="FU300" s="2448"/>
      <c r="FV300" s="2448"/>
      <c r="FW300" s="2448"/>
      <c r="FX300" s="2448"/>
      <c r="FY300" s="2448"/>
      <c r="FZ300" s="2448"/>
      <c r="GA300" s="2448"/>
      <c r="GB300" s="2448"/>
      <c r="GC300" s="2448"/>
      <c r="GD300" s="2448"/>
      <c r="GE300" s="2448"/>
      <c r="GF300" s="2448"/>
      <c r="GG300" s="2448"/>
      <c r="GH300" s="2448"/>
      <c r="GI300" s="2448"/>
      <c r="GJ300" s="2449"/>
      <c r="GK300" s="2048"/>
      <c r="GL300" s="2049"/>
      <c r="GM300" s="2049"/>
      <c r="GN300" s="2049"/>
      <c r="GO300" s="2049"/>
      <c r="GP300" s="2049"/>
      <c r="GQ300" s="2049"/>
      <c r="GR300" s="2049"/>
      <c r="GS300" s="2049"/>
      <c r="GT300" s="2077"/>
      <c r="GU300" s="2077"/>
      <c r="GV300" s="2077"/>
      <c r="GW300" s="2077"/>
      <c r="GX300" s="2077"/>
      <c r="GY300" s="2077"/>
      <c r="GZ300" s="2077"/>
      <c r="HA300" s="2077"/>
      <c r="HB300" s="2077"/>
      <c r="HC300" s="2077"/>
      <c r="HD300" s="2077"/>
      <c r="HE300" s="2077"/>
      <c r="HF300" s="2077"/>
      <c r="HG300" s="2077"/>
      <c r="HH300" s="2077"/>
      <c r="HI300" s="2077"/>
      <c r="HJ300" s="2077"/>
      <c r="HK300" s="2077"/>
      <c r="HL300" s="2077"/>
      <c r="HM300" s="2077"/>
      <c r="HN300" s="2077"/>
      <c r="HO300" s="2077"/>
      <c r="HP300" s="2077"/>
      <c r="HQ300" s="2077"/>
      <c r="HR300" s="2077"/>
      <c r="HS300" s="2077"/>
      <c r="HT300" s="2077"/>
      <c r="HU300" s="2077"/>
      <c r="HV300" s="2077"/>
      <c r="HW300" s="2077"/>
      <c r="HX300" s="2077"/>
      <c r="HY300" s="2077"/>
      <c r="HZ300" s="2077"/>
      <c r="IA300" s="2077"/>
      <c r="IB300" s="2077"/>
      <c r="IC300" s="2077"/>
      <c r="ID300" s="2077"/>
      <c r="IE300" s="2077"/>
      <c r="IF300" s="2077"/>
      <c r="IG300" s="2077"/>
      <c r="IH300" s="2077"/>
      <c r="II300" s="2078"/>
      <c r="IJ300" s="82"/>
    </row>
    <row r="301" spans="3:244" ht="5.25" customHeight="1" thickBot="1">
      <c r="C301" s="90"/>
      <c r="D301" s="90"/>
      <c r="E301" s="90"/>
      <c r="F301" s="90"/>
      <c r="G301" s="90"/>
      <c r="H301" s="2042"/>
      <c r="I301" s="2043"/>
      <c r="J301" s="2043"/>
      <c r="K301" s="2043"/>
      <c r="L301" s="2043"/>
      <c r="M301" s="2044"/>
      <c r="N301" s="2095"/>
      <c r="O301" s="2096"/>
      <c r="P301" s="2096"/>
      <c r="Q301" s="2097"/>
      <c r="R301" s="2448"/>
      <c r="S301" s="2448"/>
      <c r="T301" s="2448"/>
      <c r="U301" s="2448"/>
      <c r="V301" s="2448"/>
      <c r="W301" s="2448"/>
      <c r="X301" s="2448"/>
      <c r="Y301" s="2448"/>
      <c r="Z301" s="2448"/>
      <c r="AA301" s="2448"/>
      <c r="AB301" s="2448"/>
      <c r="AC301" s="2448"/>
      <c r="AD301" s="2448"/>
      <c r="AE301" s="2448"/>
      <c r="AF301" s="2448"/>
      <c r="AG301" s="2448"/>
      <c r="AH301" s="2448"/>
      <c r="AI301" s="2448"/>
      <c r="AJ301" s="2448"/>
      <c r="AK301" s="2448"/>
      <c r="AL301" s="2448"/>
      <c r="AM301" s="2448"/>
      <c r="AN301" s="2448"/>
      <c r="AO301" s="2448"/>
      <c r="AP301" s="2448"/>
      <c r="AQ301" s="2448"/>
      <c r="AR301" s="2448"/>
      <c r="AS301" s="2448"/>
      <c r="AT301" s="2448"/>
      <c r="AU301" s="2448"/>
      <c r="AV301" s="2448"/>
      <c r="AW301" s="2448"/>
      <c r="AX301" s="2448"/>
      <c r="AY301" s="2448"/>
      <c r="AZ301" s="2448"/>
      <c r="BA301" s="2448"/>
      <c r="BB301" s="2448"/>
      <c r="BC301" s="2448"/>
      <c r="BD301" s="2448"/>
      <c r="BE301" s="2448"/>
      <c r="BF301" s="2448"/>
      <c r="BG301" s="2448"/>
      <c r="BH301" s="2448"/>
      <c r="BI301" s="2448"/>
      <c r="BJ301" s="2448"/>
      <c r="BK301" s="2448"/>
      <c r="BL301" s="2448"/>
      <c r="BM301" s="2448"/>
      <c r="BN301" s="2448"/>
      <c r="BO301" s="2448"/>
      <c r="BP301" s="2448"/>
      <c r="BQ301" s="2449"/>
      <c r="BR301" s="2050"/>
      <c r="BS301" s="2051"/>
      <c r="BT301" s="2051"/>
      <c r="BU301" s="2051"/>
      <c r="BV301" s="2049"/>
      <c r="BW301" s="2049"/>
      <c r="BX301" s="2049"/>
      <c r="BY301" s="2049"/>
      <c r="BZ301" s="2049"/>
      <c r="CA301" s="2077"/>
      <c r="CB301" s="2077"/>
      <c r="CC301" s="2077"/>
      <c r="CD301" s="2077"/>
      <c r="CE301" s="2077"/>
      <c r="CF301" s="2077"/>
      <c r="CG301" s="2077"/>
      <c r="CH301" s="2077"/>
      <c r="CI301" s="2077"/>
      <c r="CJ301" s="2077"/>
      <c r="CK301" s="2077"/>
      <c r="CL301" s="2077"/>
      <c r="CM301" s="2077"/>
      <c r="CN301" s="2077"/>
      <c r="CO301" s="2077"/>
      <c r="CP301" s="2077"/>
      <c r="CQ301" s="2077"/>
      <c r="CR301" s="2077"/>
      <c r="CS301" s="2077"/>
      <c r="CT301" s="2077"/>
      <c r="CU301" s="2077"/>
      <c r="CV301" s="2077"/>
      <c r="CW301" s="2077"/>
      <c r="CX301" s="2077"/>
      <c r="CY301" s="2077"/>
      <c r="CZ301" s="2077"/>
      <c r="DA301" s="2077"/>
      <c r="DB301" s="2077"/>
      <c r="DC301" s="2077"/>
      <c r="DD301" s="2077"/>
      <c r="DE301" s="2077"/>
      <c r="DF301" s="2077"/>
      <c r="DG301" s="2077"/>
      <c r="DH301" s="2077"/>
      <c r="DI301" s="2077"/>
      <c r="DJ301" s="2077"/>
      <c r="DK301" s="2077"/>
      <c r="DL301" s="2077"/>
      <c r="DM301" s="2077"/>
      <c r="DN301" s="2077"/>
      <c r="DO301" s="2077"/>
      <c r="DP301" s="2078"/>
      <c r="DQ301" s="81"/>
      <c r="DR301" s="144"/>
      <c r="DV301" s="90"/>
      <c r="DW301" s="90"/>
      <c r="DX301" s="90"/>
      <c r="DY301" s="90"/>
      <c r="DZ301" s="90"/>
      <c r="EA301" s="2042"/>
      <c r="EB301" s="2043"/>
      <c r="EC301" s="2043"/>
      <c r="ED301" s="2043"/>
      <c r="EE301" s="2043"/>
      <c r="EF301" s="2044"/>
      <c r="EG301" s="2095"/>
      <c r="EH301" s="2096"/>
      <c r="EI301" s="2096"/>
      <c r="EJ301" s="2097"/>
      <c r="EK301" s="2448"/>
      <c r="EL301" s="2448"/>
      <c r="EM301" s="2448"/>
      <c r="EN301" s="2448"/>
      <c r="EO301" s="2448"/>
      <c r="EP301" s="2448"/>
      <c r="EQ301" s="2448"/>
      <c r="ER301" s="2448"/>
      <c r="ES301" s="2448"/>
      <c r="ET301" s="2448"/>
      <c r="EU301" s="2448"/>
      <c r="EV301" s="2448"/>
      <c r="EW301" s="2448"/>
      <c r="EX301" s="2448"/>
      <c r="EY301" s="2448"/>
      <c r="EZ301" s="2448"/>
      <c r="FA301" s="2448"/>
      <c r="FB301" s="2448"/>
      <c r="FC301" s="2448"/>
      <c r="FD301" s="2448"/>
      <c r="FE301" s="2448"/>
      <c r="FF301" s="2448"/>
      <c r="FG301" s="2448"/>
      <c r="FH301" s="2448"/>
      <c r="FI301" s="2448"/>
      <c r="FJ301" s="2448"/>
      <c r="FK301" s="2448"/>
      <c r="FL301" s="2448"/>
      <c r="FM301" s="2448"/>
      <c r="FN301" s="2448"/>
      <c r="FO301" s="2448"/>
      <c r="FP301" s="2448"/>
      <c r="FQ301" s="2448"/>
      <c r="FR301" s="2448"/>
      <c r="FS301" s="2448"/>
      <c r="FT301" s="2448"/>
      <c r="FU301" s="2448"/>
      <c r="FV301" s="2448"/>
      <c r="FW301" s="2448"/>
      <c r="FX301" s="2448"/>
      <c r="FY301" s="2448"/>
      <c r="FZ301" s="2448"/>
      <c r="GA301" s="2448"/>
      <c r="GB301" s="2448"/>
      <c r="GC301" s="2448"/>
      <c r="GD301" s="2448"/>
      <c r="GE301" s="2448"/>
      <c r="GF301" s="2448"/>
      <c r="GG301" s="2448"/>
      <c r="GH301" s="2448"/>
      <c r="GI301" s="2448"/>
      <c r="GJ301" s="2449"/>
      <c r="GK301" s="2050"/>
      <c r="GL301" s="2051"/>
      <c r="GM301" s="2051"/>
      <c r="GN301" s="2051"/>
      <c r="GO301" s="2049"/>
      <c r="GP301" s="2049"/>
      <c r="GQ301" s="2049"/>
      <c r="GR301" s="2049"/>
      <c r="GS301" s="2049"/>
      <c r="GT301" s="2077"/>
      <c r="GU301" s="2077"/>
      <c r="GV301" s="2077"/>
      <c r="GW301" s="2077"/>
      <c r="GX301" s="2077"/>
      <c r="GY301" s="2077"/>
      <c r="GZ301" s="2077"/>
      <c r="HA301" s="2077"/>
      <c r="HB301" s="2077"/>
      <c r="HC301" s="2077"/>
      <c r="HD301" s="2077"/>
      <c r="HE301" s="2077"/>
      <c r="HF301" s="2077"/>
      <c r="HG301" s="2077"/>
      <c r="HH301" s="2077"/>
      <c r="HI301" s="2077"/>
      <c r="HJ301" s="2077"/>
      <c r="HK301" s="2077"/>
      <c r="HL301" s="2077"/>
      <c r="HM301" s="2077"/>
      <c r="HN301" s="2077"/>
      <c r="HO301" s="2077"/>
      <c r="HP301" s="2077"/>
      <c r="HQ301" s="2077"/>
      <c r="HR301" s="2077"/>
      <c r="HS301" s="2077"/>
      <c r="HT301" s="2077"/>
      <c r="HU301" s="2077"/>
      <c r="HV301" s="2077"/>
      <c r="HW301" s="2077"/>
      <c r="HX301" s="2077"/>
      <c r="HY301" s="2077"/>
      <c r="HZ301" s="2077"/>
      <c r="IA301" s="2077"/>
      <c r="IB301" s="2077"/>
      <c r="IC301" s="2077"/>
      <c r="ID301" s="2077"/>
      <c r="IE301" s="2077"/>
      <c r="IF301" s="2077"/>
      <c r="IG301" s="2077"/>
      <c r="IH301" s="2077"/>
      <c r="II301" s="2078"/>
      <c r="IJ301" s="82"/>
    </row>
    <row r="302" spans="3:244" ht="5.25" customHeight="1">
      <c r="C302" s="90"/>
      <c r="D302" s="90"/>
      <c r="E302" s="90"/>
      <c r="F302" s="90"/>
      <c r="G302" s="90"/>
      <c r="H302" s="2042"/>
      <c r="I302" s="2043"/>
      <c r="J302" s="2043"/>
      <c r="K302" s="2043"/>
      <c r="L302" s="2043"/>
      <c r="M302" s="2044"/>
      <c r="N302" s="2095"/>
      <c r="O302" s="2096"/>
      <c r="P302" s="2096"/>
      <c r="Q302" s="2097"/>
      <c r="R302" s="2448"/>
      <c r="S302" s="2448"/>
      <c r="T302" s="2448"/>
      <c r="U302" s="2448"/>
      <c r="V302" s="2448"/>
      <c r="W302" s="2448"/>
      <c r="X302" s="2448"/>
      <c r="Y302" s="2448"/>
      <c r="Z302" s="2448"/>
      <c r="AA302" s="2448"/>
      <c r="AB302" s="2448"/>
      <c r="AC302" s="2448"/>
      <c r="AD302" s="2448"/>
      <c r="AE302" s="2448"/>
      <c r="AF302" s="2448"/>
      <c r="AG302" s="2448"/>
      <c r="AH302" s="2448"/>
      <c r="AI302" s="2448"/>
      <c r="AJ302" s="2448"/>
      <c r="AK302" s="2448"/>
      <c r="AL302" s="2448"/>
      <c r="AM302" s="2448"/>
      <c r="AN302" s="2448"/>
      <c r="AO302" s="2448"/>
      <c r="AP302" s="2448"/>
      <c r="AQ302" s="2448"/>
      <c r="AR302" s="2448"/>
      <c r="AS302" s="2448"/>
      <c r="AT302" s="2448"/>
      <c r="AU302" s="2448"/>
      <c r="AV302" s="2448"/>
      <c r="AW302" s="2448"/>
      <c r="AX302" s="2448"/>
      <c r="AY302" s="2448"/>
      <c r="AZ302" s="2448"/>
      <c r="BA302" s="2448"/>
      <c r="BB302" s="2448"/>
      <c r="BC302" s="2448"/>
      <c r="BD302" s="2448"/>
      <c r="BE302" s="2448"/>
      <c r="BF302" s="2448"/>
      <c r="BG302" s="2448"/>
      <c r="BH302" s="2448"/>
      <c r="BI302" s="2448"/>
      <c r="BJ302" s="2448"/>
      <c r="BK302" s="2448"/>
      <c r="BL302" s="2448"/>
      <c r="BM302" s="2448"/>
      <c r="BN302" s="2448"/>
      <c r="BO302" s="2448"/>
      <c r="BP302" s="2448"/>
      <c r="BQ302" s="2449"/>
      <c r="BR302" s="2052" t="s">
        <v>21</v>
      </c>
      <c r="BS302" s="2053"/>
      <c r="BT302" s="2053"/>
      <c r="BU302" s="2053"/>
      <c r="BV302" s="2060" t="s">
        <v>39</v>
      </c>
      <c r="BW302" s="2061"/>
      <c r="BX302" s="2061"/>
      <c r="BY302" s="2061"/>
      <c r="BZ302" s="2061"/>
      <c r="CA302" s="2061"/>
      <c r="CB302" s="2061"/>
      <c r="CC302" s="2064"/>
      <c r="CD302" s="2064"/>
      <c r="CE302" s="2064"/>
      <c r="CF302" s="2064"/>
      <c r="CG302" s="2064"/>
      <c r="CH302" s="2064"/>
      <c r="CI302" s="2064"/>
      <c r="CJ302" s="2064"/>
      <c r="CK302" s="2064"/>
      <c r="CL302" s="2064"/>
      <c r="CM302" s="2064"/>
      <c r="CN302" s="2064"/>
      <c r="CO302" s="2064"/>
      <c r="CP302" s="2064"/>
      <c r="CQ302" s="2064"/>
      <c r="CR302" s="2064"/>
      <c r="CS302" s="2064"/>
      <c r="CT302" s="2064"/>
      <c r="CU302" s="2064"/>
      <c r="CV302" s="2064"/>
      <c r="CW302" s="2064"/>
      <c r="CX302" s="2064"/>
      <c r="CY302" s="2064"/>
      <c r="CZ302" s="2064"/>
      <c r="DA302" s="2064"/>
      <c r="DB302" s="2064"/>
      <c r="DC302" s="2064"/>
      <c r="DD302" s="2064"/>
      <c r="DE302" s="2064"/>
      <c r="DF302" s="2064"/>
      <c r="DG302" s="2064"/>
      <c r="DH302" s="2064"/>
      <c r="DI302" s="2064"/>
      <c r="DJ302" s="2064"/>
      <c r="DK302" s="2064"/>
      <c r="DL302" s="2064"/>
      <c r="DM302" s="2064"/>
      <c r="DN302" s="2064"/>
      <c r="DO302" s="2064"/>
      <c r="DP302" s="2065"/>
      <c r="DQ302" s="81"/>
      <c r="DR302" s="144"/>
      <c r="DV302" s="90"/>
      <c r="DW302" s="90"/>
      <c r="DX302" s="90"/>
      <c r="DY302" s="90"/>
      <c r="DZ302" s="90"/>
      <c r="EA302" s="2042"/>
      <c r="EB302" s="2043"/>
      <c r="EC302" s="2043"/>
      <c r="ED302" s="2043"/>
      <c r="EE302" s="2043"/>
      <c r="EF302" s="2044"/>
      <c r="EG302" s="2095"/>
      <c r="EH302" s="2096"/>
      <c r="EI302" s="2096"/>
      <c r="EJ302" s="2097"/>
      <c r="EK302" s="2448"/>
      <c r="EL302" s="2448"/>
      <c r="EM302" s="2448"/>
      <c r="EN302" s="2448"/>
      <c r="EO302" s="2448"/>
      <c r="EP302" s="2448"/>
      <c r="EQ302" s="2448"/>
      <c r="ER302" s="2448"/>
      <c r="ES302" s="2448"/>
      <c r="ET302" s="2448"/>
      <c r="EU302" s="2448"/>
      <c r="EV302" s="2448"/>
      <c r="EW302" s="2448"/>
      <c r="EX302" s="2448"/>
      <c r="EY302" s="2448"/>
      <c r="EZ302" s="2448"/>
      <c r="FA302" s="2448"/>
      <c r="FB302" s="2448"/>
      <c r="FC302" s="2448"/>
      <c r="FD302" s="2448"/>
      <c r="FE302" s="2448"/>
      <c r="FF302" s="2448"/>
      <c r="FG302" s="2448"/>
      <c r="FH302" s="2448"/>
      <c r="FI302" s="2448"/>
      <c r="FJ302" s="2448"/>
      <c r="FK302" s="2448"/>
      <c r="FL302" s="2448"/>
      <c r="FM302" s="2448"/>
      <c r="FN302" s="2448"/>
      <c r="FO302" s="2448"/>
      <c r="FP302" s="2448"/>
      <c r="FQ302" s="2448"/>
      <c r="FR302" s="2448"/>
      <c r="FS302" s="2448"/>
      <c r="FT302" s="2448"/>
      <c r="FU302" s="2448"/>
      <c r="FV302" s="2448"/>
      <c r="FW302" s="2448"/>
      <c r="FX302" s="2448"/>
      <c r="FY302" s="2448"/>
      <c r="FZ302" s="2448"/>
      <c r="GA302" s="2448"/>
      <c r="GB302" s="2448"/>
      <c r="GC302" s="2448"/>
      <c r="GD302" s="2448"/>
      <c r="GE302" s="2448"/>
      <c r="GF302" s="2448"/>
      <c r="GG302" s="2448"/>
      <c r="GH302" s="2448"/>
      <c r="GI302" s="2448"/>
      <c r="GJ302" s="2449"/>
      <c r="GK302" s="2052" t="s">
        <v>21</v>
      </c>
      <c r="GL302" s="2053"/>
      <c r="GM302" s="2053"/>
      <c r="GN302" s="2053"/>
      <c r="GO302" s="2060" t="s">
        <v>39</v>
      </c>
      <c r="GP302" s="2061"/>
      <c r="GQ302" s="2061"/>
      <c r="GR302" s="2061"/>
      <c r="GS302" s="2061"/>
      <c r="GT302" s="2061"/>
      <c r="GU302" s="2061"/>
      <c r="GV302" s="2064"/>
      <c r="GW302" s="2064"/>
      <c r="GX302" s="2064"/>
      <c r="GY302" s="2064"/>
      <c r="GZ302" s="2064"/>
      <c r="HA302" s="2064"/>
      <c r="HB302" s="2064"/>
      <c r="HC302" s="2064"/>
      <c r="HD302" s="2064"/>
      <c r="HE302" s="2064"/>
      <c r="HF302" s="2064"/>
      <c r="HG302" s="2064"/>
      <c r="HH302" s="2064"/>
      <c r="HI302" s="2064"/>
      <c r="HJ302" s="2064"/>
      <c r="HK302" s="2064"/>
      <c r="HL302" s="2064"/>
      <c r="HM302" s="2064"/>
      <c r="HN302" s="2064"/>
      <c r="HO302" s="2064"/>
      <c r="HP302" s="2064"/>
      <c r="HQ302" s="2064"/>
      <c r="HR302" s="2064"/>
      <c r="HS302" s="2064"/>
      <c r="HT302" s="2064"/>
      <c r="HU302" s="2064"/>
      <c r="HV302" s="2064"/>
      <c r="HW302" s="2064"/>
      <c r="HX302" s="2064"/>
      <c r="HY302" s="2064"/>
      <c r="HZ302" s="2064"/>
      <c r="IA302" s="2064"/>
      <c r="IB302" s="2064"/>
      <c r="IC302" s="2064"/>
      <c r="ID302" s="2064"/>
      <c r="IE302" s="2064"/>
      <c r="IF302" s="2064"/>
      <c r="IG302" s="2064"/>
      <c r="IH302" s="2064"/>
      <c r="II302" s="2065"/>
      <c r="IJ302" s="96"/>
    </row>
    <row r="303" spans="3:244" ht="5.25" customHeight="1">
      <c r="C303" s="90"/>
      <c r="D303" s="90"/>
      <c r="E303" s="90"/>
      <c r="F303" s="90"/>
      <c r="G303" s="90"/>
      <c r="H303" s="2042"/>
      <c r="I303" s="2043"/>
      <c r="J303" s="2043"/>
      <c r="K303" s="2043"/>
      <c r="L303" s="2043"/>
      <c r="M303" s="2044"/>
      <c r="N303" s="2095"/>
      <c r="O303" s="2096"/>
      <c r="P303" s="2096"/>
      <c r="Q303" s="2097"/>
      <c r="R303" s="2448"/>
      <c r="S303" s="2448"/>
      <c r="T303" s="2448"/>
      <c r="U303" s="2448"/>
      <c r="V303" s="2448"/>
      <c r="W303" s="2448"/>
      <c r="X303" s="2448"/>
      <c r="Y303" s="2448"/>
      <c r="Z303" s="2448"/>
      <c r="AA303" s="2448"/>
      <c r="AB303" s="2448"/>
      <c r="AC303" s="2448"/>
      <c r="AD303" s="2448"/>
      <c r="AE303" s="2448"/>
      <c r="AF303" s="2448"/>
      <c r="AG303" s="2448"/>
      <c r="AH303" s="2448"/>
      <c r="AI303" s="2448"/>
      <c r="AJ303" s="2448"/>
      <c r="AK303" s="2448"/>
      <c r="AL303" s="2448"/>
      <c r="AM303" s="2448"/>
      <c r="AN303" s="2448"/>
      <c r="AO303" s="2448"/>
      <c r="AP303" s="2448"/>
      <c r="AQ303" s="2448"/>
      <c r="AR303" s="2448"/>
      <c r="AS303" s="2448"/>
      <c r="AT303" s="2448"/>
      <c r="AU303" s="2448"/>
      <c r="AV303" s="2448"/>
      <c r="AW303" s="2448"/>
      <c r="AX303" s="2448"/>
      <c r="AY303" s="2448"/>
      <c r="AZ303" s="2448"/>
      <c r="BA303" s="2448"/>
      <c r="BB303" s="2448"/>
      <c r="BC303" s="2448"/>
      <c r="BD303" s="2448"/>
      <c r="BE303" s="2448"/>
      <c r="BF303" s="2448"/>
      <c r="BG303" s="2448"/>
      <c r="BH303" s="2448"/>
      <c r="BI303" s="2448"/>
      <c r="BJ303" s="2448"/>
      <c r="BK303" s="2448"/>
      <c r="BL303" s="2448"/>
      <c r="BM303" s="2448"/>
      <c r="BN303" s="2448"/>
      <c r="BO303" s="2448"/>
      <c r="BP303" s="2448"/>
      <c r="BQ303" s="2449"/>
      <c r="BR303" s="2054"/>
      <c r="BS303" s="2055"/>
      <c r="BT303" s="2055"/>
      <c r="BU303" s="2055"/>
      <c r="BV303" s="2062"/>
      <c r="BW303" s="2063"/>
      <c r="BX303" s="2063"/>
      <c r="BY303" s="2063"/>
      <c r="BZ303" s="2063"/>
      <c r="CA303" s="2063"/>
      <c r="CB303" s="2063"/>
      <c r="CC303" s="1377"/>
      <c r="CD303" s="1377"/>
      <c r="CE303" s="1377"/>
      <c r="CF303" s="1377"/>
      <c r="CG303" s="1377"/>
      <c r="CH303" s="1377"/>
      <c r="CI303" s="1377"/>
      <c r="CJ303" s="1377"/>
      <c r="CK303" s="1377"/>
      <c r="CL303" s="1377"/>
      <c r="CM303" s="1377"/>
      <c r="CN303" s="1377"/>
      <c r="CO303" s="1377"/>
      <c r="CP303" s="1377"/>
      <c r="CQ303" s="1377"/>
      <c r="CR303" s="1377"/>
      <c r="CS303" s="1377"/>
      <c r="CT303" s="1377"/>
      <c r="CU303" s="1377"/>
      <c r="CV303" s="1377"/>
      <c r="CW303" s="1377"/>
      <c r="CX303" s="1377"/>
      <c r="CY303" s="1377"/>
      <c r="CZ303" s="1377"/>
      <c r="DA303" s="1377"/>
      <c r="DB303" s="1377"/>
      <c r="DC303" s="1377"/>
      <c r="DD303" s="1377"/>
      <c r="DE303" s="1377"/>
      <c r="DF303" s="1377"/>
      <c r="DG303" s="1377"/>
      <c r="DH303" s="1377"/>
      <c r="DI303" s="1377"/>
      <c r="DJ303" s="1377"/>
      <c r="DK303" s="1377"/>
      <c r="DL303" s="1377"/>
      <c r="DM303" s="1377"/>
      <c r="DN303" s="1377"/>
      <c r="DO303" s="1377"/>
      <c r="DP303" s="2066"/>
      <c r="DQ303" s="81"/>
      <c r="DR303" s="144"/>
      <c r="DV303" s="90"/>
      <c r="DW303" s="90"/>
      <c r="DX303" s="90"/>
      <c r="DY303" s="90"/>
      <c r="DZ303" s="90"/>
      <c r="EA303" s="2042"/>
      <c r="EB303" s="2043"/>
      <c r="EC303" s="2043"/>
      <c r="ED303" s="2043"/>
      <c r="EE303" s="2043"/>
      <c r="EF303" s="2044"/>
      <c r="EG303" s="2095"/>
      <c r="EH303" s="2096"/>
      <c r="EI303" s="2096"/>
      <c r="EJ303" s="2097"/>
      <c r="EK303" s="2448"/>
      <c r="EL303" s="2448"/>
      <c r="EM303" s="2448"/>
      <c r="EN303" s="2448"/>
      <c r="EO303" s="2448"/>
      <c r="EP303" s="2448"/>
      <c r="EQ303" s="2448"/>
      <c r="ER303" s="2448"/>
      <c r="ES303" s="2448"/>
      <c r="ET303" s="2448"/>
      <c r="EU303" s="2448"/>
      <c r="EV303" s="2448"/>
      <c r="EW303" s="2448"/>
      <c r="EX303" s="2448"/>
      <c r="EY303" s="2448"/>
      <c r="EZ303" s="2448"/>
      <c r="FA303" s="2448"/>
      <c r="FB303" s="2448"/>
      <c r="FC303" s="2448"/>
      <c r="FD303" s="2448"/>
      <c r="FE303" s="2448"/>
      <c r="FF303" s="2448"/>
      <c r="FG303" s="2448"/>
      <c r="FH303" s="2448"/>
      <c r="FI303" s="2448"/>
      <c r="FJ303" s="2448"/>
      <c r="FK303" s="2448"/>
      <c r="FL303" s="2448"/>
      <c r="FM303" s="2448"/>
      <c r="FN303" s="2448"/>
      <c r="FO303" s="2448"/>
      <c r="FP303" s="2448"/>
      <c r="FQ303" s="2448"/>
      <c r="FR303" s="2448"/>
      <c r="FS303" s="2448"/>
      <c r="FT303" s="2448"/>
      <c r="FU303" s="2448"/>
      <c r="FV303" s="2448"/>
      <c r="FW303" s="2448"/>
      <c r="FX303" s="2448"/>
      <c r="FY303" s="2448"/>
      <c r="FZ303" s="2448"/>
      <c r="GA303" s="2448"/>
      <c r="GB303" s="2448"/>
      <c r="GC303" s="2448"/>
      <c r="GD303" s="2448"/>
      <c r="GE303" s="2448"/>
      <c r="GF303" s="2448"/>
      <c r="GG303" s="2448"/>
      <c r="GH303" s="2448"/>
      <c r="GI303" s="2448"/>
      <c r="GJ303" s="2449"/>
      <c r="GK303" s="2054"/>
      <c r="GL303" s="2055"/>
      <c r="GM303" s="2055"/>
      <c r="GN303" s="2055"/>
      <c r="GO303" s="2062"/>
      <c r="GP303" s="2063"/>
      <c r="GQ303" s="2063"/>
      <c r="GR303" s="2063"/>
      <c r="GS303" s="2063"/>
      <c r="GT303" s="2063"/>
      <c r="GU303" s="2063"/>
      <c r="GV303" s="1377"/>
      <c r="GW303" s="1377"/>
      <c r="GX303" s="1377"/>
      <c r="GY303" s="1377"/>
      <c r="GZ303" s="1377"/>
      <c r="HA303" s="1377"/>
      <c r="HB303" s="1377"/>
      <c r="HC303" s="1377"/>
      <c r="HD303" s="1377"/>
      <c r="HE303" s="1377"/>
      <c r="HF303" s="1377"/>
      <c r="HG303" s="1377"/>
      <c r="HH303" s="1377"/>
      <c r="HI303" s="1377"/>
      <c r="HJ303" s="1377"/>
      <c r="HK303" s="1377"/>
      <c r="HL303" s="1377"/>
      <c r="HM303" s="1377"/>
      <c r="HN303" s="1377"/>
      <c r="HO303" s="1377"/>
      <c r="HP303" s="1377"/>
      <c r="HQ303" s="1377"/>
      <c r="HR303" s="1377"/>
      <c r="HS303" s="1377"/>
      <c r="HT303" s="1377"/>
      <c r="HU303" s="1377"/>
      <c r="HV303" s="1377"/>
      <c r="HW303" s="1377"/>
      <c r="HX303" s="1377"/>
      <c r="HY303" s="1377"/>
      <c r="HZ303" s="1377"/>
      <c r="IA303" s="1377"/>
      <c r="IB303" s="1377"/>
      <c r="IC303" s="1377"/>
      <c r="ID303" s="1377"/>
      <c r="IE303" s="1377"/>
      <c r="IF303" s="1377"/>
      <c r="IG303" s="1377"/>
      <c r="IH303" s="1377"/>
      <c r="II303" s="2066"/>
      <c r="IJ303" s="96"/>
    </row>
    <row r="304" spans="3:244" ht="5.25" customHeight="1">
      <c r="C304" s="90"/>
      <c r="D304" s="90"/>
      <c r="E304" s="90"/>
      <c r="F304" s="90"/>
      <c r="G304" s="90"/>
      <c r="H304" s="2042"/>
      <c r="I304" s="2043"/>
      <c r="J304" s="2043"/>
      <c r="K304" s="2043"/>
      <c r="L304" s="2043"/>
      <c r="M304" s="2044"/>
      <c r="N304" s="2095"/>
      <c r="O304" s="2096"/>
      <c r="P304" s="2096"/>
      <c r="Q304" s="2097"/>
      <c r="R304" s="2448"/>
      <c r="S304" s="2448"/>
      <c r="T304" s="2448"/>
      <c r="U304" s="2448"/>
      <c r="V304" s="2448"/>
      <c r="W304" s="2448"/>
      <c r="X304" s="2448"/>
      <c r="Y304" s="2448"/>
      <c r="Z304" s="2448"/>
      <c r="AA304" s="2448"/>
      <c r="AB304" s="2448"/>
      <c r="AC304" s="2448"/>
      <c r="AD304" s="2448"/>
      <c r="AE304" s="2448"/>
      <c r="AF304" s="2448"/>
      <c r="AG304" s="2448"/>
      <c r="AH304" s="2448"/>
      <c r="AI304" s="2448"/>
      <c r="AJ304" s="2448"/>
      <c r="AK304" s="2448"/>
      <c r="AL304" s="2448"/>
      <c r="AM304" s="2448"/>
      <c r="AN304" s="2448"/>
      <c r="AO304" s="2448"/>
      <c r="AP304" s="2448"/>
      <c r="AQ304" s="2448"/>
      <c r="AR304" s="2448"/>
      <c r="AS304" s="2448"/>
      <c r="AT304" s="2448"/>
      <c r="AU304" s="2448"/>
      <c r="AV304" s="2448"/>
      <c r="AW304" s="2448"/>
      <c r="AX304" s="2448"/>
      <c r="AY304" s="2448"/>
      <c r="AZ304" s="2448"/>
      <c r="BA304" s="2448"/>
      <c r="BB304" s="2448"/>
      <c r="BC304" s="2448"/>
      <c r="BD304" s="2448"/>
      <c r="BE304" s="2448"/>
      <c r="BF304" s="2448"/>
      <c r="BG304" s="2448"/>
      <c r="BH304" s="2448"/>
      <c r="BI304" s="2448"/>
      <c r="BJ304" s="2448"/>
      <c r="BK304" s="2448"/>
      <c r="BL304" s="2448"/>
      <c r="BM304" s="2448"/>
      <c r="BN304" s="2448"/>
      <c r="BO304" s="2448"/>
      <c r="BP304" s="2448"/>
      <c r="BQ304" s="2449"/>
      <c r="BR304" s="2054"/>
      <c r="BS304" s="2055"/>
      <c r="BT304" s="2055"/>
      <c r="BU304" s="2055"/>
      <c r="BV304" s="2062"/>
      <c r="BW304" s="2063"/>
      <c r="BX304" s="2063"/>
      <c r="BY304" s="2063"/>
      <c r="BZ304" s="2063"/>
      <c r="CA304" s="2063"/>
      <c r="CB304" s="2063"/>
      <c r="CC304" s="1377"/>
      <c r="CD304" s="1377"/>
      <c r="CE304" s="1377"/>
      <c r="CF304" s="1377"/>
      <c r="CG304" s="1377"/>
      <c r="CH304" s="1377"/>
      <c r="CI304" s="1377"/>
      <c r="CJ304" s="1377"/>
      <c r="CK304" s="1377"/>
      <c r="CL304" s="1377"/>
      <c r="CM304" s="1377"/>
      <c r="CN304" s="1377"/>
      <c r="CO304" s="1377"/>
      <c r="CP304" s="1377"/>
      <c r="CQ304" s="1377"/>
      <c r="CR304" s="1377"/>
      <c r="CS304" s="1377"/>
      <c r="CT304" s="1377"/>
      <c r="CU304" s="1377"/>
      <c r="CV304" s="1377"/>
      <c r="CW304" s="1377"/>
      <c r="CX304" s="1377"/>
      <c r="CY304" s="1377"/>
      <c r="CZ304" s="1377"/>
      <c r="DA304" s="1377"/>
      <c r="DB304" s="1377"/>
      <c r="DC304" s="1377"/>
      <c r="DD304" s="1377"/>
      <c r="DE304" s="1377"/>
      <c r="DF304" s="1377"/>
      <c r="DG304" s="1377"/>
      <c r="DH304" s="1377"/>
      <c r="DI304" s="1377"/>
      <c r="DJ304" s="1377"/>
      <c r="DK304" s="1377"/>
      <c r="DL304" s="1377"/>
      <c r="DM304" s="1377"/>
      <c r="DN304" s="1377"/>
      <c r="DO304" s="1377"/>
      <c r="DP304" s="2066"/>
      <c r="DQ304" s="81"/>
      <c r="DR304" s="144"/>
      <c r="DV304" s="90"/>
      <c r="DW304" s="90"/>
      <c r="DX304" s="90"/>
      <c r="DY304" s="90"/>
      <c r="DZ304" s="90"/>
      <c r="EA304" s="2042"/>
      <c r="EB304" s="2043"/>
      <c r="EC304" s="2043"/>
      <c r="ED304" s="2043"/>
      <c r="EE304" s="2043"/>
      <c r="EF304" s="2044"/>
      <c r="EG304" s="2095"/>
      <c r="EH304" s="2096"/>
      <c r="EI304" s="2096"/>
      <c r="EJ304" s="2097"/>
      <c r="EK304" s="2448"/>
      <c r="EL304" s="2448"/>
      <c r="EM304" s="2448"/>
      <c r="EN304" s="2448"/>
      <c r="EO304" s="2448"/>
      <c r="EP304" s="2448"/>
      <c r="EQ304" s="2448"/>
      <c r="ER304" s="2448"/>
      <c r="ES304" s="2448"/>
      <c r="ET304" s="2448"/>
      <c r="EU304" s="2448"/>
      <c r="EV304" s="2448"/>
      <c r="EW304" s="2448"/>
      <c r="EX304" s="2448"/>
      <c r="EY304" s="2448"/>
      <c r="EZ304" s="2448"/>
      <c r="FA304" s="2448"/>
      <c r="FB304" s="2448"/>
      <c r="FC304" s="2448"/>
      <c r="FD304" s="2448"/>
      <c r="FE304" s="2448"/>
      <c r="FF304" s="2448"/>
      <c r="FG304" s="2448"/>
      <c r="FH304" s="2448"/>
      <c r="FI304" s="2448"/>
      <c r="FJ304" s="2448"/>
      <c r="FK304" s="2448"/>
      <c r="FL304" s="2448"/>
      <c r="FM304" s="2448"/>
      <c r="FN304" s="2448"/>
      <c r="FO304" s="2448"/>
      <c r="FP304" s="2448"/>
      <c r="FQ304" s="2448"/>
      <c r="FR304" s="2448"/>
      <c r="FS304" s="2448"/>
      <c r="FT304" s="2448"/>
      <c r="FU304" s="2448"/>
      <c r="FV304" s="2448"/>
      <c r="FW304" s="2448"/>
      <c r="FX304" s="2448"/>
      <c r="FY304" s="2448"/>
      <c r="FZ304" s="2448"/>
      <c r="GA304" s="2448"/>
      <c r="GB304" s="2448"/>
      <c r="GC304" s="2448"/>
      <c r="GD304" s="2448"/>
      <c r="GE304" s="2448"/>
      <c r="GF304" s="2448"/>
      <c r="GG304" s="2448"/>
      <c r="GH304" s="2448"/>
      <c r="GI304" s="2448"/>
      <c r="GJ304" s="2449"/>
      <c r="GK304" s="2054"/>
      <c r="GL304" s="2055"/>
      <c r="GM304" s="2055"/>
      <c r="GN304" s="2055"/>
      <c r="GO304" s="2062"/>
      <c r="GP304" s="2063"/>
      <c r="GQ304" s="2063"/>
      <c r="GR304" s="2063"/>
      <c r="GS304" s="2063"/>
      <c r="GT304" s="2063"/>
      <c r="GU304" s="2063"/>
      <c r="GV304" s="1377"/>
      <c r="GW304" s="1377"/>
      <c r="GX304" s="1377"/>
      <c r="GY304" s="1377"/>
      <c r="GZ304" s="1377"/>
      <c r="HA304" s="1377"/>
      <c r="HB304" s="1377"/>
      <c r="HC304" s="1377"/>
      <c r="HD304" s="1377"/>
      <c r="HE304" s="1377"/>
      <c r="HF304" s="1377"/>
      <c r="HG304" s="1377"/>
      <c r="HH304" s="1377"/>
      <c r="HI304" s="1377"/>
      <c r="HJ304" s="1377"/>
      <c r="HK304" s="1377"/>
      <c r="HL304" s="1377"/>
      <c r="HM304" s="1377"/>
      <c r="HN304" s="1377"/>
      <c r="HO304" s="1377"/>
      <c r="HP304" s="1377"/>
      <c r="HQ304" s="1377"/>
      <c r="HR304" s="1377"/>
      <c r="HS304" s="1377"/>
      <c r="HT304" s="1377"/>
      <c r="HU304" s="1377"/>
      <c r="HV304" s="1377"/>
      <c r="HW304" s="1377"/>
      <c r="HX304" s="1377"/>
      <c r="HY304" s="1377"/>
      <c r="HZ304" s="1377"/>
      <c r="IA304" s="1377"/>
      <c r="IB304" s="1377"/>
      <c r="IC304" s="1377"/>
      <c r="ID304" s="1377"/>
      <c r="IE304" s="1377"/>
      <c r="IF304" s="1377"/>
      <c r="IG304" s="1377"/>
      <c r="IH304" s="1377"/>
      <c r="II304" s="2066"/>
      <c r="IJ304" s="96"/>
    </row>
    <row r="305" spans="3:244" ht="5.25" customHeight="1">
      <c r="C305" s="90"/>
      <c r="D305" s="90"/>
      <c r="E305" s="90"/>
      <c r="F305" s="90"/>
      <c r="G305" s="90"/>
      <c r="H305" s="2042"/>
      <c r="I305" s="2043"/>
      <c r="J305" s="2043"/>
      <c r="K305" s="2043"/>
      <c r="L305" s="2043"/>
      <c r="M305" s="2044"/>
      <c r="N305" s="2095"/>
      <c r="O305" s="2096"/>
      <c r="P305" s="2096"/>
      <c r="Q305" s="2097"/>
      <c r="R305" s="2448"/>
      <c r="S305" s="2448"/>
      <c r="T305" s="2448"/>
      <c r="U305" s="2448"/>
      <c r="V305" s="2448"/>
      <c r="W305" s="2448"/>
      <c r="X305" s="2448"/>
      <c r="Y305" s="2448"/>
      <c r="Z305" s="2448"/>
      <c r="AA305" s="2448"/>
      <c r="AB305" s="2448"/>
      <c r="AC305" s="2448"/>
      <c r="AD305" s="2448"/>
      <c r="AE305" s="2448"/>
      <c r="AF305" s="2448"/>
      <c r="AG305" s="2448"/>
      <c r="AH305" s="2448"/>
      <c r="AI305" s="2448"/>
      <c r="AJ305" s="2448"/>
      <c r="AK305" s="2448"/>
      <c r="AL305" s="2448"/>
      <c r="AM305" s="2448"/>
      <c r="AN305" s="2448"/>
      <c r="AO305" s="2448"/>
      <c r="AP305" s="2448"/>
      <c r="AQ305" s="2448"/>
      <c r="AR305" s="2448"/>
      <c r="AS305" s="2448"/>
      <c r="AT305" s="2448"/>
      <c r="AU305" s="2448"/>
      <c r="AV305" s="2448"/>
      <c r="AW305" s="2448"/>
      <c r="AX305" s="2448"/>
      <c r="AY305" s="2448"/>
      <c r="AZ305" s="2448"/>
      <c r="BA305" s="2448"/>
      <c r="BB305" s="2448"/>
      <c r="BC305" s="2448"/>
      <c r="BD305" s="2448"/>
      <c r="BE305" s="2448"/>
      <c r="BF305" s="2448"/>
      <c r="BG305" s="2448"/>
      <c r="BH305" s="2448"/>
      <c r="BI305" s="2448"/>
      <c r="BJ305" s="2448"/>
      <c r="BK305" s="2448"/>
      <c r="BL305" s="2448"/>
      <c r="BM305" s="2448"/>
      <c r="BN305" s="2448"/>
      <c r="BO305" s="2448"/>
      <c r="BP305" s="2448"/>
      <c r="BQ305" s="2449"/>
      <c r="BR305" s="2054"/>
      <c r="BS305" s="2055"/>
      <c r="BT305" s="2055"/>
      <c r="BU305" s="2055"/>
      <c r="BV305" s="92"/>
      <c r="BW305" s="2067" t="str">
        <f>IF($BW$41&lt;&gt;"",$BW$41,"")</f>
        <v/>
      </c>
      <c r="BX305" s="2067"/>
      <c r="BY305" s="2067"/>
      <c r="BZ305" s="2067"/>
      <c r="CA305" s="2067"/>
      <c r="CB305" s="2067"/>
      <c r="CC305" s="2067"/>
      <c r="CD305" s="2067"/>
      <c r="CE305" s="2067"/>
      <c r="CF305" s="2067"/>
      <c r="CG305" s="2067"/>
      <c r="CH305" s="2067"/>
      <c r="CI305" s="2067"/>
      <c r="CJ305" s="2067"/>
      <c r="CK305" s="2067"/>
      <c r="CL305" s="2067"/>
      <c r="CM305" s="2067"/>
      <c r="CN305" s="2067"/>
      <c r="CO305" s="2067"/>
      <c r="CP305" s="2067"/>
      <c r="CQ305" s="2067"/>
      <c r="CR305" s="2067"/>
      <c r="CS305" s="2067"/>
      <c r="CT305" s="2067"/>
      <c r="CU305" s="2067"/>
      <c r="CV305" s="2067"/>
      <c r="CW305" s="2067"/>
      <c r="CX305" s="2067"/>
      <c r="CY305" s="2067"/>
      <c r="CZ305" s="2067"/>
      <c r="DA305" s="2067"/>
      <c r="DB305" s="2067"/>
      <c r="DC305" s="2067"/>
      <c r="DD305" s="2067"/>
      <c r="DE305" s="2067"/>
      <c r="DF305" s="2067"/>
      <c r="DG305" s="2067"/>
      <c r="DH305" s="2067"/>
      <c r="DI305" s="2067"/>
      <c r="DJ305" s="2067"/>
      <c r="DK305" s="2067"/>
      <c r="DL305" s="2067"/>
      <c r="DM305" s="2067"/>
      <c r="DN305" s="2067"/>
      <c r="DO305" s="2067"/>
      <c r="DP305" s="2068"/>
      <c r="DQ305" s="81"/>
      <c r="DR305" s="144"/>
      <c r="DV305" s="90"/>
      <c r="DW305" s="90"/>
      <c r="DX305" s="90"/>
      <c r="DY305" s="90"/>
      <c r="DZ305" s="90"/>
      <c r="EA305" s="2042"/>
      <c r="EB305" s="2043"/>
      <c r="EC305" s="2043"/>
      <c r="ED305" s="2043"/>
      <c r="EE305" s="2043"/>
      <c r="EF305" s="2044"/>
      <c r="EG305" s="2095"/>
      <c r="EH305" s="2096"/>
      <c r="EI305" s="2096"/>
      <c r="EJ305" s="2097"/>
      <c r="EK305" s="2448"/>
      <c r="EL305" s="2448"/>
      <c r="EM305" s="2448"/>
      <c r="EN305" s="2448"/>
      <c r="EO305" s="2448"/>
      <c r="EP305" s="2448"/>
      <c r="EQ305" s="2448"/>
      <c r="ER305" s="2448"/>
      <c r="ES305" s="2448"/>
      <c r="ET305" s="2448"/>
      <c r="EU305" s="2448"/>
      <c r="EV305" s="2448"/>
      <c r="EW305" s="2448"/>
      <c r="EX305" s="2448"/>
      <c r="EY305" s="2448"/>
      <c r="EZ305" s="2448"/>
      <c r="FA305" s="2448"/>
      <c r="FB305" s="2448"/>
      <c r="FC305" s="2448"/>
      <c r="FD305" s="2448"/>
      <c r="FE305" s="2448"/>
      <c r="FF305" s="2448"/>
      <c r="FG305" s="2448"/>
      <c r="FH305" s="2448"/>
      <c r="FI305" s="2448"/>
      <c r="FJ305" s="2448"/>
      <c r="FK305" s="2448"/>
      <c r="FL305" s="2448"/>
      <c r="FM305" s="2448"/>
      <c r="FN305" s="2448"/>
      <c r="FO305" s="2448"/>
      <c r="FP305" s="2448"/>
      <c r="FQ305" s="2448"/>
      <c r="FR305" s="2448"/>
      <c r="FS305" s="2448"/>
      <c r="FT305" s="2448"/>
      <c r="FU305" s="2448"/>
      <c r="FV305" s="2448"/>
      <c r="FW305" s="2448"/>
      <c r="FX305" s="2448"/>
      <c r="FY305" s="2448"/>
      <c r="FZ305" s="2448"/>
      <c r="GA305" s="2448"/>
      <c r="GB305" s="2448"/>
      <c r="GC305" s="2448"/>
      <c r="GD305" s="2448"/>
      <c r="GE305" s="2448"/>
      <c r="GF305" s="2448"/>
      <c r="GG305" s="2448"/>
      <c r="GH305" s="2448"/>
      <c r="GI305" s="2448"/>
      <c r="GJ305" s="2449"/>
      <c r="GK305" s="2054"/>
      <c r="GL305" s="2055"/>
      <c r="GM305" s="2055"/>
      <c r="GN305" s="2055"/>
      <c r="GO305" s="92"/>
      <c r="GP305" s="2067" t="str">
        <f>IF($BW$41&lt;&gt;"",$BW$41,"")</f>
        <v/>
      </c>
      <c r="GQ305" s="2067"/>
      <c r="GR305" s="2067"/>
      <c r="GS305" s="2067"/>
      <c r="GT305" s="2067"/>
      <c r="GU305" s="2067"/>
      <c r="GV305" s="2067"/>
      <c r="GW305" s="2067"/>
      <c r="GX305" s="2067"/>
      <c r="GY305" s="2067"/>
      <c r="GZ305" s="2067"/>
      <c r="HA305" s="2067"/>
      <c r="HB305" s="2067"/>
      <c r="HC305" s="2067"/>
      <c r="HD305" s="2067"/>
      <c r="HE305" s="2067"/>
      <c r="HF305" s="2067"/>
      <c r="HG305" s="2067"/>
      <c r="HH305" s="2067"/>
      <c r="HI305" s="2067"/>
      <c r="HJ305" s="2067"/>
      <c r="HK305" s="2067"/>
      <c r="HL305" s="2067"/>
      <c r="HM305" s="2067"/>
      <c r="HN305" s="2067"/>
      <c r="HO305" s="2067"/>
      <c r="HP305" s="2067"/>
      <c r="HQ305" s="2067"/>
      <c r="HR305" s="2067"/>
      <c r="HS305" s="2067"/>
      <c r="HT305" s="2067"/>
      <c r="HU305" s="2067"/>
      <c r="HV305" s="2067"/>
      <c r="HW305" s="2067"/>
      <c r="HX305" s="2067"/>
      <c r="HY305" s="2067"/>
      <c r="HZ305" s="2067"/>
      <c r="IA305" s="2067"/>
      <c r="IB305" s="2067"/>
      <c r="IC305" s="2067"/>
      <c r="ID305" s="2067"/>
      <c r="IE305" s="2067"/>
      <c r="IF305" s="2067"/>
      <c r="IG305" s="2067"/>
      <c r="IH305" s="2067"/>
      <c r="II305" s="2068"/>
      <c r="IJ305" s="96"/>
    </row>
    <row r="306" spans="3:244" ht="5.25" customHeight="1">
      <c r="C306" s="90"/>
      <c r="D306" s="90"/>
      <c r="E306" s="90"/>
      <c r="F306" s="90"/>
      <c r="G306" s="90"/>
      <c r="H306" s="2042"/>
      <c r="I306" s="2043"/>
      <c r="J306" s="2043"/>
      <c r="K306" s="2043"/>
      <c r="L306" s="2043"/>
      <c r="M306" s="2044"/>
      <c r="N306" s="2095"/>
      <c r="O306" s="2096"/>
      <c r="P306" s="2096"/>
      <c r="Q306" s="2097"/>
      <c r="R306" s="2448"/>
      <c r="S306" s="2448"/>
      <c r="T306" s="2448"/>
      <c r="U306" s="2448"/>
      <c r="V306" s="2448"/>
      <c r="W306" s="2448"/>
      <c r="X306" s="2448"/>
      <c r="Y306" s="2448"/>
      <c r="Z306" s="2448"/>
      <c r="AA306" s="2448"/>
      <c r="AB306" s="2448"/>
      <c r="AC306" s="2448"/>
      <c r="AD306" s="2448"/>
      <c r="AE306" s="2448"/>
      <c r="AF306" s="2448"/>
      <c r="AG306" s="2448"/>
      <c r="AH306" s="2448"/>
      <c r="AI306" s="2448"/>
      <c r="AJ306" s="2448"/>
      <c r="AK306" s="2448"/>
      <c r="AL306" s="2448"/>
      <c r="AM306" s="2448"/>
      <c r="AN306" s="2448"/>
      <c r="AO306" s="2448"/>
      <c r="AP306" s="2448"/>
      <c r="AQ306" s="2448"/>
      <c r="AR306" s="2448"/>
      <c r="AS306" s="2448"/>
      <c r="AT306" s="2448"/>
      <c r="AU306" s="2448"/>
      <c r="AV306" s="2448"/>
      <c r="AW306" s="2448"/>
      <c r="AX306" s="2448"/>
      <c r="AY306" s="2448"/>
      <c r="AZ306" s="2448"/>
      <c r="BA306" s="2448"/>
      <c r="BB306" s="2448"/>
      <c r="BC306" s="2448"/>
      <c r="BD306" s="2448"/>
      <c r="BE306" s="2448"/>
      <c r="BF306" s="2448"/>
      <c r="BG306" s="2448"/>
      <c r="BH306" s="2448"/>
      <c r="BI306" s="2448"/>
      <c r="BJ306" s="2448"/>
      <c r="BK306" s="2448"/>
      <c r="BL306" s="2448"/>
      <c r="BM306" s="2448"/>
      <c r="BN306" s="2448"/>
      <c r="BO306" s="2448"/>
      <c r="BP306" s="2448"/>
      <c r="BQ306" s="2449"/>
      <c r="BR306" s="2054"/>
      <c r="BS306" s="2055"/>
      <c r="BT306" s="2055"/>
      <c r="BU306" s="2055"/>
      <c r="BV306" s="92"/>
      <c r="BW306" s="2067"/>
      <c r="BX306" s="2067"/>
      <c r="BY306" s="2067"/>
      <c r="BZ306" s="2067"/>
      <c r="CA306" s="2067"/>
      <c r="CB306" s="2067"/>
      <c r="CC306" s="2067"/>
      <c r="CD306" s="2067"/>
      <c r="CE306" s="2067"/>
      <c r="CF306" s="2067"/>
      <c r="CG306" s="2067"/>
      <c r="CH306" s="2067"/>
      <c r="CI306" s="2067"/>
      <c r="CJ306" s="2067"/>
      <c r="CK306" s="2067"/>
      <c r="CL306" s="2067"/>
      <c r="CM306" s="2067"/>
      <c r="CN306" s="2067"/>
      <c r="CO306" s="2067"/>
      <c r="CP306" s="2067"/>
      <c r="CQ306" s="2067"/>
      <c r="CR306" s="2067"/>
      <c r="CS306" s="2067"/>
      <c r="CT306" s="2067"/>
      <c r="CU306" s="2067"/>
      <c r="CV306" s="2067"/>
      <c r="CW306" s="2067"/>
      <c r="CX306" s="2067"/>
      <c r="CY306" s="2067"/>
      <c r="CZ306" s="2067"/>
      <c r="DA306" s="2067"/>
      <c r="DB306" s="2067"/>
      <c r="DC306" s="2067"/>
      <c r="DD306" s="2067"/>
      <c r="DE306" s="2067"/>
      <c r="DF306" s="2067"/>
      <c r="DG306" s="2067"/>
      <c r="DH306" s="2067"/>
      <c r="DI306" s="2067"/>
      <c r="DJ306" s="2067"/>
      <c r="DK306" s="2067"/>
      <c r="DL306" s="2067"/>
      <c r="DM306" s="2067"/>
      <c r="DN306" s="2067"/>
      <c r="DO306" s="2067"/>
      <c r="DP306" s="2068"/>
      <c r="DQ306" s="81"/>
      <c r="DR306" s="144"/>
      <c r="DV306" s="90"/>
      <c r="DW306" s="90"/>
      <c r="DX306" s="90"/>
      <c r="DY306" s="90"/>
      <c r="DZ306" s="90"/>
      <c r="EA306" s="2042"/>
      <c r="EB306" s="2043"/>
      <c r="EC306" s="2043"/>
      <c r="ED306" s="2043"/>
      <c r="EE306" s="2043"/>
      <c r="EF306" s="2044"/>
      <c r="EG306" s="2095"/>
      <c r="EH306" s="2096"/>
      <c r="EI306" s="2096"/>
      <c r="EJ306" s="2097"/>
      <c r="EK306" s="2448"/>
      <c r="EL306" s="2448"/>
      <c r="EM306" s="2448"/>
      <c r="EN306" s="2448"/>
      <c r="EO306" s="2448"/>
      <c r="EP306" s="2448"/>
      <c r="EQ306" s="2448"/>
      <c r="ER306" s="2448"/>
      <c r="ES306" s="2448"/>
      <c r="ET306" s="2448"/>
      <c r="EU306" s="2448"/>
      <c r="EV306" s="2448"/>
      <c r="EW306" s="2448"/>
      <c r="EX306" s="2448"/>
      <c r="EY306" s="2448"/>
      <c r="EZ306" s="2448"/>
      <c r="FA306" s="2448"/>
      <c r="FB306" s="2448"/>
      <c r="FC306" s="2448"/>
      <c r="FD306" s="2448"/>
      <c r="FE306" s="2448"/>
      <c r="FF306" s="2448"/>
      <c r="FG306" s="2448"/>
      <c r="FH306" s="2448"/>
      <c r="FI306" s="2448"/>
      <c r="FJ306" s="2448"/>
      <c r="FK306" s="2448"/>
      <c r="FL306" s="2448"/>
      <c r="FM306" s="2448"/>
      <c r="FN306" s="2448"/>
      <c r="FO306" s="2448"/>
      <c r="FP306" s="2448"/>
      <c r="FQ306" s="2448"/>
      <c r="FR306" s="2448"/>
      <c r="FS306" s="2448"/>
      <c r="FT306" s="2448"/>
      <c r="FU306" s="2448"/>
      <c r="FV306" s="2448"/>
      <c r="FW306" s="2448"/>
      <c r="FX306" s="2448"/>
      <c r="FY306" s="2448"/>
      <c r="FZ306" s="2448"/>
      <c r="GA306" s="2448"/>
      <c r="GB306" s="2448"/>
      <c r="GC306" s="2448"/>
      <c r="GD306" s="2448"/>
      <c r="GE306" s="2448"/>
      <c r="GF306" s="2448"/>
      <c r="GG306" s="2448"/>
      <c r="GH306" s="2448"/>
      <c r="GI306" s="2448"/>
      <c r="GJ306" s="2449"/>
      <c r="GK306" s="2054"/>
      <c r="GL306" s="2055"/>
      <c r="GM306" s="2055"/>
      <c r="GN306" s="2055"/>
      <c r="GO306" s="92"/>
      <c r="GP306" s="2067"/>
      <c r="GQ306" s="2067"/>
      <c r="GR306" s="2067"/>
      <c r="GS306" s="2067"/>
      <c r="GT306" s="2067"/>
      <c r="GU306" s="2067"/>
      <c r="GV306" s="2067"/>
      <c r="GW306" s="2067"/>
      <c r="GX306" s="2067"/>
      <c r="GY306" s="2067"/>
      <c r="GZ306" s="2067"/>
      <c r="HA306" s="2067"/>
      <c r="HB306" s="2067"/>
      <c r="HC306" s="2067"/>
      <c r="HD306" s="2067"/>
      <c r="HE306" s="2067"/>
      <c r="HF306" s="2067"/>
      <c r="HG306" s="2067"/>
      <c r="HH306" s="2067"/>
      <c r="HI306" s="2067"/>
      <c r="HJ306" s="2067"/>
      <c r="HK306" s="2067"/>
      <c r="HL306" s="2067"/>
      <c r="HM306" s="2067"/>
      <c r="HN306" s="2067"/>
      <c r="HO306" s="2067"/>
      <c r="HP306" s="2067"/>
      <c r="HQ306" s="2067"/>
      <c r="HR306" s="2067"/>
      <c r="HS306" s="2067"/>
      <c r="HT306" s="2067"/>
      <c r="HU306" s="2067"/>
      <c r="HV306" s="2067"/>
      <c r="HW306" s="2067"/>
      <c r="HX306" s="2067"/>
      <c r="HY306" s="2067"/>
      <c r="HZ306" s="2067"/>
      <c r="IA306" s="2067"/>
      <c r="IB306" s="2067"/>
      <c r="IC306" s="2067"/>
      <c r="ID306" s="2067"/>
      <c r="IE306" s="2067"/>
      <c r="IF306" s="2067"/>
      <c r="IG306" s="2067"/>
      <c r="IH306" s="2067"/>
      <c r="II306" s="2068"/>
      <c r="IJ306" s="98"/>
    </row>
    <row r="307" spans="3:244" ht="5.25" customHeight="1">
      <c r="C307" s="90"/>
      <c r="D307" s="90"/>
      <c r="E307" s="90"/>
      <c r="F307" s="90"/>
      <c r="G307" s="90"/>
      <c r="H307" s="2042"/>
      <c r="I307" s="2043"/>
      <c r="J307" s="2043"/>
      <c r="K307" s="2043"/>
      <c r="L307" s="2043"/>
      <c r="M307" s="2044"/>
      <c r="N307" s="2095"/>
      <c r="O307" s="2096"/>
      <c r="P307" s="2096"/>
      <c r="Q307" s="2097"/>
      <c r="R307" s="2448"/>
      <c r="S307" s="2448"/>
      <c r="T307" s="2448"/>
      <c r="U307" s="2448"/>
      <c r="V307" s="2448"/>
      <c r="W307" s="2448"/>
      <c r="X307" s="2448"/>
      <c r="Y307" s="2448"/>
      <c r="Z307" s="2448"/>
      <c r="AA307" s="2448"/>
      <c r="AB307" s="2448"/>
      <c r="AC307" s="2448"/>
      <c r="AD307" s="2448"/>
      <c r="AE307" s="2448"/>
      <c r="AF307" s="2448"/>
      <c r="AG307" s="2448"/>
      <c r="AH307" s="2448"/>
      <c r="AI307" s="2448"/>
      <c r="AJ307" s="2448"/>
      <c r="AK307" s="2448"/>
      <c r="AL307" s="2448"/>
      <c r="AM307" s="2448"/>
      <c r="AN307" s="2448"/>
      <c r="AO307" s="2448"/>
      <c r="AP307" s="2448"/>
      <c r="AQ307" s="2448"/>
      <c r="AR307" s="2448"/>
      <c r="AS307" s="2448"/>
      <c r="AT307" s="2448"/>
      <c r="AU307" s="2448"/>
      <c r="AV307" s="2448"/>
      <c r="AW307" s="2448"/>
      <c r="AX307" s="2448"/>
      <c r="AY307" s="2448"/>
      <c r="AZ307" s="2448"/>
      <c r="BA307" s="2448"/>
      <c r="BB307" s="2448"/>
      <c r="BC307" s="2448"/>
      <c r="BD307" s="2448"/>
      <c r="BE307" s="2448"/>
      <c r="BF307" s="2448"/>
      <c r="BG307" s="2448"/>
      <c r="BH307" s="2448"/>
      <c r="BI307" s="2448"/>
      <c r="BJ307" s="2448"/>
      <c r="BK307" s="2448"/>
      <c r="BL307" s="2448"/>
      <c r="BM307" s="2448"/>
      <c r="BN307" s="2448"/>
      <c r="BO307" s="2448"/>
      <c r="BP307" s="2448"/>
      <c r="BQ307" s="2449"/>
      <c r="BR307" s="2054"/>
      <c r="BS307" s="2055"/>
      <c r="BT307" s="2055"/>
      <c r="BU307" s="2055"/>
      <c r="BV307" s="92"/>
      <c r="BW307" s="2067"/>
      <c r="BX307" s="2067"/>
      <c r="BY307" s="2067"/>
      <c r="BZ307" s="2067"/>
      <c r="CA307" s="2067"/>
      <c r="CB307" s="2067"/>
      <c r="CC307" s="2067"/>
      <c r="CD307" s="2067"/>
      <c r="CE307" s="2067"/>
      <c r="CF307" s="2067"/>
      <c r="CG307" s="2067"/>
      <c r="CH307" s="2067"/>
      <c r="CI307" s="2067"/>
      <c r="CJ307" s="2067"/>
      <c r="CK307" s="2067"/>
      <c r="CL307" s="2067"/>
      <c r="CM307" s="2067"/>
      <c r="CN307" s="2067"/>
      <c r="CO307" s="2067"/>
      <c r="CP307" s="2067"/>
      <c r="CQ307" s="2067"/>
      <c r="CR307" s="2067"/>
      <c r="CS307" s="2067"/>
      <c r="CT307" s="2067"/>
      <c r="CU307" s="2067"/>
      <c r="CV307" s="2067"/>
      <c r="CW307" s="2067"/>
      <c r="CX307" s="2067"/>
      <c r="CY307" s="2067"/>
      <c r="CZ307" s="2067"/>
      <c r="DA307" s="2067"/>
      <c r="DB307" s="2067"/>
      <c r="DC307" s="2067"/>
      <c r="DD307" s="2067"/>
      <c r="DE307" s="2067"/>
      <c r="DF307" s="2067"/>
      <c r="DG307" s="2067"/>
      <c r="DH307" s="2067"/>
      <c r="DI307" s="2067"/>
      <c r="DJ307" s="2067"/>
      <c r="DK307" s="2067"/>
      <c r="DL307" s="2067"/>
      <c r="DM307" s="2067"/>
      <c r="DN307" s="2067"/>
      <c r="DO307" s="2067"/>
      <c r="DP307" s="2068"/>
      <c r="DQ307" s="81"/>
      <c r="DR307" s="144"/>
      <c r="DV307" s="90"/>
      <c r="DW307" s="90"/>
      <c r="DX307" s="90"/>
      <c r="DY307" s="90"/>
      <c r="DZ307" s="90"/>
      <c r="EA307" s="2042"/>
      <c r="EB307" s="2043"/>
      <c r="EC307" s="2043"/>
      <c r="ED307" s="2043"/>
      <c r="EE307" s="2043"/>
      <c r="EF307" s="2044"/>
      <c r="EG307" s="2095"/>
      <c r="EH307" s="2096"/>
      <c r="EI307" s="2096"/>
      <c r="EJ307" s="2097"/>
      <c r="EK307" s="2448"/>
      <c r="EL307" s="2448"/>
      <c r="EM307" s="2448"/>
      <c r="EN307" s="2448"/>
      <c r="EO307" s="2448"/>
      <c r="EP307" s="2448"/>
      <c r="EQ307" s="2448"/>
      <c r="ER307" s="2448"/>
      <c r="ES307" s="2448"/>
      <c r="ET307" s="2448"/>
      <c r="EU307" s="2448"/>
      <c r="EV307" s="2448"/>
      <c r="EW307" s="2448"/>
      <c r="EX307" s="2448"/>
      <c r="EY307" s="2448"/>
      <c r="EZ307" s="2448"/>
      <c r="FA307" s="2448"/>
      <c r="FB307" s="2448"/>
      <c r="FC307" s="2448"/>
      <c r="FD307" s="2448"/>
      <c r="FE307" s="2448"/>
      <c r="FF307" s="2448"/>
      <c r="FG307" s="2448"/>
      <c r="FH307" s="2448"/>
      <c r="FI307" s="2448"/>
      <c r="FJ307" s="2448"/>
      <c r="FK307" s="2448"/>
      <c r="FL307" s="2448"/>
      <c r="FM307" s="2448"/>
      <c r="FN307" s="2448"/>
      <c r="FO307" s="2448"/>
      <c r="FP307" s="2448"/>
      <c r="FQ307" s="2448"/>
      <c r="FR307" s="2448"/>
      <c r="FS307" s="2448"/>
      <c r="FT307" s="2448"/>
      <c r="FU307" s="2448"/>
      <c r="FV307" s="2448"/>
      <c r="FW307" s="2448"/>
      <c r="FX307" s="2448"/>
      <c r="FY307" s="2448"/>
      <c r="FZ307" s="2448"/>
      <c r="GA307" s="2448"/>
      <c r="GB307" s="2448"/>
      <c r="GC307" s="2448"/>
      <c r="GD307" s="2448"/>
      <c r="GE307" s="2448"/>
      <c r="GF307" s="2448"/>
      <c r="GG307" s="2448"/>
      <c r="GH307" s="2448"/>
      <c r="GI307" s="2448"/>
      <c r="GJ307" s="2449"/>
      <c r="GK307" s="2054"/>
      <c r="GL307" s="2055"/>
      <c r="GM307" s="2055"/>
      <c r="GN307" s="2055"/>
      <c r="GO307" s="92"/>
      <c r="GP307" s="2067"/>
      <c r="GQ307" s="2067"/>
      <c r="GR307" s="2067"/>
      <c r="GS307" s="2067"/>
      <c r="GT307" s="2067"/>
      <c r="GU307" s="2067"/>
      <c r="GV307" s="2067"/>
      <c r="GW307" s="2067"/>
      <c r="GX307" s="2067"/>
      <c r="GY307" s="2067"/>
      <c r="GZ307" s="2067"/>
      <c r="HA307" s="2067"/>
      <c r="HB307" s="2067"/>
      <c r="HC307" s="2067"/>
      <c r="HD307" s="2067"/>
      <c r="HE307" s="2067"/>
      <c r="HF307" s="2067"/>
      <c r="HG307" s="2067"/>
      <c r="HH307" s="2067"/>
      <c r="HI307" s="2067"/>
      <c r="HJ307" s="2067"/>
      <c r="HK307" s="2067"/>
      <c r="HL307" s="2067"/>
      <c r="HM307" s="2067"/>
      <c r="HN307" s="2067"/>
      <c r="HO307" s="2067"/>
      <c r="HP307" s="2067"/>
      <c r="HQ307" s="2067"/>
      <c r="HR307" s="2067"/>
      <c r="HS307" s="2067"/>
      <c r="HT307" s="2067"/>
      <c r="HU307" s="2067"/>
      <c r="HV307" s="2067"/>
      <c r="HW307" s="2067"/>
      <c r="HX307" s="2067"/>
      <c r="HY307" s="2067"/>
      <c r="HZ307" s="2067"/>
      <c r="IA307" s="2067"/>
      <c r="IB307" s="2067"/>
      <c r="IC307" s="2067"/>
      <c r="ID307" s="2067"/>
      <c r="IE307" s="2067"/>
      <c r="IF307" s="2067"/>
      <c r="IG307" s="2067"/>
      <c r="IH307" s="2067"/>
      <c r="II307" s="2068"/>
      <c r="IJ307" s="98"/>
    </row>
    <row r="308" spans="3:244" ht="5.25" customHeight="1" thickBot="1">
      <c r="C308" s="90"/>
      <c r="D308" s="90"/>
      <c r="E308" s="90"/>
      <c r="F308" s="90"/>
      <c r="G308" s="90"/>
      <c r="H308" s="2042"/>
      <c r="I308" s="2043"/>
      <c r="J308" s="2043"/>
      <c r="K308" s="2043"/>
      <c r="L308" s="2043"/>
      <c r="M308" s="2044"/>
      <c r="N308" s="2095"/>
      <c r="O308" s="2096"/>
      <c r="P308" s="2096"/>
      <c r="Q308" s="2097"/>
      <c r="R308" s="2448"/>
      <c r="S308" s="2448"/>
      <c r="T308" s="2448"/>
      <c r="U308" s="2448"/>
      <c r="V308" s="2448"/>
      <c r="W308" s="2448"/>
      <c r="X308" s="2448"/>
      <c r="Y308" s="2448"/>
      <c r="Z308" s="2448"/>
      <c r="AA308" s="2448"/>
      <c r="AB308" s="2448"/>
      <c r="AC308" s="2448"/>
      <c r="AD308" s="2448"/>
      <c r="AE308" s="2448"/>
      <c r="AF308" s="2448"/>
      <c r="AG308" s="2448"/>
      <c r="AH308" s="2448"/>
      <c r="AI308" s="2448"/>
      <c r="AJ308" s="2448"/>
      <c r="AK308" s="2448"/>
      <c r="AL308" s="2448"/>
      <c r="AM308" s="2448"/>
      <c r="AN308" s="2448"/>
      <c r="AO308" s="2448"/>
      <c r="AP308" s="2448"/>
      <c r="AQ308" s="2448"/>
      <c r="AR308" s="2448"/>
      <c r="AS308" s="2448"/>
      <c r="AT308" s="2448"/>
      <c r="AU308" s="2448"/>
      <c r="AV308" s="2448"/>
      <c r="AW308" s="2448"/>
      <c r="AX308" s="2448"/>
      <c r="AY308" s="2448"/>
      <c r="AZ308" s="2448"/>
      <c r="BA308" s="2448"/>
      <c r="BB308" s="2448"/>
      <c r="BC308" s="2448"/>
      <c r="BD308" s="2448"/>
      <c r="BE308" s="2448"/>
      <c r="BF308" s="2448"/>
      <c r="BG308" s="2448"/>
      <c r="BH308" s="2448"/>
      <c r="BI308" s="2448"/>
      <c r="BJ308" s="2448"/>
      <c r="BK308" s="2448"/>
      <c r="BL308" s="2448"/>
      <c r="BM308" s="2448"/>
      <c r="BN308" s="2448"/>
      <c r="BO308" s="2448"/>
      <c r="BP308" s="2448"/>
      <c r="BQ308" s="2449"/>
      <c r="BR308" s="2054"/>
      <c r="BS308" s="2055"/>
      <c r="BT308" s="2055"/>
      <c r="BU308" s="2055"/>
      <c r="BV308" s="93"/>
      <c r="BW308" s="2069"/>
      <c r="BX308" s="2069"/>
      <c r="BY308" s="2069"/>
      <c r="BZ308" s="2069"/>
      <c r="CA308" s="2069"/>
      <c r="CB308" s="2069"/>
      <c r="CC308" s="2069"/>
      <c r="CD308" s="2069"/>
      <c r="CE308" s="2069"/>
      <c r="CF308" s="2069"/>
      <c r="CG308" s="2069"/>
      <c r="CH308" s="2069"/>
      <c r="CI308" s="2069"/>
      <c r="CJ308" s="2069"/>
      <c r="CK308" s="2069"/>
      <c r="CL308" s="2069"/>
      <c r="CM308" s="2069"/>
      <c r="CN308" s="2069"/>
      <c r="CO308" s="2069"/>
      <c r="CP308" s="2069"/>
      <c r="CQ308" s="2069"/>
      <c r="CR308" s="2069"/>
      <c r="CS308" s="2069"/>
      <c r="CT308" s="2069"/>
      <c r="CU308" s="2069"/>
      <c r="CV308" s="2069"/>
      <c r="CW308" s="2069"/>
      <c r="CX308" s="2069"/>
      <c r="CY308" s="2069"/>
      <c r="CZ308" s="2069"/>
      <c r="DA308" s="2069"/>
      <c r="DB308" s="2069"/>
      <c r="DC308" s="2069"/>
      <c r="DD308" s="2069"/>
      <c r="DE308" s="2069"/>
      <c r="DF308" s="2069"/>
      <c r="DG308" s="2069"/>
      <c r="DH308" s="2069"/>
      <c r="DI308" s="2069"/>
      <c r="DJ308" s="2069"/>
      <c r="DK308" s="2069"/>
      <c r="DL308" s="2069"/>
      <c r="DM308" s="2069"/>
      <c r="DN308" s="2069"/>
      <c r="DO308" s="2069"/>
      <c r="DP308" s="2070"/>
      <c r="DQ308" s="81"/>
      <c r="DR308" s="144"/>
      <c r="DV308" s="90"/>
      <c r="DW308" s="90"/>
      <c r="DX308" s="90"/>
      <c r="DY308" s="90"/>
      <c r="DZ308" s="90"/>
      <c r="EA308" s="2042"/>
      <c r="EB308" s="2043"/>
      <c r="EC308" s="2043"/>
      <c r="ED308" s="2043"/>
      <c r="EE308" s="2043"/>
      <c r="EF308" s="2044"/>
      <c r="EG308" s="2095"/>
      <c r="EH308" s="2096"/>
      <c r="EI308" s="2096"/>
      <c r="EJ308" s="2097"/>
      <c r="EK308" s="2448"/>
      <c r="EL308" s="2448"/>
      <c r="EM308" s="2448"/>
      <c r="EN308" s="2448"/>
      <c r="EO308" s="2448"/>
      <c r="EP308" s="2448"/>
      <c r="EQ308" s="2448"/>
      <c r="ER308" s="2448"/>
      <c r="ES308" s="2448"/>
      <c r="ET308" s="2448"/>
      <c r="EU308" s="2448"/>
      <c r="EV308" s="2448"/>
      <c r="EW308" s="2448"/>
      <c r="EX308" s="2448"/>
      <c r="EY308" s="2448"/>
      <c r="EZ308" s="2448"/>
      <c r="FA308" s="2448"/>
      <c r="FB308" s="2448"/>
      <c r="FC308" s="2448"/>
      <c r="FD308" s="2448"/>
      <c r="FE308" s="2448"/>
      <c r="FF308" s="2448"/>
      <c r="FG308" s="2448"/>
      <c r="FH308" s="2448"/>
      <c r="FI308" s="2448"/>
      <c r="FJ308" s="2448"/>
      <c r="FK308" s="2448"/>
      <c r="FL308" s="2448"/>
      <c r="FM308" s="2448"/>
      <c r="FN308" s="2448"/>
      <c r="FO308" s="2448"/>
      <c r="FP308" s="2448"/>
      <c r="FQ308" s="2448"/>
      <c r="FR308" s="2448"/>
      <c r="FS308" s="2448"/>
      <c r="FT308" s="2448"/>
      <c r="FU308" s="2448"/>
      <c r="FV308" s="2448"/>
      <c r="FW308" s="2448"/>
      <c r="FX308" s="2448"/>
      <c r="FY308" s="2448"/>
      <c r="FZ308" s="2448"/>
      <c r="GA308" s="2448"/>
      <c r="GB308" s="2448"/>
      <c r="GC308" s="2448"/>
      <c r="GD308" s="2448"/>
      <c r="GE308" s="2448"/>
      <c r="GF308" s="2448"/>
      <c r="GG308" s="2448"/>
      <c r="GH308" s="2448"/>
      <c r="GI308" s="2448"/>
      <c r="GJ308" s="2449"/>
      <c r="GK308" s="2054"/>
      <c r="GL308" s="2055"/>
      <c r="GM308" s="2055"/>
      <c r="GN308" s="2055"/>
      <c r="GO308" s="93"/>
      <c r="GP308" s="2069"/>
      <c r="GQ308" s="2069"/>
      <c r="GR308" s="2069"/>
      <c r="GS308" s="2069"/>
      <c r="GT308" s="2069"/>
      <c r="GU308" s="2069"/>
      <c r="GV308" s="2069"/>
      <c r="GW308" s="2069"/>
      <c r="GX308" s="2069"/>
      <c r="GY308" s="2069"/>
      <c r="GZ308" s="2069"/>
      <c r="HA308" s="2069"/>
      <c r="HB308" s="2069"/>
      <c r="HC308" s="2069"/>
      <c r="HD308" s="2069"/>
      <c r="HE308" s="2069"/>
      <c r="HF308" s="2069"/>
      <c r="HG308" s="2069"/>
      <c r="HH308" s="2069"/>
      <c r="HI308" s="2069"/>
      <c r="HJ308" s="2069"/>
      <c r="HK308" s="2069"/>
      <c r="HL308" s="2069"/>
      <c r="HM308" s="2069"/>
      <c r="HN308" s="2069"/>
      <c r="HO308" s="2069"/>
      <c r="HP308" s="2069"/>
      <c r="HQ308" s="2069"/>
      <c r="HR308" s="2069"/>
      <c r="HS308" s="2069"/>
      <c r="HT308" s="2069"/>
      <c r="HU308" s="2069"/>
      <c r="HV308" s="2069"/>
      <c r="HW308" s="2069"/>
      <c r="HX308" s="2069"/>
      <c r="HY308" s="2069"/>
      <c r="HZ308" s="2069"/>
      <c r="IA308" s="2069"/>
      <c r="IB308" s="2069"/>
      <c r="IC308" s="2069"/>
      <c r="ID308" s="2069"/>
      <c r="IE308" s="2069"/>
      <c r="IF308" s="2069"/>
      <c r="IG308" s="2069"/>
      <c r="IH308" s="2069"/>
      <c r="II308" s="2070"/>
      <c r="IJ308" s="98"/>
    </row>
    <row r="309" spans="3:244" ht="5.25" customHeight="1">
      <c r="C309" s="90"/>
      <c r="D309" s="90"/>
      <c r="E309" s="90"/>
      <c r="F309" s="90"/>
      <c r="G309" s="90"/>
      <c r="H309" s="2042"/>
      <c r="I309" s="2043"/>
      <c r="J309" s="2043"/>
      <c r="K309" s="2043"/>
      <c r="L309" s="2043"/>
      <c r="M309" s="2044"/>
      <c r="N309" s="2095"/>
      <c r="O309" s="2096"/>
      <c r="P309" s="2096"/>
      <c r="Q309" s="2097"/>
      <c r="R309" s="2448"/>
      <c r="S309" s="2448"/>
      <c r="T309" s="2448"/>
      <c r="U309" s="2448"/>
      <c r="V309" s="2448"/>
      <c r="W309" s="2448"/>
      <c r="X309" s="2448"/>
      <c r="Y309" s="2448"/>
      <c r="Z309" s="2448"/>
      <c r="AA309" s="2448"/>
      <c r="AB309" s="2448"/>
      <c r="AC309" s="2448"/>
      <c r="AD309" s="2448"/>
      <c r="AE309" s="2448"/>
      <c r="AF309" s="2448"/>
      <c r="AG309" s="2448"/>
      <c r="AH309" s="2448"/>
      <c r="AI309" s="2448"/>
      <c r="AJ309" s="2448"/>
      <c r="AK309" s="2448"/>
      <c r="AL309" s="2448"/>
      <c r="AM309" s="2448"/>
      <c r="AN309" s="2448"/>
      <c r="AO309" s="2448"/>
      <c r="AP309" s="2448"/>
      <c r="AQ309" s="2448"/>
      <c r="AR309" s="2448"/>
      <c r="AS309" s="2448"/>
      <c r="AT309" s="2448"/>
      <c r="AU309" s="2448"/>
      <c r="AV309" s="2448"/>
      <c r="AW309" s="2448"/>
      <c r="AX309" s="2448"/>
      <c r="AY309" s="2448"/>
      <c r="AZ309" s="2448"/>
      <c r="BA309" s="2448"/>
      <c r="BB309" s="2448"/>
      <c r="BC309" s="2448"/>
      <c r="BD309" s="2448"/>
      <c r="BE309" s="2448"/>
      <c r="BF309" s="2448"/>
      <c r="BG309" s="2448"/>
      <c r="BH309" s="2448"/>
      <c r="BI309" s="2448"/>
      <c r="BJ309" s="2448"/>
      <c r="BK309" s="2448"/>
      <c r="BL309" s="2448"/>
      <c r="BM309" s="2448"/>
      <c r="BN309" s="2448"/>
      <c r="BO309" s="2448"/>
      <c r="BP309" s="2448"/>
      <c r="BQ309" s="2449"/>
      <c r="BR309" s="2054"/>
      <c r="BS309" s="2055"/>
      <c r="BT309" s="2055"/>
      <c r="BU309" s="2056"/>
      <c r="BV309" s="2071" t="str">
        <f>IF($BV$45&lt;&gt;"",$BV$45,"")</f>
        <v/>
      </c>
      <c r="BW309" s="2072"/>
      <c r="BX309" s="2072"/>
      <c r="BY309" s="2072"/>
      <c r="BZ309" s="2072"/>
      <c r="CA309" s="2072"/>
      <c r="CB309" s="2072"/>
      <c r="CC309" s="2072"/>
      <c r="CD309" s="2072"/>
      <c r="CE309" s="2072"/>
      <c r="CF309" s="2072"/>
      <c r="CG309" s="2072"/>
      <c r="CH309" s="2072"/>
      <c r="CI309" s="2072"/>
      <c r="CJ309" s="2072"/>
      <c r="CK309" s="2072"/>
      <c r="CL309" s="2072"/>
      <c r="CM309" s="2072"/>
      <c r="CN309" s="2072"/>
      <c r="CO309" s="2072"/>
      <c r="CP309" s="2072"/>
      <c r="CQ309" s="2072"/>
      <c r="CR309" s="2072"/>
      <c r="CS309" s="2072"/>
      <c r="CT309" s="2072"/>
      <c r="CU309" s="2072"/>
      <c r="CV309" s="2072"/>
      <c r="CW309" s="2072"/>
      <c r="CX309" s="2072"/>
      <c r="CY309" s="2072"/>
      <c r="CZ309" s="2072"/>
      <c r="DA309" s="2072"/>
      <c r="DB309" s="2072"/>
      <c r="DC309" s="2072"/>
      <c r="DD309" s="2072"/>
      <c r="DE309" s="2072"/>
      <c r="DF309" s="2072"/>
      <c r="DG309" s="2072"/>
      <c r="DH309" s="2072"/>
      <c r="DI309" s="2072"/>
      <c r="DJ309" s="2072"/>
      <c r="DK309" s="2072"/>
      <c r="DL309" s="2072"/>
      <c r="DM309" s="2072"/>
      <c r="DN309" s="2072"/>
      <c r="DO309" s="2072"/>
      <c r="DP309" s="2073"/>
      <c r="DQ309" s="81"/>
      <c r="DR309" s="144"/>
      <c r="DV309" s="90"/>
      <c r="DW309" s="90"/>
      <c r="DX309" s="90"/>
      <c r="DY309" s="90"/>
      <c r="DZ309" s="90"/>
      <c r="EA309" s="2042"/>
      <c r="EB309" s="2043"/>
      <c r="EC309" s="2043"/>
      <c r="ED309" s="2043"/>
      <c r="EE309" s="2043"/>
      <c r="EF309" s="2044"/>
      <c r="EG309" s="2095"/>
      <c r="EH309" s="2096"/>
      <c r="EI309" s="2096"/>
      <c r="EJ309" s="2097"/>
      <c r="EK309" s="2448"/>
      <c r="EL309" s="2448"/>
      <c r="EM309" s="2448"/>
      <c r="EN309" s="2448"/>
      <c r="EO309" s="2448"/>
      <c r="EP309" s="2448"/>
      <c r="EQ309" s="2448"/>
      <c r="ER309" s="2448"/>
      <c r="ES309" s="2448"/>
      <c r="ET309" s="2448"/>
      <c r="EU309" s="2448"/>
      <c r="EV309" s="2448"/>
      <c r="EW309" s="2448"/>
      <c r="EX309" s="2448"/>
      <c r="EY309" s="2448"/>
      <c r="EZ309" s="2448"/>
      <c r="FA309" s="2448"/>
      <c r="FB309" s="2448"/>
      <c r="FC309" s="2448"/>
      <c r="FD309" s="2448"/>
      <c r="FE309" s="2448"/>
      <c r="FF309" s="2448"/>
      <c r="FG309" s="2448"/>
      <c r="FH309" s="2448"/>
      <c r="FI309" s="2448"/>
      <c r="FJ309" s="2448"/>
      <c r="FK309" s="2448"/>
      <c r="FL309" s="2448"/>
      <c r="FM309" s="2448"/>
      <c r="FN309" s="2448"/>
      <c r="FO309" s="2448"/>
      <c r="FP309" s="2448"/>
      <c r="FQ309" s="2448"/>
      <c r="FR309" s="2448"/>
      <c r="FS309" s="2448"/>
      <c r="FT309" s="2448"/>
      <c r="FU309" s="2448"/>
      <c r="FV309" s="2448"/>
      <c r="FW309" s="2448"/>
      <c r="FX309" s="2448"/>
      <c r="FY309" s="2448"/>
      <c r="FZ309" s="2448"/>
      <c r="GA309" s="2448"/>
      <c r="GB309" s="2448"/>
      <c r="GC309" s="2448"/>
      <c r="GD309" s="2448"/>
      <c r="GE309" s="2448"/>
      <c r="GF309" s="2448"/>
      <c r="GG309" s="2448"/>
      <c r="GH309" s="2448"/>
      <c r="GI309" s="2448"/>
      <c r="GJ309" s="2449"/>
      <c r="GK309" s="2054"/>
      <c r="GL309" s="2055"/>
      <c r="GM309" s="2055"/>
      <c r="GN309" s="2056"/>
      <c r="GO309" s="2071" t="str">
        <f>IF($BV$45&lt;&gt;"",$BV$45,"")</f>
        <v/>
      </c>
      <c r="GP309" s="2072"/>
      <c r="GQ309" s="2072"/>
      <c r="GR309" s="2072"/>
      <c r="GS309" s="2072"/>
      <c r="GT309" s="2072"/>
      <c r="GU309" s="2072"/>
      <c r="GV309" s="2072"/>
      <c r="GW309" s="2072"/>
      <c r="GX309" s="2072"/>
      <c r="GY309" s="2072"/>
      <c r="GZ309" s="2072"/>
      <c r="HA309" s="2072"/>
      <c r="HB309" s="2072"/>
      <c r="HC309" s="2072"/>
      <c r="HD309" s="2072"/>
      <c r="HE309" s="2072"/>
      <c r="HF309" s="2072"/>
      <c r="HG309" s="2072"/>
      <c r="HH309" s="2072"/>
      <c r="HI309" s="2072"/>
      <c r="HJ309" s="2072"/>
      <c r="HK309" s="2072"/>
      <c r="HL309" s="2072"/>
      <c r="HM309" s="2072"/>
      <c r="HN309" s="2072"/>
      <c r="HO309" s="2072"/>
      <c r="HP309" s="2072"/>
      <c r="HQ309" s="2072"/>
      <c r="HR309" s="2072"/>
      <c r="HS309" s="2072"/>
      <c r="HT309" s="2072"/>
      <c r="HU309" s="2072"/>
      <c r="HV309" s="2072"/>
      <c r="HW309" s="2072"/>
      <c r="HX309" s="2072"/>
      <c r="HY309" s="2072"/>
      <c r="HZ309" s="2072"/>
      <c r="IA309" s="2072"/>
      <c r="IB309" s="2072"/>
      <c r="IC309" s="2072"/>
      <c r="ID309" s="2072"/>
      <c r="IE309" s="2072"/>
      <c r="IF309" s="2072"/>
      <c r="IG309" s="2072"/>
      <c r="IH309" s="2072"/>
      <c r="II309" s="2073"/>
      <c r="IJ309" s="82"/>
    </row>
    <row r="310" spans="3:244" ht="5.25" customHeight="1">
      <c r="C310" s="90"/>
      <c r="D310" s="90"/>
      <c r="E310" s="90"/>
      <c r="F310" s="90"/>
      <c r="G310" s="90"/>
      <c r="H310" s="2042"/>
      <c r="I310" s="2043"/>
      <c r="J310" s="2043"/>
      <c r="K310" s="2043"/>
      <c r="L310" s="2043"/>
      <c r="M310" s="2044"/>
      <c r="N310" s="2095"/>
      <c r="O310" s="2096"/>
      <c r="P310" s="2096"/>
      <c r="Q310" s="2097"/>
      <c r="R310" s="2448"/>
      <c r="S310" s="2448"/>
      <c r="T310" s="2448"/>
      <c r="U310" s="2448"/>
      <c r="V310" s="2448"/>
      <c r="W310" s="2448"/>
      <c r="X310" s="2448"/>
      <c r="Y310" s="2448"/>
      <c r="Z310" s="2448"/>
      <c r="AA310" s="2448"/>
      <c r="AB310" s="2448"/>
      <c r="AC310" s="2448"/>
      <c r="AD310" s="2448"/>
      <c r="AE310" s="2448"/>
      <c r="AF310" s="2448"/>
      <c r="AG310" s="2448"/>
      <c r="AH310" s="2448"/>
      <c r="AI310" s="2448"/>
      <c r="AJ310" s="2448"/>
      <c r="AK310" s="2448"/>
      <c r="AL310" s="2448"/>
      <c r="AM310" s="2448"/>
      <c r="AN310" s="2448"/>
      <c r="AO310" s="2448"/>
      <c r="AP310" s="2448"/>
      <c r="AQ310" s="2448"/>
      <c r="AR310" s="2448"/>
      <c r="AS310" s="2448"/>
      <c r="AT310" s="2448"/>
      <c r="AU310" s="2448"/>
      <c r="AV310" s="2448"/>
      <c r="AW310" s="2448"/>
      <c r="AX310" s="2448"/>
      <c r="AY310" s="2448"/>
      <c r="AZ310" s="2448"/>
      <c r="BA310" s="2448"/>
      <c r="BB310" s="2448"/>
      <c r="BC310" s="2448"/>
      <c r="BD310" s="2448"/>
      <c r="BE310" s="2448"/>
      <c r="BF310" s="2448"/>
      <c r="BG310" s="2448"/>
      <c r="BH310" s="2448"/>
      <c r="BI310" s="2448"/>
      <c r="BJ310" s="2448"/>
      <c r="BK310" s="2448"/>
      <c r="BL310" s="2448"/>
      <c r="BM310" s="2448"/>
      <c r="BN310" s="2448"/>
      <c r="BO310" s="2448"/>
      <c r="BP310" s="2448"/>
      <c r="BQ310" s="2449"/>
      <c r="BR310" s="2054"/>
      <c r="BS310" s="2055"/>
      <c r="BT310" s="2055"/>
      <c r="BU310" s="2056"/>
      <c r="BV310" s="2071"/>
      <c r="BW310" s="2072"/>
      <c r="BX310" s="2072"/>
      <c r="BY310" s="2072"/>
      <c r="BZ310" s="2072"/>
      <c r="CA310" s="2072"/>
      <c r="CB310" s="2072"/>
      <c r="CC310" s="2072"/>
      <c r="CD310" s="2072"/>
      <c r="CE310" s="2072"/>
      <c r="CF310" s="2072"/>
      <c r="CG310" s="2072"/>
      <c r="CH310" s="2072"/>
      <c r="CI310" s="2072"/>
      <c r="CJ310" s="2072"/>
      <c r="CK310" s="2072"/>
      <c r="CL310" s="2072"/>
      <c r="CM310" s="2072"/>
      <c r="CN310" s="2072"/>
      <c r="CO310" s="2072"/>
      <c r="CP310" s="2072"/>
      <c r="CQ310" s="2072"/>
      <c r="CR310" s="2072"/>
      <c r="CS310" s="2072"/>
      <c r="CT310" s="2072"/>
      <c r="CU310" s="2072"/>
      <c r="CV310" s="2072"/>
      <c r="CW310" s="2072"/>
      <c r="CX310" s="2072"/>
      <c r="CY310" s="2072"/>
      <c r="CZ310" s="2072"/>
      <c r="DA310" s="2072"/>
      <c r="DB310" s="2072"/>
      <c r="DC310" s="2072"/>
      <c r="DD310" s="2072"/>
      <c r="DE310" s="2072"/>
      <c r="DF310" s="2072"/>
      <c r="DG310" s="2072"/>
      <c r="DH310" s="2072"/>
      <c r="DI310" s="2072"/>
      <c r="DJ310" s="2072"/>
      <c r="DK310" s="2072"/>
      <c r="DL310" s="2072"/>
      <c r="DM310" s="2072"/>
      <c r="DN310" s="2072"/>
      <c r="DO310" s="2072"/>
      <c r="DP310" s="2073"/>
      <c r="DQ310" s="81"/>
      <c r="DR310" s="144"/>
      <c r="DV310" s="90"/>
      <c r="DW310" s="90"/>
      <c r="DX310" s="90"/>
      <c r="DY310" s="90"/>
      <c r="DZ310" s="90"/>
      <c r="EA310" s="2042"/>
      <c r="EB310" s="2043"/>
      <c r="EC310" s="2043"/>
      <c r="ED310" s="2043"/>
      <c r="EE310" s="2043"/>
      <c r="EF310" s="2044"/>
      <c r="EG310" s="2095"/>
      <c r="EH310" s="2096"/>
      <c r="EI310" s="2096"/>
      <c r="EJ310" s="2097"/>
      <c r="EK310" s="2448"/>
      <c r="EL310" s="2448"/>
      <c r="EM310" s="2448"/>
      <c r="EN310" s="2448"/>
      <c r="EO310" s="2448"/>
      <c r="EP310" s="2448"/>
      <c r="EQ310" s="2448"/>
      <c r="ER310" s="2448"/>
      <c r="ES310" s="2448"/>
      <c r="ET310" s="2448"/>
      <c r="EU310" s="2448"/>
      <c r="EV310" s="2448"/>
      <c r="EW310" s="2448"/>
      <c r="EX310" s="2448"/>
      <c r="EY310" s="2448"/>
      <c r="EZ310" s="2448"/>
      <c r="FA310" s="2448"/>
      <c r="FB310" s="2448"/>
      <c r="FC310" s="2448"/>
      <c r="FD310" s="2448"/>
      <c r="FE310" s="2448"/>
      <c r="FF310" s="2448"/>
      <c r="FG310" s="2448"/>
      <c r="FH310" s="2448"/>
      <c r="FI310" s="2448"/>
      <c r="FJ310" s="2448"/>
      <c r="FK310" s="2448"/>
      <c r="FL310" s="2448"/>
      <c r="FM310" s="2448"/>
      <c r="FN310" s="2448"/>
      <c r="FO310" s="2448"/>
      <c r="FP310" s="2448"/>
      <c r="FQ310" s="2448"/>
      <c r="FR310" s="2448"/>
      <c r="FS310" s="2448"/>
      <c r="FT310" s="2448"/>
      <c r="FU310" s="2448"/>
      <c r="FV310" s="2448"/>
      <c r="FW310" s="2448"/>
      <c r="FX310" s="2448"/>
      <c r="FY310" s="2448"/>
      <c r="FZ310" s="2448"/>
      <c r="GA310" s="2448"/>
      <c r="GB310" s="2448"/>
      <c r="GC310" s="2448"/>
      <c r="GD310" s="2448"/>
      <c r="GE310" s="2448"/>
      <c r="GF310" s="2448"/>
      <c r="GG310" s="2448"/>
      <c r="GH310" s="2448"/>
      <c r="GI310" s="2448"/>
      <c r="GJ310" s="2449"/>
      <c r="GK310" s="2054"/>
      <c r="GL310" s="2055"/>
      <c r="GM310" s="2055"/>
      <c r="GN310" s="2056"/>
      <c r="GO310" s="2071"/>
      <c r="GP310" s="2072"/>
      <c r="GQ310" s="2072"/>
      <c r="GR310" s="2072"/>
      <c r="GS310" s="2072"/>
      <c r="GT310" s="2072"/>
      <c r="GU310" s="2072"/>
      <c r="GV310" s="2072"/>
      <c r="GW310" s="2072"/>
      <c r="GX310" s="2072"/>
      <c r="GY310" s="2072"/>
      <c r="GZ310" s="2072"/>
      <c r="HA310" s="2072"/>
      <c r="HB310" s="2072"/>
      <c r="HC310" s="2072"/>
      <c r="HD310" s="2072"/>
      <c r="HE310" s="2072"/>
      <c r="HF310" s="2072"/>
      <c r="HG310" s="2072"/>
      <c r="HH310" s="2072"/>
      <c r="HI310" s="2072"/>
      <c r="HJ310" s="2072"/>
      <c r="HK310" s="2072"/>
      <c r="HL310" s="2072"/>
      <c r="HM310" s="2072"/>
      <c r="HN310" s="2072"/>
      <c r="HO310" s="2072"/>
      <c r="HP310" s="2072"/>
      <c r="HQ310" s="2072"/>
      <c r="HR310" s="2072"/>
      <c r="HS310" s="2072"/>
      <c r="HT310" s="2072"/>
      <c r="HU310" s="2072"/>
      <c r="HV310" s="2072"/>
      <c r="HW310" s="2072"/>
      <c r="HX310" s="2072"/>
      <c r="HY310" s="2072"/>
      <c r="HZ310" s="2072"/>
      <c r="IA310" s="2072"/>
      <c r="IB310" s="2072"/>
      <c r="IC310" s="2072"/>
      <c r="ID310" s="2072"/>
      <c r="IE310" s="2072"/>
      <c r="IF310" s="2072"/>
      <c r="IG310" s="2072"/>
      <c r="IH310" s="2072"/>
      <c r="II310" s="2073"/>
      <c r="IJ310" s="82"/>
    </row>
    <row r="311" spans="3:244" ht="5.25" customHeight="1">
      <c r="C311" s="90"/>
      <c r="D311" s="90"/>
      <c r="E311" s="90"/>
      <c r="F311" s="90"/>
      <c r="G311" s="90"/>
      <c r="H311" s="2042"/>
      <c r="I311" s="2043"/>
      <c r="J311" s="2043"/>
      <c r="K311" s="2043"/>
      <c r="L311" s="2043"/>
      <c r="M311" s="2044"/>
      <c r="N311" s="2095"/>
      <c r="O311" s="2096"/>
      <c r="P311" s="2096"/>
      <c r="Q311" s="2097"/>
      <c r="R311" s="2448"/>
      <c r="S311" s="2448"/>
      <c r="T311" s="2448"/>
      <c r="U311" s="2448"/>
      <c r="V311" s="2448"/>
      <c r="W311" s="2448"/>
      <c r="X311" s="2448"/>
      <c r="Y311" s="2448"/>
      <c r="Z311" s="2448"/>
      <c r="AA311" s="2448"/>
      <c r="AB311" s="2448"/>
      <c r="AC311" s="2448"/>
      <c r="AD311" s="2448"/>
      <c r="AE311" s="2448"/>
      <c r="AF311" s="2448"/>
      <c r="AG311" s="2448"/>
      <c r="AH311" s="2448"/>
      <c r="AI311" s="2448"/>
      <c r="AJ311" s="2448"/>
      <c r="AK311" s="2448"/>
      <c r="AL311" s="2448"/>
      <c r="AM311" s="2448"/>
      <c r="AN311" s="2448"/>
      <c r="AO311" s="2448"/>
      <c r="AP311" s="2448"/>
      <c r="AQ311" s="2448"/>
      <c r="AR311" s="2448"/>
      <c r="AS311" s="2448"/>
      <c r="AT311" s="2448"/>
      <c r="AU311" s="2448"/>
      <c r="AV311" s="2448"/>
      <c r="AW311" s="2448"/>
      <c r="AX311" s="2448"/>
      <c r="AY311" s="2448"/>
      <c r="AZ311" s="2448"/>
      <c r="BA311" s="2448"/>
      <c r="BB311" s="2448"/>
      <c r="BC311" s="2448"/>
      <c r="BD311" s="2448"/>
      <c r="BE311" s="2448"/>
      <c r="BF311" s="2448"/>
      <c r="BG311" s="2448"/>
      <c r="BH311" s="2448"/>
      <c r="BI311" s="2448"/>
      <c r="BJ311" s="2448"/>
      <c r="BK311" s="2448"/>
      <c r="BL311" s="2448"/>
      <c r="BM311" s="2448"/>
      <c r="BN311" s="2448"/>
      <c r="BO311" s="2448"/>
      <c r="BP311" s="2448"/>
      <c r="BQ311" s="2449"/>
      <c r="BR311" s="2054"/>
      <c r="BS311" s="2055"/>
      <c r="BT311" s="2055"/>
      <c r="BU311" s="2056"/>
      <c r="BV311" s="2071"/>
      <c r="BW311" s="2072"/>
      <c r="BX311" s="2072"/>
      <c r="BY311" s="2072"/>
      <c r="BZ311" s="2072"/>
      <c r="CA311" s="2072"/>
      <c r="CB311" s="2072"/>
      <c r="CC311" s="2072"/>
      <c r="CD311" s="2072"/>
      <c r="CE311" s="2072"/>
      <c r="CF311" s="2072"/>
      <c r="CG311" s="2072"/>
      <c r="CH311" s="2072"/>
      <c r="CI311" s="2072"/>
      <c r="CJ311" s="2072"/>
      <c r="CK311" s="2072"/>
      <c r="CL311" s="2072"/>
      <c r="CM311" s="2072"/>
      <c r="CN311" s="2072"/>
      <c r="CO311" s="2072"/>
      <c r="CP311" s="2072"/>
      <c r="CQ311" s="2072"/>
      <c r="CR311" s="2072"/>
      <c r="CS311" s="2072"/>
      <c r="CT311" s="2072"/>
      <c r="CU311" s="2072"/>
      <c r="CV311" s="2072"/>
      <c r="CW311" s="2072"/>
      <c r="CX311" s="2072"/>
      <c r="CY311" s="2072"/>
      <c r="CZ311" s="2072"/>
      <c r="DA311" s="2072"/>
      <c r="DB311" s="2072"/>
      <c r="DC311" s="2072"/>
      <c r="DD311" s="2072"/>
      <c r="DE311" s="2072"/>
      <c r="DF311" s="2072"/>
      <c r="DG311" s="2072"/>
      <c r="DH311" s="2072"/>
      <c r="DI311" s="2072"/>
      <c r="DJ311" s="2072"/>
      <c r="DK311" s="2072"/>
      <c r="DL311" s="2072"/>
      <c r="DM311" s="2072"/>
      <c r="DN311" s="2072"/>
      <c r="DO311" s="2072"/>
      <c r="DP311" s="2073"/>
      <c r="DQ311" s="81"/>
      <c r="DR311" s="144"/>
      <c r="DV311" s="90"/>
      <c r="DW311" s="90"/>
      <c r="DX311" s="90"/>
      <c r="DY311" s="90"/>
      <c r="DZ311" s="90"/>
      <c r="EA311" s="2042"/>
      <c r="EB311" s="2043"/>
      <c r="EC311" s="2043"/>
      <c r="ED311" s="2043"/>
      <c r="EE311" s="2043"/>
      <c r="EF311" s="2044"/>
      <c r="EG311" s="2095"/>
      <c r="EH311" s="2096"/>
      <c r="EI311" s="2096"/>
      <c r="EJ311" s="2097"/>
      <c r="EK311" s="2448"/>
      <c r="EL311" s="2448"/>
      <c r="EM311" s="2448"/>
      <c r="EN311" s="2448"/>
      <c r="EO311" s="2448"/>
      <c r="EP311" s="2448"/>
      <c r="EQ311" s="2448"/>
      <c r="ER311" s="2448"/>
      <c r="ES311" s="2448"/>
      <c r="ET311" s="2448"/>
      <c r="EU311" s="2448"/>
      <c r="EV311" s="2448"/>
      <c r="EW311" s="2448"/>
      <c r="EX311" s="2448"/>
      <c r="EY311" s="2448"/>
      <c r="EZ311" s="2448"/>
      <c r="FA311" s="2448"/>
      <c r="FB311" s="2448"/>
      <c r="FC311" s="2448"/>
      <c r="FD311" s="2448"/>
      <c r="FE311" s="2448"/>
      <c r="FF311" s="2448"/>
      <c r="FG311" s="2448"/>
      <c r="FH311" s="2448"/>
      <c r="FI311" s="2448"/>
      <c r="FJ311" s="2448"/>
      <c r="FK311" s="2448"/>
      <c r="FL311" s="2448"/>
      <c r="FM311" s="2448"/>
      <c r="FN311" s="2448"/>
      <c r="FO311" s="2448"/>
      <c r="FP311" s="2448"/>
      <c r="FQ311" s="2448"/>
      <c r="FR311" s="2448"/>
      <c r="FS311" s="2448"/>
      <c r="FT311" s="2448"/>
      <c r="FU311" s="2448"/>
      <c r="FV311" s="2448"/>
      <c r="FW311" s="2448"/>
      <c r="FX311" s="2448"/>
      <c r="FY311" s="2448"/>
      <c r="FZ311" s="2448"/>
      <c r="GA311" s="2448"/>
      <c r="GB311" s="2448"/>
      <c r="GC311" s="2448"/>
      <c r="GD311" s="2448"/>
      <c r="GE311" s="2448"/>
      <c r="GF311" s="2448"/>
      <c r="GG311" s="2448"/>
      <c r="GH311" s="2448"/>
      <c r="GI311" s="2448"/>
      <c r="GJ311" s="2449"/>
      <c r="GK311" s="2054"/>
      <c r="GL311" s="2055"/>
      <c r="GM311" s="2055"/>
      <c r="GN311" s="2056"/>
      <c r="GO311" s="2071"/>
      <c r="GP311" s="2072"/>
      <c r="GQ311" s="2072"/>
      <c r="GR311" s="2072"/>
      <c r="GS311" s="2072"/>
      <c r="GT311" s="2072"/>
      <c r="GU311" s="2072"/>
      <c r="GV311" s="2072"/>
      <c r="GW311" s="2072"/>
      <c r="GX311" s="2072"/>
      <c r="GY311" s="2072"/>
      <c r="GZ311" s="2072"/>
      <c r="HA311" s="2072"/>
      <c r="HB311" s="2072"/>
      <c r="HC311" s="2072"/>
      <c r="HD311" s="2072"/>
      <c r="HE311" s="2072"/>
      <c r="HF311" s="2072"/>
      <c r="HG311" s="2072"/>
      <c r="HH311" s="2072"/>
      <c r="HI311" s="2072"/>
      <c r="HJ311" s="2072"/>
      <c r="HK311" s="2072"/>
      <c r="HL311" s="2072"/>
      <c r="HM311" s="2072"/>
      <c r="HN311" s="2072"/>
      <c r="HO311" s="2072"/>
      <c r="HP311" s="2072"/>
      <c r="HQ311" s="2072"/>
      <c r="HR311" s="2072"/>
      <c r="HS311" s="2072"/>
      <c r="HT311" s="2072"/>
      <c r="HU311" s="2072"/>
      <c r="HV311" s="2072"/>
      <c r="HW311" s="2072"/>
      <c r="HX311" s="2072"/>
      <c r="HY311" s="2072"/>
      <c r="HZ311" s="2072"/>
      <c r="IA311" s="2072"/>
      <c r="IB311" s="2072"/>
      <c r="IC311" s="2072"/>
      <c r="ID311" s="2072"/>
      <c r="IE311" s="2072"/>
      <c r="IF311" s="2072"/>
      <c r="IG311" s="2072"/>
      <c r="IH311" s="2072"/>
      <c r="II311" s="2073"/>
      <c r="IJ311" s="82"/>
    </row>
    <row r="312" spans="3:244" ht="5.25" customHeight="1">
      <c r="C312" s="90"/>
      <c r="D312" s="90"/>
      <c r="E312" s="90"/>
      <c r="F312" s="90"/>
      <c r="G312" s="90"/>
      <c r="H312" s="2042"/>
      <c r="I312" s="2043"/>
      <c r="J312" s="2043"/>
      <c r="K312" s="2043"/>
      <c r="L312" s="2043"/>
      <c r="M312" s="2044"/>
      <c r="N312" s="2095"/>
      <c r="O312" s="2096"/>
      <c r="P312" s="2096"/>
      <c r="Q312" s="2097"/>
      <c r="R312" s="2448"/>
      <c r="S312" s="2448"/>
      <c r="T312" s="2448"/>
      <c r="U312" s="2448"/>
      <c r="V312" s="2448"/>
      <c r="W312" s="2448"/>
      <c r="X312" s="2448"/>
      <c r="Y312" s="2448"/>
      <c r="Z312" s="2448"/>
      <c r="AA312" s="2448"/>
      <c r="AB312" s="2448"/>
      <c r="AC312" s="2448"/>
      <c r="AD312" s="2448"/>
      <c r="AE312" s="2448"/>
      <c r="AF312" s="2448"/>
      <c r="AG312" s="2448"/>
      <c r="AH312" s="2448"/>
      <c r="AI312" s="2448"/>
      <c r="AJ312" s="2448"/>
      <c r="AK312" s="2448"/>
      <c r="AL312" s="2448"/>
      <c r="AM312" s="2448"/>
      <c r="AN312" s="2448"/>
      <c r="AO312" s="2448"/>
      <c r="AP312" s="2448"/>
      <c r="AQ312" s="2448"/>
      <c r="AR312" s="2448"/>
      <c r="AS312" s="2448"/>
      <c r="AT312" s="2448"/>
      <c r="AU312" s="2448"/>
      <c r="AV312" s="2448"/>
      <c r="AW312" s="2448"/>
      <c r="AX312" s="2448"/>
      <c r="AY312" s="2448"/>
      <c r="AZ312" s="2448"/>
      <c r="BA312" s="2448"/>
      <c r="BB312" s="2448"/>
      <c r="BC312" s="2448"/>
      <c r="BD312" s="2448"/>
      <c r="BE312" s="2448"/>
      <c r="BF312" s="2448"/>
      <c r="BG312" s="2448"/>
      <c r="BH312" s="2448"/>
      <c r="BI312" s="2448"/>
      <c r="BJ312" s="2448"/>
      <c r="BK312" s="2448"/>
      <c r="BL312" s="2448"/>
      <c r="BM312" s="2448"/>
      <c r="BN312" s="2448"/>
      <c r="BO312" s="2448"/>
      <c r="BP312" s="2448"/>
      <c r="BQ312" s="2449"/>
      <c r="BR312" s="2054"/>
      <c r="BS312" s="2055"/>
      <c r="BT312" s="2055"/>
      <c r="BU312" s="2056"/>
      <c r="BV312" s="2071"/>
      <c r="BW312" s="2072"/>
      <c r="BX312" s="2072"/>
      <c r="BY312" s="2072"/>
      <c r="BZ312" s="2072"/>
      <c r="CA312" s="2072"/>
      <c r="CB312" s="2072"/>
      <c r="CC312" s="2072"/>
      <c r="CD312" s="2072"/>
      <c r="CE312" s="2072"/>
      <c r="CF312" s="2072"/>
      <c r="CG312" s="2072"/>
      <c r="CH312" s="2072"/>
      <c r="CI312" s="2072"/>
      <c r="CJ312" s="2072"/>
      <c r="CK312" s="2072"/>
      <c r="CL312" s="2072"/>
      <c r="CM312" s="2072"/>
      <c r="CN312" s="2072"/>
      <c r="CO312" s="2072"/>
      <c r="CP312" s="2072"/>
      <c r="CQ312" s="2072"/>
      <c r="CR312" s="2072"/>
      <c r="CS312" s="2072"/>
      <c r="CT312" s="2072"/>
      <c r="CU312" s="2072"/>
      <c r="CV312" s="2072"/>
      <c r="CW312" s="2072"/>
      <c r="CX312" s="2072"/>
      <c r="CY312" s="2072"/>
      <c r="CZ312" s="2072"/>
      <c r="DA312" s="2072"/>
      <c r="DB312" s="2072"/>
      <c r="DC312" s="2072"/>
      <c r="DD312" s="2072"/>
      <c r="DE312" s="2072"/>
      <c r="DF312" s="2072"/>
      <c r="DG312" s="2072"/>
      <c r="DH312" s="2072"/>
      <c r="DI312" s="2072"/>
      <c r="DJ312" s="2072"/>
      <c r="DK312" s="2072"/>
      <c r="DL312" s="2072"/>
      <c r="DM312" s="2072"/>
      <c r="DN312" s="2072"/>
      <c r="DO312" s="2072"/>
      <c r="DP312" s="2073"/>
      <c r="DQ312" s="81"/>
      <c r="DR312" s="144"/>
      <c r="DV312" s="90"/>
      <c r="DW312" s="90"/>
      <c r="DX312" s="90"/>
      <c r="DY312" s="90"/>
      <c r="DZ312" s="90"/>
      <c r="EA312" s="2042"/>
      <c r="EB312" s="2043"/>
      <c r="EC312" s="2043"/>
      <c r="ED312" s="2043"/>
      <c r="EE312" s="2043"/>
      <c r="EF312" s="2044"/>
      <c r="EG312" s="2095"/>
      <c r="EH312" s="2096"/>
      <c r="EI312" s="2096"/>
      <c r="EJ312" s="2097"/>
      <c r="EK312" s="2448"/>
      <c r="EL312" s="2448"/>
      <c r="EM312" s="2448"/>
      <c r="EN312" s="2448"/>
      <c r="EO312" s="2448"/>
      <c r="EP312" s="2448"/>
      <c r="EQ312" s="2448"/>
      <c r="ER312" s="2448"/>
      <c r="ES312" s="2448"/>
      <c r="ET312" s="2448"/>
      <c r="EU312" s="2448"/>
      <c r="EV312" s="2448"/>
      <c r="EW312" s="2448"/>
      <c r="EX312" s="2448"/>
      <c r="EY312" s="2448"/>
      <c r="EZ312" s="2448"/>
      <c r="FA312" s="2448"/>
      <c r="FB312" s="2448"/>
      <c r="FC312" s="2448"/>
      <c r="FD312" s="2448"/>
      <c r="FE312" s="2448"/>
      <c r="FF312" s="2448"/>
      <c r="FG312" s="2448"/>
      <c r="FH312" s="2448"/>
      <c r="FI312" s="2448"/>
      <c r="FJ312" s="2448"/>
      <c r="FK312" s="2448"/>
      <c r="FL312" s="2448"/>
      <c r="FM312" s="2448"/>
      <c r="FN312" s="2448"/>
      <c r="FO312" s="2448"/>
      <c r="FP312" s="2448"/>
      <c r="FQ312" s="2448"/>
      <c r="FR312" s="2448"/>
      <c r="FS312" s="2448"/>
      <c r="FT312" s="2448"/>
      <c r="FU312" s="2448"/>
      <c r="FV312" s="2448"/>
      <c r="FW312" s="2448"/>
      <c r="FX312" s="2448"/>
      <c r="FY312" s="2448"/>
      <c r="FZ312" s="2448"/>
      <c r="GA312" s="2448"/>
      <c r="GB312" s="2448"/>
      <c r="GC312" s="2448"/>
      <c r="GD312" s="2448"/>
      <c r="GE312" s="2448"/>
      <c r="GF312" s="2448"/>
      <c r="GG312" s="2448"/>
      <c r="GH312" s="2448"/>
      <c r="GI312" s="2448"/>
      <c r="GJ312" s="2449"/>
      <c r="GK312" s="2054"/>
      <c r="GL312" s="2055"/>
      <c r="GM312" s="2055"/>
      <c r="GN312" s="2056"/>
      <c r="GO312" s="2071"/>
      <c r="GP312" s="2072"/>
      <c r="GQ312" s="2072"/>
      <c r="GR312" s="2072"/>
      <c r="GS312" s="2072"/>
      <c r="GT312" s="2072"/>
      <c r="GU312" s="2072"/>
      <c r="GV312" s="2072"/>
      <c r="GW312" s="2072"/>
      <c r="GX312" s="2072"/>
      <c r="GY312" s="2072"/>
      <c r="GZ312" s="2072"/>
      <c r="HA312" s="2072"/>
      <c r="HB312" s="2072"/>
      <c r="HC312" s="2072"/>
      <c r="HD312" s="2072"/>
      <c r="HE312" s="2072"/>
      <c r="HF312" s="2072"/>
      <c r="HG312" s="2072"/>
      <c r="HH312" s="2072"/>
      <c r="HI312" s="2072"/>
      <c r="HJ312" s="2072"/>
      <c r="HK312" s="2072"/>
      <c r="HL312" s="2072"/>
      <c r="HM312" s="2072"/>
      <c r="HN312" s="2072"/>
      <c r="HO312" s="2072"/>
      <c r="HP312" s="2072"/>
      <c r="HQ312" s="2072"/>
      <c r="HR312" s="2072"/>
      <c r="HS312" s="2072"/>
      <c r="HT312" s="2072"/>
      <c r="HU312" s="2072"/>
      <c r="HV312" s="2072"/>
      <c r="HW312" s="2072"/>
      <c r="HX312" s="2072"/>
      <c r="HY312" s="2072"/>
      <c r="HZ312" s="2072"/>
      <c r="IA312" s="2072"/>
      <c r="IB312" s="2072"/>
      <c r="IC312" s="2072"/>
      <c r="ID312" s="2072"/>
      <c r="IE312" s="2072"/>
      <c r="IF312" s="2072"/>
      <c r="IG312" s="2072"/>
      <c r="IH312" s="2072"/>
      <c r="II312" s="2073"/>
      <c r="IJ312" s="82"/>
    </row>
    <row r="313" spans="3:244" ht="5.25" customHeight="1">
      <c r="C313" s="90"/>
      <c r="D313" s="90"/>
      <c r="E313" s="90"/>
      <c r="F313" s="90"/>
      <c r="G313" s="90"/>
      <c r="H313" s="2042"/>
      <c r="I313" s="2043"/>
      <c r="J313" s="2043"/>
      <c r="K313" s="2043"/>
      <c r="L313" s="2043"/>
      <c r="M313" s="2044"/>
      <c r="N313" s="2095"/>
      <c r="O313" s="2096"/>
      <c r="P313" s="2096"/>
      <c r="Q313" s="2097"/>
      <c r="R313" s="2448"/>
      <c r="S313" s="2448"/>
      <c r="T313" s="2448"/>
      <c r="U313" s="2448"/>
      <c r="V313" s="2448"/>
      <c r="W313" s="2448"/>
      <c r="X313" s="2448"/>
      <c r="Y313" s="2448"/>
      <c r="Z313" s="2448"/>
      <c r="AA313" s="2448"/>
      <c r="AB313" s="2448"/>
      <c r="AC313" s="2448"/>
      <c r="AD313" s="2448"/>
      <c r="AE313" s="2448"/>
      <c r="AF313" s="2448"/>
      <c r="AG313" s="2448"/>
      <c r="AH313" s="2448"/>
      <c r="AI313" s="2448"/>
      <c r="AJ313" s="2448"/>
      <c r="AK313" s="2448"/>
      <c r="AL313" s="2448"/>
      <c r="AM313" s="2448"/>
      <c r="AN313" s="2448"/>
      <c r="AO313" s="2448"/>
      <c r="AP313" s="2448"/>
      <c r="AQ313" s="2448"/>
      <c r="AR313" s="2448"/>
      <c r="AS313" s="2448"/>
      <c r="AT313" s="2448"/>
      <c r="AU313" s="2448"/>
      <c r="AV313" s="2448"/>
      <c r="AW313" s="2448"/>
      <c r="AX313" s="2448"/>
      <c r="AY313" s="2448"/>
      <c r="AZ313" s="2448"/>
      <c r="BA313" s="2448"/>
      <c r="BB313" s="2448"/>
      <c r="BC313" s="2448"/>
      <c r="BD313" s="2448"/>
      <c r="BE313" s="2448"/>
      <c r="BF313" s="2448"/>
      <c r="BG313" s="2448"/>
      <c r="BH313" s="2448"/>
      <c r="BI313" s="2448"/>
      <c r="BJ313" s="2448"/>
      <c r="BK313" s="2448"/>
      <c r="BL313" s="2448"/>
      <c r="BM313" s="2448"/>
      <c r="BN313" s="2448"/>
      <c r="BO313" s="2448"/>
      <c r="BP313" s="2448"/>
      <c r="BQ313" s="2449"/>
      <c r="BR313" s="2054"/>
      <c r="BS313" s="2055"/>
      <c r="BT313" s="2055"/>
      <c r="BU313" s="2056"/>
      <c r="BV313" s="2071"/>
      <c r="BW313" s="2072"/>
      <c r="BX313" s="2072"/>
      <c r="BY313" s="2072"/>
      <c r="BZ313" s="2072"/>
      <c r="CA313" s="2072"/>
      <c r="CB313" s="2072"/>
      <c r="CC313" s="2072"/>
      <c r="CD313" s="2072"/>
      <c r="CE313" s="2072"/>
      <c r="CF313" s="2072"/>
      <c r="CG313" s="2072"/>
      <c r="CH313" s="2072"/>
      <c r="CI313" s="2072"/>
      <c r="CJ313" s="2072"/>
      <c r="CK313" s="2072"/>
      <c r="CL313" s="2072"/>
      <c r="CM313" s="2072"/>
      <c r="CN313" s="2072"/>
      <c r="CO313" s="2072"/>
      <c r="CP313" s="2072"/>
      <c r="CQ313" s="2072"/>
      <c r="CR313" s="2072"/>
      <c r="CS313" s="2072"/>
      <c r="CT313" s="2072"/>
      <c r="CU313" s="2072"/>
      <c r="CV313" s="2072"/>
      <c r="CW313" s="2072"/>
      <c r="CX313" s="2072"/>
      <c r="CY313" s="2072"/>
      <c r="CZ313" s="2072"/>
      <c r="DA313" s="2072"/>
      <c r="DB313" s="2072"/>
      <c r="DC313" s="2072"/>
      <c r="DD313" s="2072"/>
      <c r="DE313" s="2072"/>
      <c r="DF313" s="2072"/>
      <c r="DG313" s="2072"/>
      <c r="DH313" s="2072"/>
      <c r="DI313" s="2072"/>
      <c r="DJ313" s="2072"/>
      <c r="DK313" s="2072"/>
      <c r="DL313" s="2072"/>
      <c r="DM313" s="2072"/>
      <c r="DN313" s="2072"/>
      <c r="DO313" s="2072"/>
      <c r="DP313" s="2073"/>
      <c r="DQ313" s="81"/>
      <c r="DR313" s="144"/>
      <c r="DV313" s="90"/>
      <c r="DW313" s="90"/>
      <c r="DX313" s="90"/>
      <c r="DY313" s="90"/>
      <c r="DZ313" s="90"/>
      <c r="EA313" s="2042"/>
      <c r="EB313" s="2043"/>
      <c r="EC313" s="2043"/>
      <c r="ED313" s="2043"/>
      <c r="EE313" s="2043"/>
      <c r="EF313" s="2044"/>
      <c r="EG313" s="2095"/>
      <c r="EH313" s="2096"/>
      <c r="EI313" s="2096"/>
      <c r="EJ313" s="2097"/>
      <c r="EK313" s="2448"/>
      <c r="EL313" s="2448"/>
      <c r="EM313" s="2448"/>
      <c r="EN313" s="2448"/>
      <c r="EO313" s="2448"/>
      <c r="EP313" s="2448"/>
      <c r="EQ313" s="2448"/>
      <c r="ER313" s="2448"/>
      <c r="ES313" s="2448"/>
      <c r="ET313" s="2448"/>
      <c r="EU313" s="2448"/>
      <c r="EV313" s="2448"/>
      <c r="EW313" s="2448"/>
      <c r="EX313" s="2448"/>
      <c r="EY313" s="2448"/>
      <c r="EZ313" s="2448"/>
      <c r="FA313" s="2448"/>
      <c r="FB313" s="2448"/>
      <c r="FC313" s="2448"/>
      <c r="FD313" s="2448"/>
      <c r="FE313" s="2448"/>
      <c r="FF313" s="2448"/>
      <c r="FG313" s="2448"/>
      <c r="FH313" s="2448"/>
      <c r="FI313" s="2448"/>
      <c r="FJ313" s="2448"/>
      <c r="FK313" s="2448"/>
      <c r="FL313" s="2448"/>
      <c r="FM313" s="2448"/>
      <c r="FN313" s="2448"/>
      <c r="FO313" s="2448"/>
      <c r="FP313" s="2448"/>
      <c r="FQ313" s="2448"/>
      <c r="FR313" s="2448"/>
      <c r="FS313" s="2448"/>
      <c r="FT313" s="2448"/>
      <c r="FU313" s="2448"/>
      <c r="FV313" s="2448"/>
      <c r="FW313" s="2448"/>
      <c r="FX313" s="2448"/>
      <c r="FY313" s="2448"/>
      <c r="FZ313" s="2448"/>
      <c r="GA313" s="2448"/>
      <c r="GB313" s="2448"/>
      <c r="GC313" s="2448"/>
      <c r="GD313" s="2448"/>
      <c r="GE313" s="2448"/>
      <c r="GF313" s="2448"/>
      <c r="GG313" s="2448"/>
      <c r="GH313" s="2448"/>
      <c r="GI313" s="2448"/>
      <c r="GJ313" s="2449"/>
      <c r="GK313" s="2054"/>
      <c r="GL313" s="2055"/>
      <c r="GM313" s="2055"/>
      <c r="GN313" s="2056"/>
      <c r="GO313" s="2071"/>
      <c r="GP313" s="2072"/>
      <c r="GQ313" s="2072"/>
      <c r="GR313" s="2072"/>
      <c r="GS313" s="2072"/>
      <c r="GT313" s="2072"/>
      <c r="GU313" s="2072"/>
      <c r="GV313" s="2072"/>
      <c r="GW313" s="2072"/>
      <c r="GX313" s="2072"/>
      <c r="GY313" s="2072"/>
      <c r="GZ313" s="2072"/>
      <c r="HA313" s="2072"/>
      <c r="HB313" s="2072"/>
      <c r="HC313" s="2072"/>
      <c r="HD313" s="2072"/>
      <c r="HE313" s="2072"/>
      <c r="HF313" s="2072"/>
      <c r="HG313" s="2072"/>
      <c r="HH313" s="2072"/>
      <c r="HI313" s="2072"/>
      <c r="HJ313" s="2072"/>
      <c r="HK313" s="2072"/>
      <c r="HL313" s="2072"/>
      <c r="HM313" s="2072"/>
      <c r="HN313" s="2072"/>
      <c r="HO313" s="2072"/>
      <c r="HP313" s="2072"/>
      <c r="HQ313" s="2072"/>
      <c r="HR313" s="2072"/>
      <c r="HS313" s="2072"/>
      <c r="HT313" s="2072"/>
      <c r="HU313" s="2072"/>
      <c r="HV313" s="2072"/>
      <c r="HW313" s="2072"/>
      <c r="HX313" s="2072"/>
      <c r="HY313" s="2072"/>
      <c r="HZ313" s="2072"/>
      <c r="IA313" s="2072"/>
      <c r="IB313" s="2072"/>
      <c r="IC313" s="2072"/>
      <c r="ID313" s="2072"/>
      <c r="IE313" s="2072"/>
      <c r="IF313" s="2072"/>
      <c r="IG313" s="2072"/>
      <c r="IH313" s="2072"/>
      <c r="II313" s="2073"/>
      <c r="IJ313" s="82"/>
    </row>
    <row r="314" spans="3:244" ht="5.25" customHeight="1">
      <c r="C314" s="90"/>
      <c r="D314" s="90"/>
      <c r="E314" s="90"/>
      <c r="F314" s="90"/>
      <c r="G314" s="90"/>
      <c r="H314" s="2042"/>
      <c r="I314" s="2043"/>
      <c r="J314" s="2043"/>
      <c r="K314" s="2043"/>
      <c r="L314" s="2043"/>
      <c r="M314" s="2044"/>
      <c r="N314" s="2095"/>
      <c r="O314" s="2096"/>
      <c r="P314" s="2096"/>
      <c r="Q314" s="2097"/>
      <c r="R314" s="2448"/>
      <c r="S314" s="2448"/>
      <c r="T314" s="2448"/>
      <c r="U314" s="2448"/>
      <c r="V314" s="2448"/>
      <c r="W314" s="2448"/>
      <c r="X314" s="2448"/>
      <c r="Y314" s="2448"/>
      <c r="Z314" s="2448"/>
      <c r="AA314" s="2448"/>
      <c r="AB314" s="2448"/>
      <c r="AC314" s="2448"/>
      <c r="AD314" s="2448"/>
      <c r="AE314" s="2448"/>
      <c r="AF314" s="2448"/>
      <c r="AG314" s="2448"/>
      <c r="AH314" s="2448"/>
      <c r="AI314" s="2448"/>
      <c r="AJ314" s="2448"/>
      <c r="AK314" s="2448"/>
      <c r="AL314" s="2448"/>
      <c r="AM314" s="2448"/>
      <c r="AN314" s="2448"/>
      <c r="AO314" s="2448"/>
      <c r="AP314" s="2448"/>
      <c r="AQ314" s="2448"/>
      <c r="AR314" s="2448"/>
      <c r="AS314" s="2448"/>
      <c r="AT314" s="2448"/>
      <c r="AU314" s="2448"/>
      <c r="AV314" s="2448"/>
      <c r="AW314" s="2448"/>
      <c r="AX314" s="2448"/>
      <c r="AY314" s="2448"/>
      <c r="AZ314" s="2448"/>
      <c r="BA314" s="2448"/>
      <c r="BB314" s="2448"/>
      <c r="BC314" s="2448"/>
      <c r="BD314" s="2448"/>
      <c r="BE314" s="2448"/>
      <c r="BF314" s="2448"/>
      <c r="BG314" s="2448"/>
      <c r="BH314" s="2448"/>
      <c r="BI314" s="2448"/>
      <c r="BJ314" s="2448"/>
      <c r="BK314" s="2448"/>
      <c r="BL314" s="2448"/>
      <c r="BM314" s="2448"/>
      <c r="BN314" s="2448"/>
      <c r="BO314" s="2448"/>
      <c r="BP314" s="2448"/>
      <c r="BQ314" s="2449"/>
      <c r="BR314" s="2054"/>
      <c r="BS314" s="2055"/>
      <c r="BT314" s="2055"/>
      <c r="BU314" s="2056"/>
      <c r="BV314" s="2071"/>
      <c r="BW314" s="2072"/>
      <c r="BX314" s="2072"/>
      <c r="BY314" s="2072"/>
      <c r="BZ314" s="2072"/>
      <c r="CA314" s="2072"/>
      <c r="CB314" s="2072"/>
      <c r="CC314" s="2072"/>
      <c r="CD314" s="2072"/>
      <c r="CE314" s="2072"/>
      <c r="CF314" s="2072"/>
      <c r="CG314" s="2072"/>
      <c r="CH314" s="2072"/>
      <c r="CI314" s="2072"/>
      <c r="CJ314" s="2072"/>
      <c r="CK314" s="2072"/>
      <c r="CL314" s="2072"/>
      <c r="CM314" s="2072"/>
      <c r="CN314" s="2072"/>
      <c r="CO314" s="2072"/>
      <c r="CP314" s="2072"/>
      <c r="CQ314" s="2072"/>
      <c r="CR314" s="2072"/>
      <c r="CS314" s="2072"/>
      <c r="CT314" s="2072"/>
      <c r="CU314" s="2072"/>
      <c r="CV314" s="2072"/>
      <c r="CW314" s="2072"/>
      <c r="CX314" s="2072"/>
      <c r="CY314" s="2072"/>
      <c r="CZ314" s="2072"/>
      <c r="DA314" s="2072"/>
      <c r="DB314" s="2072"/>
      <c r="DC314" s="2072"/>
      <c r="DD314" s="2072"/>
      <c r="DE314" s="2072"/>
      <c r="DF314" s="2072"/>
      <c r="DG314" s="2072"/>
      <c r="DH314" s="2072"/>
      <c r="DI314" s="2072"/>
      <c r="DJ314" s="2072"/>
      <c r="DK314" s="2072"/>
      <c r="DL314" s="2072"/>
      <c r="DM314" s="2072"/>
      <c r="DN314" s="2072"/>
      <c r="DO314" s="2072"/>
      <c r="DP314" s="2073"/>
      <c r="DQ314" s="81"/>
      <c r="DR314" s="144"/>
      <c r="DV314" s="90"/>
      <c r="DW314" s="90"/>
      <c r="DX314" s="90"/>
      <c r="DY314" s="90"/>
      <c r="DZ314" s="90"/>
      <c r="EA314" s="2042"/>
      <c r="EB314" s="2043"/>
      <c r="EC314" s="2043"/>
      <c r="ED314" s="2043"/>
      <c r="EE314" s="2043"/>
      <c r="EF314" s="2044"/>
      <c r="EG314" s="2095"/>
      <c r="EH314" s="2096"/>
      <c r="EI314" s="2096"/>
      <c r="EJ314" s="2097"/>
      <c r="EK314" s="2448"/>
      <c r="EL314" s="2448"/>
      <c r="EM314" s="2448"/>
      <c r="EN314" s="2448"/>
      <c r="EO314" s="2448"/>
      <c r="EP314" s="2448"/>
      <c r="EQ314" s="2448"/>
      <c r="ER314" s="2448"/>
      <c r="ES314" s="2448"/>
      <c r="ET314" s="2448"/>
      <c r="EU314" s="2448"/>
      <c r="EV314" s="2448"/>
      <c r="EW314" s="2448"/>
      <c r="EX314" s="2448"/>
      <c r="EY314" s="2448"/>
      <c r="EZ314" s="2448"/>
      <c r="FA314" s="2448"/>
      <c r="FB314" s="2448"/>
      <c r="FC314" s="2448"/>
      <c r="FD314" s="2448"/>
      <c r="FE314" s="2448"/>
      <c r="FF314" s="2448"/>
      <c r="FG314" s="2448"/>
      <c r="FH314" s="2448"/>
      <c r="FI314" s="2448"/>
      <c r="FJ314" s="2448"/>
      <c r="FK314" s="2448"/>
      <c r="FL314" s="2448"/>
      <c r="FM314" s="2448"/>
      <c r="FN314" s="2448"/>
      <c r="FO314" s="2448"/>
      <c r="FP314" s="2448"/>
      <c r="FQ314" s="2448"/>
      <c r="FR314" s="2448"/>
      <c r="FS314" s="2448"/>
      <c r="FT314" s="2448"/>
      <c r="FU314" s="2448"/>
      <c r="FV314" s="2448"/>
      <c r="FW314" s="2448"/>
      <c r="FX314" s="2448"/>
      <c r="FY314" s="2448"/>
      <c r="FZ314" s="2448"/>
      <c r="GA314" s="2448"/>
      <c r="GB314" s="2448"/>
      <c r="GC314" s="2448"/>
      <c r="GD314" s="2448"/>
      <c r="GE314" s="2448"/>
      <c r="GF314" s="2448"/>
      <c r="GG314" s="2448"/>
      <c r="GH314" s="2448"/>
      <c r="GI314" s="2448"/>
      <c r="GJ314" s="2449"/>
      <c r="GK314" s="2054"/>
      <c r="GL314" s="2055"/>
      <c r="GM314" s="2055"/>
      <c r="GN314" s="2056"/>
      <c r="GO314" s="2071"/>
      <c r="GP314" s="2072"/>
      <c r="GQ314" s="2072"/>
      <c r="GR314" s="2072"/>
      <c r="GS314" s="2072"/>
      <c r="GT314" s="2072"/>
      <c r="GU314" s="2072"/>
      <c r="GV314" s="2072"/>
      <c r="GW314" s="2072"/>
      <c r="GX314" s="2072"/>
      <c r="GY314" s="2072"/>
      <c r="GZ314" s="2072"/>
      <c r="HA314" s="2072"/>
      <c r="HB314" s="2072"/>
      <c r="HC314" s="2072"/>
      <c r="HD314" s="2072"/>
      <c r="HE314" s="2072"/>
      <c r="HF314" s="2072"/>
      <c r="HG314" s="2072"/>
      <c r="HH314" s="2072"/>
      <c r="HI314" s="2072"/>
      <c r="HJ314" s="2072"/>
      <c r="HK314" s="2072"/>
      <c r="HL314" s="2072"/>
      <c r="HM314" s="2072"/>
      <c r="HN314" s="2072"/>
      <c r="HO314" s="2072"/>
      <c r="HP314" s="2072"/>
      <c r="HQ314" s="2072"/>
      <c r="HR314" s="2072"/>
      <c r="HS314" s="2072"/>
      <c r="HT314" s="2072"/>
      <c r="HU314" s="2072"/>
      <c r="HV314" s="2072"/>
      <c r="HW314" s="2072"/>
      <c r="HX314" s="2072"/>
      <c r="HY314" s="2072"/>
      <c r="HZ314" s="2072"/>
      <c r="IA314" s="2072"/>
      <c r="IB314" s="2072"/>
      <c r="IC314" s="2072"/>
      <c r="ID314" s="2072"/>
      <c r="IE314" s="2072"/>
      <c r="IF314" s="2072"/>
      <c r="IG314" s="2072"/>
      <c r="IH314" s="2072"/>
      <c r="II314" s="2073"/>
      <c r="IJ314" s="82"/>
    </row>
    <row r="315" spans="3:244" ht="5.25" customHeight="1">
      <c r="C315" s="90"/>
      <c r="D315" s="90"/>
      <c r="E315" s="90"/>
      <c r="F315" s="90"/>
      <c r="G315" s="90"/>
      <c r="H315" s="2042"/>
      <c r="I315" s="2043"/>
      <c r="J315" s="2043"/>
      <c r="K315" s="2043"/>
      <c r="L315" s="2043"/>
      <c r="M315" s="2044"/>
      <c r="N315" s="2095"/>
      <c r="O315" s="2096"/>
      <c r="P315" s="2096"/>
      <c r="Q315" s="2097"/>
      <c r="R315" s="2448"/>
      <c r="S315" s="2448"/>
      <c r="T315" s="2448"/>
      <c r="U315" s="2448"/>
      <c r="V315" s="2448"/>
      <c r="W315" s="2448"/>
      <c r="X315" s="2448"/>
      <c r="Y315" s="2448"/>
      <c r="Z315" s="2448"/>
      <c r="AA315" s="2448"/>
      <c r="AB315" s="2448"/>
      <c r="AC315" s="2448"/>
      <c r="AD315" s="2448"/>
      <c r="AE315" s="2448"/>
      <c r="AF315" s="2448"/>
      <c r="AG315" s="2448"/>
      <c r="AH315" s="2448"/>
      <c r="AI315" s="2448"/>
      <c r="AJ315" s="2448"/>
      <c r="AK315" s="2448"/>
      <c r="AL315" s="2448"/>
      <c r="AM315" s="2448"/>
      <c r="AN315" s="2448"/>
      <c r="AO315" s="2448"/>
      <c r="AP315" s="2448"/>
      <c r="AQ315" s="2448"/>
      <c r="AR315" s="2448"/>
      <c r="AS315" s="2448"/>
      <c r="AT315" s="2448"/>
      <c r="AU315" s="2448"/>
      <c r="AV315" s="2448"/>
      <c r="AW315" s="2448"/>
      <c r="AX315" s="2448"/>
      <c r="AY315" s="2448"/>
      <c r="AZ315" s="2448"/>
      <c r="BA315" s="2448"/>
      <c r="BB315" s="2448"/>
      <c r="BC315" s="2448"/>
      <c r="BD315" s="2448"/>
      <c r="BE315" s="2448"/>
      <c r="BF315" s="2448"/>
      <c r="BG315" s="2448"/>
      <c r="BH315" s="2448"/>
      <c r="BI315" s="2448"/>
      <c r="BJ315" s="2448"/>
      <c r="BK315" s="2448"/>
      <c r="BL315" s="2448"/>
      <c r="BM315" s="2448"/>
      <c r="BN315" s="2448"/>
      <c r="BO315" s="2448"/>
      <c r="BP315" s="2448"/>
      <c r="BQ315" s="2449"/>
      <c r="BR315" s="2054"/>
      <c r="BS315" s="2055"/>
      <c r="BT315" s="2055"/>
      <c r="BU315" s="2056"/>
      <c r="BV315" s="2071"/>
      <c r="BW315" s="2072"/>
      <c r="BX315" s="2072"/>
      <c r="BY315" s="2072"/>
      <c r="BZ315" s="2072"/>
      <c r="CA315" s="2072"/>
      <c r="CB315" s="2072"/>
      <c r="CC315" s="2072"/>
      <c r="CD315" s="2072"/>
      <c r="CE315" s="2072"/>
      <c r="CF315" s="2072"/>
      <c r="CG315" s="2072"/>
      <c r="CH315" s="2072"/>
      <c r="CI315" s="2072"/>
      <c r="CJ315" s="2072"/>
      <c r="CK315" s="2072"/>
      <c r="CL315" s="2072"/>
      <c r="CM315" s="2072"/>
      <c r="CN315" s="2072"/>
      <c r="CO315" s="2072"/>
      <c r="CP315" s="2072"/>
      <c r="CQ315" s="2072"/>
      <c r="CR315" s="2072"/>
      <c r="CS315" s="2072"/>
      <c r="CT315" s="2072"/>
      <c r="CU315" s="2072"/>
      <c r="CV315" s="2072"/>
      <c r="CW315" s="2072"/>
      <c r="CX315" s="2072"/>
      <c r="CY315" s="2072"/>
      <c r="CZ315" s="2072"/>
      <c r="DA315" s="2072"/>
      <c r="DB315" s="2072"/>
      <c r="DC315" s="2072"/>
      <c r="DD315" s="2072"/>
      <c r="DE315" s="2072"/>
      <c r="DF315" s="2072"/>
      <c r="DG315" s="2072"/>
      <c r="DH315" s="2072"/>
      <c r="DI315" s="2072"/>
      <c r="DJ315" s="2072"/>
      <c r="DK315" s="2072"/>
      <c r="DL315" s="2072"/>
      <c r="DM315" s="2072"/>
      <c r="DN315" s="2072"/>
      <c r="DO315" s="2072"/>
      <c r="DP315" s="2073"/>
      <c r="DQ315" s="81"/>
      <c r="DR315" s="144"/>
      <c r="DV315" s="90"/>
      <c r="DW315" s="90"/>
      <c r="DX315" s="90"/>
      <c r="DY315" s="90"/>
      <c r="DZ315" s="90"/>
      <c r="EA315" s="2042"/>
      <c r="EB315" s="2043"/>
      <c r="EC315" s="2043"/>
      <c r="ED315" s="2043"/>
      <c r="EE315" s="2043"/>
      <c r="EF315" s="2044"/>
      <c r="EG315" s="2095"/>
      <c r="EH315" s="2096"/>
      <c r="EI315" s="2096"/>
      <c r="EJ315" s="2097"/>
      <c r="EK315" s="2448"/>
      <c r="EL315" s="2448"/>
      <c r="EM315" s="2448"/>
      <c r="EN315" s="2448"/>
      <c r="EO315" s="2448"/>
      <c r="EP315" s="2448"/>
      <c r="EQ315" s="2448"/>
      <c r="ER315" s="2448"/>
      <c r="ES315" s="2448"/>
      <c r="ET315" s="2448"/>
      <c r="EU315" s="2448"/>
      <c r="EV315" s="2448"/>
      <c r="EW315" s="2448"/>
      <c r="EX315" s="2448"/>
      <c r="EY315" s="2448"/>
      <c r="EZ315" s="2448"/>
      <c r="FA315" s="2448"/>
      <c r="FB315" s="2448"/>
      <c r="FC315" s="2448"/>
      <c r="FD315" s="2448"/>
      <c r="FE315" s="2448"/>
      <c r="FF315" s="2448"/>
      <c r="FG315" s="2448"/>
      <c r="FH315" s="2448"/>
      <c r="FI315" s="2448"/>
      <c r="FJ315" s="2448"/>
      <c r="FK315" s="2448"/>
      <c r="FL315" s="2448"/>
      <c r="FM315" s="2448"/>
      <c r="FN315" s="2448"/>
      <c r="FO315" s="2448"/>
      <c r="FP315" s="2448"/>
      <c r="FQ315" s="2448"/>
      <c r="FR315" s="2448"/>
      <c r="FS315" s="2448"/>
      <c r="FT315" s="2448"/>
      <c r="FU315" s="2448"/>
      <c r="FV315" s="2448"/>
      <c r="FW315" s="2448"/>
      <c r="FX315" s="2448"/>
      <c r="FY315" s="2448"/>
      <c r="FZ315" s="2448"/>
      <c r="GA315" s="2448"/>
      <c r="GB315" s="2448"/>
      <c r="GC315" s="2448"/>
      <c r="GD315" s="2448"/>
      <c r="GE315" s="2448"/>
      <c r="GF315" s="2448"/>
      <c r="GG315" s="2448"/>
      <c r="GH315" s="2448"/>
      <c r="GI315" s="2448"/>
      <c r="GJ315" s="2449"/>
      <c r="GK315" s="2054"/>
      <c r="GL315" s="2055"/>
      <c r="GM315" s="2055"/>
      <c r="GN315" s="2056"/>
      <c r="GO315" s="2071"/>
      <c r="GP315" s="2072"/>
      <c r="GQ315" s="2072"/>
      <c r="GR315" s="2072"/>
      <c r="GS315" s="2072"/>
      <c r="GT315" s="2072"/>
      <c r="GU315" s="2072"/>
      <c r="GV315" s="2072"/>
      <c r="GW315" s="2072"/>
      <c r="GX315" s="2072"/>
      <c r="GY315" s="2072"/>
      <c r="GZ315" s="2072"/>
      <c r="HA315" s="2072"/>
      <c r="HB315" s="2072"/>
      <c r="HC315" s="2072"/>
      <c r="HD315" s="2072"/>
      <c r="HE315" s="2072"/>
      <c r="HF315" s="2072"/>
      <c r="HG315" s="2072"/>
      <c r="HH315" s="2072"/>
      <c r="HI315" s="2072"/>
      <c r="HJ315" s="2072"/>
      <c r="HK315" s="2072"/>
      <c r="HL315" s="2072"/>
      <c r="HM315" s="2072"/>
      <c r="HN315" s="2072"/>
      <c r="HO315" s="2072"/>
      <c r="HP315" s="2072"/>
      <c r="HQ315" s="2072"/>
      <c r="HR315" s="2072"/>
      <c r="HS315" s="2072"/>
      <c r="HT315" s="2072"/>
      <c r="HU315" s="2072"/>
      <c r="HV315" s="2072"/>
      <c r="HW315" s="2072"/>
      <c r="HX315" s="2072"/>
      <c r="HY315" s="2072"/>
      <c r="HZ315" s="2072"/>
      <c r="IA315" s="2072"/>
      <c r="IB315" s="2072"/>
      <c r="IC315" s="2072"/>
      <c r="ID315" s="2072"/>
      <c r="IE315" s="2072"/>
      <c r="IF315" s="2072"/>
      <c r="IG315" s="2072"/>
      <c r="IH315" s="2072"/>
      <c r="II315" s="2073"/>
      <c r="IJ315" s="82"/>
    </row>
    <row r="316" spans="3:244" ht="5.25" customHeight="1">
      <c r="C316" s="90"/>
      <c r="D316" s="90"/>
      <c r="E316" s="90"/>
      <c r="F316" s="90"/>
      <c r="G316" s="90"/>
      <c r="H316" s="2042"/>
      <c r="I316" s="2043"/>
      <c r="J316" s="2043"/>
      <c r="K316" s="2043"/>
      <c r="L316" s="2043"/>
      <c r="M316" s="2044"/>
      <c r="N316" s="2095"/>
      <c r="O316" s="2096"/>
      <c r="P316" s="2096"/>
      <c r="Q316" s="2097"/>
      <c r="R316" s="2448"/>
      <c r="S316" s="2448"/>
      <c r="T316" s="2448"/>
      <c r="U316" s="2448"/>
      <c r="V316" s="2448"/>
      <c r="W316" s="2448"/>
      <c r="X316" s="2448"/>
      <c r="Y316" s="2448"/>
      <c r="Z316" s="2448"/>
      <c r="AA316" s="2448"/>
      <c r="AB316" s="2448"/>
      <c r="AC316" s="2448"/>
      <c r="AD316" s="2448"/>
      <c r="AE316" s="2448"/>
      <c r="AF316" s="2448"/>
      <c r="AG316" s="2448"/>
      <c r="AH316" s="2448"/>
      <c r="AI316" s="2448"/>
      <c r="AJ316" s="2448"/>
      <c r="AK316" s="2448"/>
      <c r="AL316" s="2448"/>
      <c r="AM316" s="2448"/>
      <c r="AN316" s="2448"/>
      <c r="AO316" s="2448"/>
      <c r="AP316" s="2448"/>
      <c r="AQ316" s="2448"/>
      <c r="AR316" s="2448"/>
      <c r="AS316" s="2448"/>
      <c r="AT316" s="2448"/>
      <c r="AU316" s="2448"/>
      <c r="AV316" s="2448"/>
      <c r="AW316" s="2448"/>
      <c r="AX316" s="2448"/>
      <c r="AY316" s="2448"/>
      <c r="AZ316" s="2448"/>
      <c r="BA316" s="2448"/>
      <c r="BB316" s="2448"/>
      <c r="BC316" s="2448"/>
      <c r="BD316" s="2448"/>
      <c r="BE316" s="2448"/>
      <c r="BF316" s="2448"/>
      <c r="BG316" s="2448"/>
      <c r="BH316" s="2448"/>
      <c r="BI316" s="2448"/>
      <c r="BJ316" s="2448"/>
      <c r="BK316" s="2448"/>
      <c r="BL316" s="2448"/>
      <c r="BM316" s="2448"/>
      <c r="BN316" s="2448"/>
      <c r="BO316" s="2448"/>
      <c r="BP316" s="2448"/>
      <c r="BQ316" s="2449"/>
      <c r="BR316" s="2054"/>
      <c r="BS316" s="2055"/>
      <c r="BT316" s="2055"/>
      <c r="BU316" s="2056"/>
      <c r="BV316" s="2071"/>
      <c r="BW316" s="2072"/>
      <c r="BX316" s="2072"/>
      <c r="BY316" s="2072"/>
      <c r="BZ316" s="2072"/>
      <c r="CA316" s="2072"/>
      <c r="CB316" s="2072"/>
      <c r="CC316" s="2072"/>
      <c r="CD316" s="2072"/>
      <c r="CE316" s="2072"/>
      <c r="CF316" s="2072"/>
      <c r="CG316" s="2072"/>
      <c r="CH316" s="2072"/>
      <c r="CI316" s="2072"/>
      <c r="CJ316" s="2072"/>
      <c r="CK316" s="2072"/>
      <c r="CL316" s="2072"/>
      <c r="CM316" s="2072"/>
      <c r="CN316" s="2072"/>
      <c r="CO316" s="2072"/>
      <c r="CP316" s="2072"/>
      <c r="CQ316" s="2072"/>
      <c r="CR316" s="2072"/>
      <c r="CS316" s="2072"/>
      <c r="CT316" s="2072"/>
      <c r="CU316" s="2072"/>
      <c r="CV316" s="2072"/>
      <c r="CW316" s="2072"/>
      <c r="CX316" s="2072"/>
      <c r="CY316" s="2072"/>
      <c r="CZ316" s="2072"/>
      <c r="DA316" s="2072"/>
      <c r="DB316" s="2072"/>
      <c r="DC316" s="2072"/>
      <c r="DD316" s="2072"/>
      <c r="DE316" s="2072"/>
      <c r="DF316" s="2072"/>
      <c r="DG316" s="2072"/>
      <c r="DH316" s="2072"/>
      <c r="DI316" s="2072"/>
      <c r="DJ316" s="2072"/>
      <c r="DK316" s="2072"/>
      <c r="DL316" s="2072"/>
      <c r="DM316" s="2072"/>
      <c r="DN316" s="2072"/>
      <c r="DO316" s="2072"/>
      <c r="DP316" s="2073"/>
      <c r="DQ316" s="81"/>
      <c r="DR316" s="144"/>
      <c r="DV316" s="90"/>
      <c r="DW316" s="90"/>
      <c r="DX316" s="90"/>
      <c r="DY316" s="90"/>
      <c r="DZ316" s="90"/>
      <c r="EA316" s="2042"/>
      <c r="EB316" s="2043"/>
      <c r="EC316" s="2043"/>
      <c r="ED316" s="2043"/>
      <c r="EE316" s="2043"/>
      <c r="EF316" s="2044"/>
      <c r="EG316" s="2095"/>
      <c r="EH316" s="2096"/>
      <c r="EI316" s="2096"/>
      <c r="EJ316" s="2097"/>
      <c r="EK316" s="2448"/>
      <c r="EL316" s="2448"/>
      <c r="EM316" s="2448"/>
      <c r="EN316" s="2448"/>
      <c r="EO316" s="2448"/>
      <c r="EP316" s="2448"/>
      <c r="EQ316" s="2448"/>
      <c r="ER316" s="2448"/>
      <c r="ES316" s="2448"/>
      <c r="ET316" s="2448"/>
      <c r="EU316" s="2448"/>
      <c r="EV316" s="2448"/>
      <c r="EW316" s="2448"/>
      <c r="EX316" s="2448"/>
      <c r="EY316" s="2448"/>
      <c r="EZ316" s="2448"/>
      <c r="FA316" s="2448"/>
      <c r="FB316" s="2448"/>
      <c r="FC316" s="2448"/>
      <c r="FD316" s="2448"/>
      <c r="FE316" s="2448"/>
      <c r="FF316" s="2448"/>
      <c r="FG316" s="2448"/>
      <c r="FH316" s="2448"/>
      <c r="FI316" s="2448"/>
      <c r="FJ316" s="2448"/>
      <c r="FK316" s="2448"/>
      <c r="FL316" s="2448"/>
      <c r="FM316" s="2448"/>
      <c r="FN316" s="2448"/>
      <c r="FO316" s="2448"/>
      <c r="FP316" s="2448"/>
      <c r="FQ316" s="2448"/>
      <c r="FR316" s="2448"/>
      <c r="FS316" s="2448"/>
      <c r="FT316" s="2448"/>
      <c r="FU316" s="2448"/>
      <c r="FV316" s="2448"/>
      <c r="FW316" s="2448"/>
      <c r="FX316" s="2448"/>
      <c r="FY316" s="2448"/>
      <c r="FZ316" s="2448"/>
      <c r="GA316" s="2448"/>
      <c r="GB316" s="2448"/>
      <c r="GC316" s="2448"/>
      <c r="GD316" s="2448"/>
      <c r="GE316" s="2448"/>
      <c r="GF316" s="2448"/>
      <c r="GG316" s="2448"/>
      <c r="GH316" s="2448"/>
      <c r="GI316" s="2448"/>
      <c r="GJ316" s="2449"/>
      <c r="GK316" s="2054"/>
      <c r="GL316" s="2055"/>
      <c r="GM316" s="2055"/>
      <c r="GN316" s="2056"/>
      <c r="GO316" s="2071"/>
      <c r="GP316" s="2072"/>
      <c r="GQ316" s="2072"/>
      <c r="GR316" s="2072"/>
      <c r="GS316" s="2072"/>
      <c r="GT316" s="2072"/>
      <c r="GU316" s="2072"/>
      <c r="GV316" s="2072"/>
      <c r="GW316" s="2072"/>
      <c r="GX316" s="2072"/>
      <c r="GY316" s="2072"/>
      <c r="GZ316" s="2072"/>
      <c r="HA316" s="2072"/>
      <c r="HB316" s="2072"/>
      <c r="HC316" s="2072"/>
      <c r="HD316" s="2072"/>
      <c r="HE316" s="2072"/>
      <c r="HF316" s="2072"/>
      <c r="HG316" s="2072"/>
      <c r="HH316" s="2072"/>
      <c r="HI316" s="2072"/>
      <c r="HJ316" s="2072"/>
      <c r="HK316" s="2072"/>
      <c r="HL316" s="2072"/>
      <c r="HM316" s="2072"/>
      <c r="HN316" s="2072"/>
      <c r="HO316" s="2072"/>
      <c r="HP316" s="2072"/>
      <c r="HQ316" s="2072"/>
      <c r="HR316" s="2072"/>
      <c r="HS316" s="2072"/>
      <c r="HT316" s="2072"/>
      <c r="HU316" s="2072"/>
      <c r="HV316" s="2072"/>
      <c r="HW316" s="2072"/>
      <c r="HX316" s="2072"/>
      <c r="HY316" s="2072"/>
      <c r="HZ316" s="2072"/>
      <c r="IA316" s="2072"/>
      <c r="IB316" s="2072"/>
      <c r="IC316" s="2072"/>
      <c r="ID316" s="2072"/>
      <c r="IE316" s="2072"/>
      <c r="IF316" s="2072"/>
      <c r="IG316" s="2072"/>
      <c r="IH316" s="2072"/>
      <c r="II316" s="2073"/>
      <c r="IJ316" s="113"/>
    </row>
    <row r="317" spans="3:244" ht="5.25" customHeight="1">
      <c r="C317" s="90"/>
      <c r="D317" s="90"/>
      <c r="E317" s="90"/>
      <c r="F317" s="90"/>
      <c r="G317" s="90"/>
      <c r="H317" s="2042"/>
      <c r="I317" s="2043"/>
      <c r="J317" s="2043"/>
      <c r="K317" s="2043"/>
      <c r="L317" s="2043"/>
      <c r="M317" s="2044"/>
      <c r="N317" s="2095"/>
      <c r="O317" s="2096"/>
      <c r="P317" s="2096"/>
      <c r="Q317" s="2097"/>
      <c r="R317" s="2448"/>
      <c r="S317" s="2448"/>
      <c r="T317" s="2448"/>
      <c r="U317" s="2448"/>
      <c r="V317" s="2448"/>
      <c r="W317" s="2448"/>
      <c r="X317" s="2448"/>
      <c r="Y317" s="2448"/>
      <c r="Z317" s="2448"/>
      <c r="AA317" s="2448"/>
      <c r="AB317" s="2448"/>
      <c r="AC317" s="2448"/>
      <c r="AD317" s="2448"/>
      <c r="AE317" s="2448"/>
      <c r="AF317" s="2448"/>
      <c r="AG317" s="2448"/>
      <c r="AH317" s="2448"/>
      <c r="AI317" s="2448"/>
      <c r="AJ317" s="2448"/>
      <c r="AK317" s="2448"/>
      <c r="AL317" s="2448"/>
      <c r="AM317" s="2448"/>
      <c r="AN317" s="2448"/>
      <c r="AO317" s="2448"/>
      <c r="AP317" s="2448"/>
      <c r="AQ317" s="2448"/>
      <c r="AR317" s="2448"/>
      <c r="AS317" s="2448"/>
      <c r="AT317" s="2448"/>
      <c r="AU317" s="2448"/>
      <c r="AV317" s="2448"/>
      <c r="AW317" s="2448"/>
      <c r="AX317" s="2448"/>
      <c r="AY317" s="2448"/>
      <c r="AZ317" s="2448"/>
      <c r="BA317" s="2448"/>
      <c r="BB317" s="2448"/>
      <c r="BC317" s="2448"/>
      <c r="BD317" s="2448"/>
      <c r="BE317" s="2448"/>
      <c r="BF317" s="2448"/>
      <c r="BG317" s="2448"/>
      <c r="BH317" s="2448"/>
      <c r="BI317" s="2448"/>
      <c r="BJ317" s="2448"/>
      <c r="BK317" s="2448"/>
      <c r="BL317" s="2448"/>
      <c r="BM317" s="2448"/>
      <c r="BN317" s="2448"/>
      <c r="BO317" s="2448"/>
      <c r="BP317" s="2448"/>
      <c r="BQ317" s="2449"/>
      <c r="BR317" s="2054"/>
      <c r="BS317" s="2055"/>
      <c r="BT317" s="2055"/>
      <c r="BU317" s="2056"/>
      <c r="BV317" s="2071"/>
      <c r="BW317" s="2072"/>
      <c r="BX317" s="2072"/>
      <c r="BY317" s="2072"/>
      <c r="BZ317" s="2072"/>
      <c r="CA317" s="2072"/>
      <c r="CB317" s="2072"/>
      <c r="CC317" s="2072"/>
      <c r="CD317" s="2072"/>
      <c r="CE317" s="2072"/>
      <c r="CF317" s="2072"/>
      <c r="CG317" s="2072"/>
      <c r="CH317" s="2072"/>
      <c r="CI317" s="2072"/>
      <c r="CJ317" s="2072"/>
      <c r="CK317" s="2072"/>
      <c r="CL317" s="2072"/>
      <c r="CM317" s="2072"/>
      <c r="CN317" s="2072"/>
      <c r="CO317" s="2072"/>
      <c r="CP317" s="2072"/>
      <c r="CQ317" s="2072"/>
      <c r="CR317" s="2072"/>
      <c r="CS317" s="2072"/>
      <c r="CT317" s="2072"/>
      <c r="CU317" s="2072"/>
      <c r="CV317" s="2072"/>
      <c r="CW317" s="2072"/>
      <c r="CX317" s="2072"/>
      <c r="CY317" s="2072"/>
      <c r="CZ317" s="2072"/>
      <c r="DA317" s="2072"/>
      <c r="DB317" s="2072"/>
      <c r="DC317" s="2072"/>
      <c r="DD317" s="2072"/>
      <c r="DE317" s="2072"/>
      <c r="DF317" s="2072"/>
      <c r="DG317" s="2072"/>
      <c r="DH317" s="2072"/>
      <c r="DI317" s="2072"/>
      <c r="DJ317" s="2072"/>
      <c r="DK317" s="2072"/>
      <c r="DL317" s="2072"/>
      <c r="DM317" s="2072"/>
      <c r="DN317" s="2072"/>
      <c r="DO317" s="2072"/>
      <c r="DP317" s="2073"/>
      <c r="DQ317" s="81"/>
      <c r="DR317" s="144"/>
      <c r="DV317" s="90"/>
      <c r="DW317" s="90"/>
      <c r="DX317" s="90"/>
      <c r="DY317" s="90"/>
      <c r="DZ317" s="90"/>
      <c r="EA317" s="2042"/>
      <c r="EB317" s="2043"/>
      <c r="EC317" s="2043"/>
      <c r="ED317" s="2043"/>
      <c r="EE317" s="2043"/>
      <c r="EF317" s="2044"/>
      <c r="EG317" s="2095"/>
      <c r="EH317" s="2096"/>
      <c r="EI317" s="2096"/>
      <c r="EJ317" s="2097"/>
      <c r="EK317" s="2448"/>
      <c r="EL317" s="2448"/>
      <c r="EM317" s="2448"/>
      <c r="EN317" s="2448"/>
      <c r="EO317" s="2448"/>
      <c r="EP317" s="2448"/>
      <c r="EQ317" s="2448"/>
      <c r="ER317" s="2448"/>
      <c r="ES317" s="2448"/>
      <c r="ET317" s="2448"/>
      <c r="EU317" s="2448"/>
      <c r="EV317" s="2448"/>
      <c r="EW317" s="2448"/>
      <c r="EX317" s="2448"/>
      <c r="EY317" s="2448"/>
      <c r="EZ317" s="2448"/>
      <c r="FA317" s="2448"/>
      <c r="FB317" s="2448"/>
      <c r="FC317" s="2448"/>
      <c r="FD317" s="2448"/>
      <c r="FE317" s="2448"/>
      <c r="FF317" s="2448"/>
      <c r="FG317" s="2448"/>
      <c r="FH317" s="2448"/>
      <c r="FI317" s="2448"/>
      <c r="FJ317" s="2448"/>
      <c r="FK317" s="2448"/>
      <c r="FL317" s="2448"/>
      <c r="FM317" s="2448"/>
      <c r="FN317" s="2448"/>
      <c r="FO317" s="2448"/>
      <c r="FP317" s="2448"/>
      <c r="FQ317" s="2448"/>
      <c r="FR317" s="2448"/>
      <c r="FS317" s="2448"/>
      <c r="FT317" s="2448"/>
      <c r="FU317" s="2448"/>
      <c r="FV317" s="2448"/>
      <c r="FW317" s="2448"/>
      <c r="FX317" s="2448"/>
      <c r="FY317" s="2448"/>
      <c r="FZ317" s="2448"/>
      <c r="GA317" s="2448"/>
      <c r="GB317" s="2448"/>
      <c r="GC317" s="2448"/>
      <c r="GD317" s="2448"/>
      <c r="GE317" s="2448"/>
      <c r="GF317" s="2448"/>
      <c r="GG317" s="2448"/>
      <c r="GH317" s="2448"/>
      <c r="GI317" s="2448"/>
      <c r="GJ317" s="2449"/>
      <c r="GK317" s="2054"/>
      <c r="GL317" s="2055"/>
      <c r="GM317" s="2055"/>
      <c r="GN317" s="2056"/>
      <c r="GO317" s="2071"/>
      <c r="GP317" s="2072"/>
      <c r="GQ317" s="2072"/>
      <c r="GR317" s="2072"/>
      <c r="GS317" s="2072"/>
      <c r="GT317" s="2072"/>
      <c r="GU317" s="2072"/>
      <c r="GV317" s="2072"/>
      <c r="GW317" s="2072"/>
      <c r="GX317" s="2072"/>
      <c r="GY317" s="2072"/>
      <c r="GZ317" s="2072"/>
      <c r="HA317" s="2072"/>
      <c r="HB317" s="2072"/>
      <c r="HC317" s="2072"/>
      <c r="HD317" s="2072"/>
      <c r="HE317" s="2072"/>
      <c r="HF317" s="2072"/>
      <c r="HG317" s="2072"/>
      <c r="HH317" s="2072"/>
      <c r="HI317" s="2072"/>
      <c r="HJ317" s="2072"/>
      <c r="HK317" s="2072"/>
      <c r="HL317" s="2072"/>
      <c r="HM317" s="2072"/>
      <c r="HN317" s="2072"/>
      <c r="HO317" s="2072"/>
      <c r="HP317" s="2072"/>
      <c r="HQ317" s="2072"/>
      <c r="HR317" s="2072"/>
      <c r="HS317" s="2072"/>
      <c r="HT317" s="2072"/>
      <c r="HU317" s="2072"/>
      <c r="HV317" s="2072"/>
      <c r="HW317" s="2072"/>
      <c r="HX317" s="2072"/>
      <c r="HY317" s="2072"/>
      <c r="HZ317" s="2072"/>
      <c r="IA317" s="2072"/>
      <c r="IB317" s="2072"/>
      <c r="IC317" s="2072"/>
      <c r="ID317" s="2072"/>
      <c r="IE317" s="2072"/>
      <c r="IF317" s="2072"/>
      <c r="IG317" s="2072"/>
      <c r="IH317" s="2072"/>
      <c r="II317" s="2073"/>
      <c r="IJ317" s="113"/>
    </row>
    <row r="318" spans="3:244" ht="5.25" customHeight="1">
      <c r="C318" s="90"/>
      <c r="D318" s="90"/>
      <c r="E318" s="90"/>
      <c r="F318" s="90"/>
      <c r="G318" s="90"/>
      <c r="H318" s="2042"/>
      <c r="I318" s="2043"/>
      <c r="J318" s="2043"/>
      <c r="K318" s="2043"/>
      <c r="L318" s="2043"/>
      <c r="M318" s="2044"/>
      <c r="N318" s="2095"/>
      <c r="O318" s="2096"/>
      <c r="P318" s="2096"/>
      <c r="Q318" s="2097"/>
      <c r="R318" s="2448"/>
      <c r="S318" s="2448"/>
      <c r="T318" s="2448"/>
      <c r="U318" s="2448"/>
      <c r="V318" s="2448"/>
      <c r="W318" s="2448"/>
      <c r="X318" s="2448"/>
      <c r="Y318" s="2448"/>
      <c r="Z318" s="2448"/>
      <c r="AA318" s="2448"/>
      <c r="AB318" s="2448"/>
      <c r="AC318" s="2448"/>
      <c r="AD318" s="2448"/>
      <c r="AE318" s="2448"/>
      <c r="AF318" s="2448"/>
      <c r="AG318" s="2448"/>
      <c r="AH318" s="2448"/>
      <c r="AI318" s="2448"/>
      <c r="AJ318" s="2448"/>
      <c r="AK318" s="2448"/>
      <c r="AL318" s="2448"/>
      <c r="AM318" s="2448"/>
      <c r="AN318" s="2448"/>
      <c r="AO318" s="2448"/>
      <c r="AP318" s="2448"/>
      <c r="AQ318" s="2448"/>
      <c r="AR318" s="2448"/>
      <c r="AS318" s="2448"/>
      <c r="AT318" s="2448"/>
      <c r="AU318" s="2448"/>
      <c r="AV318" s="2448"/>
      <c r="AW318" s="2448"/>
      <c r="AX318" s="2448"/>
      <c r="AY318" s="2448"/>
      <c r="AZ318" s="2448"/>
      <c r="BA318" s="2448"/>
      <c r="BB318" s="2448"/>
      <c r="BC318" s="2448"/>
      <c r="BD318" s="2448"/>
      <c r="BE318" s="2448"/>
      <c r="BF318" s="2448"/>
      <c r="BG318" s="2448"/>
      <c r="BH318" s="2448"/>
      <c r="BI318" s="2448"/>
      <c r="BJ318" s="2448"/>
      <c r="BK318" s="2448"/>
      <c r="BL318" s="2448"/>
      <c r="BM318" s="2448"/>
      <c r="BN318" s="2448"/>
      <c r="BO318" s="2448"/>
      <c r="BP318" s="2448"/>
      <c r="BQ318" s="2449"/>
      <c r="BR318" s="2054"/>
      <c r="BS318" s="2055"/>
      <c r="BT318" s="2055"/>
      <c r="BU318" s="2056"/>
      <c r="BV318" s="2071"/>
      <c r="BW318" s="2072"/>
      <c r="BX318" s="2072"/>
      <c r="BY318" s="2072"/>
      <c r="BZ318" s="2072"/>
      <c r="CA318" s="2072"/>
      <c r="CB318" s="2072"/>
      <c r="CC318" s="2072"/>
      <c r="CD318" s="2072"/>
      <c r="CE318" s="2072"/>
      <c r="CF318" s="2072"/>
      <c r="CG318" s="2072"/>
      <c r="CH318" s="2072"/>
      <c r="CI318" s="2072"/>
      <c r="CJ318" s="2072"/>
      <c r="CK318" s="2072"/>
      <c r="CL318" s="2072"/>
      <c r="CM318" s="2072"/>
      <c r="CN318" s="2072"/>
      <c r="CO318" s="2072"/>
      <c r="CP318" s="2072"/>
      <c r="CQ318" s="2072"/>
      <c r="CR318" s="2072"/>
      <c r="CS318" s="2072"/>
      <c r="CT318" s="2072"/>
      <c r="CU318" s="2072"/>
      <c r="CV318" s="2072"/>
      <c r="CW318" s="2072"/>
      <c r="CX318" s="2072"/>
      <c r="CY318" s="2072"/>
      <c r="CZ318" s="2072"/>
      <c r="DA318" s="2072"/>
      <c r="DB318" s="2072"/>
      <c r="DC318" s="2072"/>
      <c r="DD318" s="2072"/>
      <c r="DE318" s="2072"/>
      <c r="DF318" s="2072"/>
      <c r="DG318" s="2072"/>
      <c r="DH318" s="2072"/>
      <c r="DI318" s="2072"/>
      <c r="DJ318" s="2072"/>
      <c r="DK318" s="2072"/>
      <c r="DL318" s="2072"/>
      <c r="DM318" s="2072"/>
      <c r="DN318" s="2072"/>
      <c r="DO318" s="2072"/>
      <c r="DP318" s="2073"/>
      <c r="DQ318" s="81"/>
      <c r="DR318" s="144"/>
      <c r="DV318" s="90"/>
      <c r="DW318" s="90"/>
      <c r="DX318" s="90"/>
      <c r="DY318" s="90"/>
      <c r="DZ318" s="90"/>
      <c r="EA318" s="2042"/>
      <c r="EB318" s="2043"/>
      <c r="EC318" s="2043"/>
      <c r="ED318" s="2043"/>
      <c r="EE318" s="2043"/>
      <c r="EF318" s="2044"/>
      <c r="EG318" s="2095"/>
      <c r="EH318" s="2096"/>
      <c r="EI318" s="2096"/>
      <c r="EJ318" s="2097"/>
      <c r="EK318" s="2448"/>
      <c r="EL318" s="2448"/>
      <c r="EM318" s="2448"/>
      <c r="EN318" s="2448"/>
      <c r="EO318" s="2448"/>
      <c r="EP318" s="2448"/>
      <c r="EQ318" s="2448"/>
      <c r="ER318" s="2448"/>
      <c r="ES318" s="2448"/>
      <c r="ET318" s="2448"/>
      <c r="EU318" s="2448"/>
      <c r="EV318" s="2448"/>
      <c r="EW318" s="2448"/>
      <c r="EX318" s="2448"/>
      <c r="EY318" s="2448"/>
      <c r="EZ318" s="2448"/>
      <c r="FA318" s="2448"/>
      <c r="FB318" s="2448"/>
      <c r="FC318" s="2448"/>
      <c r="FD318" s="2448"/>
      <c r="FE318" s="2448"/>
      <c r="FF318" s="2448"/>
      <c r="FG318" s="2448"/>
      <c r="FH318" s="2448"/>
      <c r="FI318" s="2448"/>
      <c r="FJ318" s="2448"/>
      <c r="FK318" s="2448"/>
      <c r="FL318" s="2448"/>
      <c r="FM318" s="2448"/>
      <c r="FN318" s="2448"/>
      <c r="FO318" s="2448"/>
      <c r="FP318" s="2448"/>
      <c r="FQ318" s="2448"/>
      <c r="FR318" s="2448"/>
      <c r="FS318" s="2448"/>
      <c r="FT318" s="2448"/>
      <c r="FU318" s="2448"/>
      <c r="FV318" s="2448"/>
      <c r="FW318" s="2448"/>
      <c r="FX318" s="2448"/>
      <c r="FY318" s="2448"/>
      <c r="FZ318" s="2448"/>
      <c r="GA318" s="2448"/>
      <c r="GB318" s="2448"/>
      <c r="GC318" s="2448"/>
      <c r="GD318" s="2448"/>
      <c r="GE318" s="2448"/>
      <c r="GF318" s="2448"/>
      <c r="GG318" s="2448"/>
      <c r="GH318" s="2448"/>
      <c r="GI318" s="2448"/>
      <c r="GJ318" s="2449"/>
      <c r="GK318" s="2054"/>
      <c r="GL318" s="2055"/>
      <c r="GM318" s="2055"/>
      <c r="GN318" s="2056"/>
      <c r="GO318" s="2071"/>
      <c r="GP318" s="2072"/>
      <c r="GQ318" s="2072"/>
      <c r="GR318" s="2072"/>
      <c r="GS318" s="2072"/>
      <c r="GT318" s="2072"/>
      <c r="GU318" s="2072"/>
      <c r="GV318" s="2072"/>
      <c r="GW318" s="2072"/>
      <c r="GX318" s="2072"/>
      <c r="GY318" s="2072"/>
      <c r="GZ318" s="2072"/>
      <c r="HA318" s="2072"/>
      <c r="HB318" s="2072"/>
      <c r="HC318" s="2072"/>
      <c r="HD318" s="2072"/>
      <c r="HE318" s="2072"/>
      <c r="HF318" s="2072"/>
      <c r="HG318" s="2072"/>
      <c r="HH318" s="2072"/>
      <c r="HI318" s="2072"/>
      <c r="HJ318" s="2072"/>
      <c r="HK318" s="2072"/>
      <c r="HL318" s="2072"/>
      <c r="HM318" s="2072"/>
      <c r="HN318" s="2072"/>
      <c r="HO318" s="2072"/>
      <c r="HP318" s="2072"/>
      <c r="HQ318" s="2072"/>
      <c r="HR318" s="2072"/>
      <c r="HS318" s="2072"/>
      <c r="HT318" s="2072"/>
      <c r="HU318" s="2072"/>
      <c r="HV318" s="2072"/>
      <c r="HW318" s="2072"/>
      <c r="HX318" s="2072"/>
      <c r="HY318" s="2072"/>
      <c r="HZ318" s="2072"/>
      <c r="IA318" s="2072"/>
      <c r="IB318" s="2072"/>
      <c r="IC318" s="2072"/>
      <c r="ID318" s="2072"/>
      <c r="IE318" s="2072"/>
      <c r="IF318" s="2072"/>
      <c r="IG318" s="2072"/>
      <c r="IH318" s="2072"/>
      <c r="II318" s="2073"/>
      <c r="IJ318" s="113"/>
    </row>
    <row r="319" spans="3:244" ht="5.25" customHeight="1">
      <c r="C319" s="90"/>
      <c r="D319" s="90"/>
      <c r="E319" s="90"/>
      <c r="F319" s="90"/>
      <c r="G319" s="90"/>
      <c r="H319" s="2045"/>
      <c r="I319" s="2046"/>
      <c r="J319" s="2046"/>
      <c r="K319" s="2046"/>
      <c r="L319" s="2046"/>
      <c r="M319" s="2047"/>
      <c r="N319" s="2098"/>
      <c r="O319" s="2099"/>
      <c r="P319" s="2099"/>
      <c r="Q319" s="2100"/>
      <c r="R319" s="2450"/>
      <c r="S319" s="2450"/>
      <c r="T319" s="2450"/>
      <c r="U319" s="2450"/>
      <c r="V319" s="2450"/>
      <c r="W319" s="2450"/>
      <c r="X319" s="2450"/>
      <c r="Y319" s="2450"/>
      <c r="Z319" s="2450"/>
      <c r="AA319" s="2450"/>
      <c r="AB319" s="2450"/>
      <c r="AC319" s="2450"/>
      <c r="AD319" s="2450"/>
      <c r="AE319" s="2450"/>
      <c r="AF319" s="2450"/>
      <c r="AG319" s="2450"/>
      <c r="AH319" s="2450"/>
      <c r="AI319" s="2450"/>
      <c r="AJ319" s="2450"/>
      <c r="AK319" s="2450"/>
      <c r="AL319" s="2450"/>
      <c r="AM319" s="2450"/>
      <c r="AN319" s="2450"/>
      <c r="AO319" s="2450"/>
      <c r="AP319" s="2450"/>
      <c r="AQ319" s="2450"/>
      <c r="AR319" s="2450"/>
      <c r="AS319" s="2450"/>
      <c r="AT319" s="2450"/>
      <c r="AU319" s="2450"/>
      <c r="AV319" s="2450"/>
      <c r="AW319" s="2450"/>
      <c r="AX319" s="2450"/>
      <c r="AY319" s="2450"/>
      <c r="AZ319" s="2450"/>
      <c r="BA319" s="2450"/>
      <c r="BB319" s="2450"/>
      <c r="BC319" s="2450"/>
      <c r="BD319" s="2450"/>
      <c r="BE319" s="2450"/>
      <c r="BF319" s="2450"/>
      <c r="BG319" s="2450"/>
      <c r="BH319" s="2450"/>
      <c r="BI319" s="2450"/>
      <c r="BJ319" s="2450"/>
      <c r="BK319" s="2450"/>
      <c r="BL319" s="2450"/>
      <c r="BM319" s="2450"/>
      <c r="BN319" s="2450"/>
      <c r="BO319" s="2450"/>
      <c r="BP319" s="2450"/>
      <c r="BQ319" s="2451"/>
      <c r="BR319" s="2057"/>
      <c r="BS319" s="2058"/>
      <c r="BT319" s="2058"/>
      <c r="BU319" s="2059"/>
      <c r="BV319" s="2074"/>
      <c r="BW319" s="2075"/>
      <c r="BX319" s="2075"/>
      <c r="BY319" s="2075"/>
      <c r="BZ319" s="2075"/>
      <c r="CA319" s="2075"/>
      <c r="CB319" s="2075"/>
      <c r="CC319" s="2075"/>
      <c r="CD319" s="2075"/>
      <c r="CE319" s="2075"/>
      <c r="CF319" s="2075"/>
      <c r="CG319" s="2075"/>
      <c r="CH319" s="2075"/>
      <c r="CI319" s="2075"/>
      <c r="CJ319" s="2075"/>
      <c r="CK319" s="2075"/>
      <c r="CL319" s="2075"/>
      <c r="CM319" s="2075"/>
      <c r="CN319" s="2075"/>
      <c r="CO319" s="2075"/>
      <c r="CP319" s="2075"/>
      <c r="CQ319" s="2075"/>
      <c r="CR319" s="2075"/>
      <c r="CS319" s="2075"/>
      <c r="CT319" s="2075"/>
      <c r="CU319" s="2075"/>
      <c r="CV319" s="2075"/>
      <c r="CW319" s="2075"/>
      <c r="CX319" s="2075"/>
      <c r="CY319" s="2075"/>
      <c r="CZ319" s="2075"/>
      <c r="DA319" s="2075"/>
      <c r="DB319" s="2075"/>
      <c r="DC319" s="2075"/>
      <c r="DD319" s="2075"/>
      <c r="DE319" s="2075"/>
      <c r="DF319" s="2075"/>
      <c r="DG319" s="2075"/>
      <c r="DH319" s="2075"/>
      <c r="DI319" s="2075"/>
      <c r="DJ319" s="2075"/>
      <c r="DK319" s="2075"/>
      <c r="DL319" s="2075"/>
      <c r="DM319" s="2075"/>
      <c r="DN319" s="2075"/>
      <c r="DO319" s="2075"/>
      <c r="DP319" s="2076"/>
      <c r="DQ319" s="81"/>
      <c r="DR319" s="144"/>
      <c r="DV319" s="90"/>
      <c r="DW319" s="90"/>
      <c r="DX319" s="90"/>
      <c r="DY319" s="90"/>
      <c r="DZ319" s="90"/>
      <c r="EA319" s="2045"/>
      <c r="EB319" s="2046"/>
      <c r="EC319" s="2046"/>
      <c r="ED319" s="2046"/>
      <c r="EE319" s="2046"/>
      <c r="EF319" s="2047"/>
      <c r="EG319" s="2098"/>
      <c r="EH319" s="2099"/>
      <c r="EI319" s="2099"/>
      <c r="EJ319" s="2100"/>
      <c r="EK319" s="2450"/>
      <c r="EL319" s="2450"/>
      <c r="EM319" s="2450"/>
      <c r="EN319" s="2450"/>
      <c r="EO319" s="2450"/>
      <c r="EP319" s="2450"/>
      <c r="EQ319" s="2450"/>
      <c r="ER319" s="2450"/>
      <c r="ES319" s="2450"/>
      <c r="ET319" s="2450"/>
      <c r="EU319" s="2450"/>
      <c r="EV319" s="2450"/>
      <c r="EW319" s="2450"/>
      <c r="EX319" s="2450"/>
      <c r="EY319" s="2450"/>
      <c r="EZ319" s="2450"/>
      <c r="FA319" s="2450"/>
      <c r="FB319" s="2450"/>
      <c r="FC319" s="2450"/>
      <c r="FD319" s="2450"/>
      <c r="FE319" s="2450"/>
      <c r="FF319" s="2450"/>
      <c r="FG319" s="2450"/>
      <c r="FH319" s="2450"/>
      <c r="FI319" s="2450"/>
      <c r="FJ319" s="2450"/>
      <c r="FK319" s="2450"/>
      <c r="FL319" s="2450"/>
      <c r="FM319" s="2450"/>
      <c r="FN319" s="2450"/>
      <c r="FO319" s="2450"/>
      <c r="FP319" s="2450"/>
      <c r="FQ319" s="2450"/>
      <c r="FR319" s="2450"/>
      <c r="FS319" s="2450"/>
      <c r="FT319" s="2450"/>
      <c r="FU319" s="2450"/>
      <c r="FV319" s="2450"/>
      <c r="FW319" s="2450"/>
      <c r="FX319" s="2450"/>
      <c r="FY319" s="2450"/>
      <c r="FZ319" s="2450"/>
      <c r="GA319" s="2450"/>
      <c r="GB319" s="2450"/>
      <c r="GC319" s="2450"/>
      <c r="GD319" s="2450"/>
      <c r="GE319" s="2450"/>
      <c r="GF319" s="2450"/>
      <c r="GG319" s="2450"/>
      <c r="GH319" s="2450"/>
      <c r="GI319" s="2450"/>
      <c r="GJ319" s="2451"/>
      <c r="GK319" s="2057"/>
      <c r="GL319" s="2058"/>
      <c r="GM319" s="2058"/>
      <c r="GN319" s="2059"/>
      <c r="GO319" s="2074"/>
      <c r="GP319" s="2075"/>
      <c r="GQ319" s="2075"/>
      <c r="GR319" s="2075"/>
      <c r="GS319" s="2075"/>
      <c r="GT319" s="2075"/>
      <c r="GU319" s="2075"/>
      <c r="GV319" s="2075"/>
      <c r="GW319" s="2075"/>
      <c r="GX319" s="2075"/>
      <c r="GY319" s="2075"/>
      <c r="GZ319" s="2075"/>
      <c r="HA319" s="2075"/>
      <c r="HB319" s="2075"/>
      <c r="HC319" s="2075"/>
      <c r="HD319" s="2075"/>
      <c r="HE319" s="2075"/>
      <c r="HF319" s="2075"/>
      <c r="HG319" s="2075"/>
      <c r="HH319" s="2075"/>
      <c r="HI319" s="2075"/>
      <c r="HJ319" s="2075"/>
      <c r="HK319" s="2075"/>
      <c r="HL319" s="2075"/>
      <c r="HM319" s="2075"/>
      <c r="HN319" s="2075"/>
      <c r="HO319" s="2075"/>
      <c r="HP319" s="2075"/>
      <c r="HQ319" s="2075"/>
      <c r="HR319" s="2075"/>
      <c r="HS319" s="2075"/>
      <c r="HT319" s="2075"/>
      <c r="HU319" s="2075"/>
      <c r="HV319" s="2075"/>
      <c r="HW319" s="2075"/>
      <c r="HX319" s="2075"/>
      <c r="HY319" s="2075"/>
      <c r="HZ319" s="2075"/>
      <c r="IA319" s="2075"/>
      <c r="IB319" s="2075"/>
      <c r="IC319" s="2075"/>
      <c r="ID319" s="2075"/>
      <c r="IE319" s="2075"/>
      <c r="IF319" s="2075"/>
      <c r="IG319" s="2075"/>
      <c r="IH319" s="2075"/>
      <c r="II319" s="2076"/>
      <c r="IJ319" s="113"/>
    </row>
    <row r="320" spans="3:244" ht="5.25" customHeight="1">
      <c r="C320" s="90"/>
      <c r="D320" s="90"/>
      <c r="E320" s="90"/>
      <c r="F320" s="90"/>
      <c r="G320" s="90"/>
      <c r="H320" s="1960" t="s">
        <v>10</v>
      </c>
      <c r="I320" s="1745"/>
      <c r="J320" s="1745"/>
      <c r="K320" s="1745"/>
      <c r="L320" s="1745"/>
      <c r="M320" s="1745"/>
      <c r="N320" s="1745"/>
      <c r="O320" s="1745"/>
      <c r="P320" s="1745"/>
      <c r="Q320" s="1745"/>
      <c r="R320" s="1745"/>
      <c r="S320" s="1745"/>
      <c r="T320" s="1745"/>
      <c r="U320" s="1745"/>
      <c r="V320" s="1745"/>
      <c r="W320" s="1745"/>
      <c r="X320" s="1745"/>
      <c r="Y320" s="1745"/>
      <c r="Z320" s="1961"/>
      <c r="AA320" s="2036" t="s">
        <v>11</v>
      </c>
      <c r="AB320" s="1745"/>
      <c r="AC320" s="1745"/>
      <c r="AD320" s="1745"/>
      <c r="AE320" s="1745"/>
      <c r="AF320" s="1745"/>
      <c r="AG320" s="1745"/>
      <c r="AH320" s="1745"/>
      <c r="AI320" s="1745"/>
      <c r="AJ320" s="1745"/>
      <c r="AK320" s="1745"/>
      <c r="AL320" s="1745"/>
      <c r="AM320" s="1745"/>
      <c r="AN320" s="1745"/>
      <c r="AO320" s="1745"/>
      <c r="AP320" s="1745"/>
      <c r="AQ320" s="1745"/>
      <c r="AR320" s="1745"/>
      <c r="AS320" s="1745"/>
      <c r="AT320" s="1745"/>
      <c r="AU320" s="1745"/>
      <c r="AV320" s="1745"/>
      <c r="AW320" s="1745"/>
      <c r="AX320" s="1961"/>
      <c r="AY320" s="2119" t="s">
        <v>276</v>
      </c>
      <c r="AZ320" s="2120"/>
      <c r="BA320" s="2120"/>
      <c r="BB320" s="2120"/>
      <c r="BC320" s="2120"/>
      <c r="BD320" s="2120"/>
      <c r="BE320" s="2120"/>
      <c r="BF320" s="2120"/>
      <c r="BG320" s="2120"/>
      <c r="BH320" s="2120"/>
      <c r="BI320" s="2120"/>
      <c r="BJ320" s="2120"/>
      <c r="BK320" s="2120"/>
      <c r="BL320" s="2120"/>
      <c r="BM320" s="2120"/>
      <c r="BN320" s="2120"/>
      <c r="BO320" s="2120"/>
      <c r="BP320" s="2120"/>
      <c r="BQ320" s="2120"/>
      <c r="BR320" s="2120"/>
      <c r="BS320" s="2120"/>
      <c r="BT320" s="2120"/>
      <c r="BU320" s="2120"/>
      <c r="BV320" s="2121"/>
      <c r="BW320" s="2128" t="s">
        <v>2</v>
      </c>
      <c r="BX320" s="2129"/>
      <c r="BY320" s="2129"/>
      <c r="BZ320" s="2129"/>
      <c r="CA320" s="2129"/>
      <c r="CB320" s="2129"/>
      <c r="CC320" s="2129"/>
      <c r="CD320" s="2129"/>
      <c r="CE320" s="2129"/>
      <c r="CF320" s="2129"/>
      <c r="CG320" s="2129"/>
      <c r="CH320" s="2129"/>
      <c r="CI320" s="2129"/>
      <c r="CJ320" s="2129"/>
      <c r="CK320" s="2129"/>
      <c r="CL320" s="2129"/>
      <c r="CM320" s="2129"/>
      <c r="CN320" s="2129"/>
      <c r="CO320" s="2129"/>
      <c r="CP320" s="2129"/>
      <c r="CQ320" s="2129"/>
      <c r="CR320" s="2129"/>
      <c r="CS320" s="2130"/>
      <c r="CT320" s="2036" t="s">
        <v>3</v>
      </c>
      <c r="CU320" s="1745"/>
      <c r="CV320" s="1745"/>
      <c r="CW320" s="1745"/>
      <c r="CX320" s="1745"/>
      <c r="CY320" s="1745"/>
      <c r="CZ320" s="1745"/>
      <c r="DA320" s="1745"/>
      <c r="DB320" s="1745"/>
      <c r="DC320" s="1745"/>
      <c r="DD320" s="1745"/>
      <c r="DE320" s="1745"/>
      <c r="DF320" s="1745"/>
      <c r="DG320" s="1745"/>
      <c r="DH320" s="1745"/>
      <c r="DI320" s="1745"/>
      <c r="DJ320" s="1745"/>
      <c r="DK320" s="1745"/>
      <c r="DL320" s="1745"/>
      <c r="DM320" s="1745"/>
      <c r="DN320" s="1745"/>
      <c r="DO320" s="1745"/>
      <c r="DP320" s="1746"/>
      <c r="DQ320" s="81"/>
      <c r="DR320" s="144"/>
      <c r="DV320" s="90"/>
      <c r="DW320" s="90"/>
      <c r="DX320" s="90"/>
      <c r="DY320" s="90"/>
      <c r="DZ320" s="90"/>
      <c r="EA320" s="1960" t="s">
        <v>10</v>
      </c>
      <c r="EB320" s="1745"/>
      <c r="EC320" s="1745"/>
      <c r="ED320" s="1745"/>
      <c r="EE320" s="1745"/>
      <c r="EF320" s="1745"/>
      <c r="EG320" s="1745"/>
      <c r="EH320" s="1745"/>
      <c r="EI320" s="1745"/>
      <c r="EJ320" s="1745"/>
      <c r="EK320" s="1745"/>
      <c r="EL320" s="1745"/>
      <c r="EM320" s="1745"/>
      <c r="EN320" s="1745"/>
      <c r="EO320" s="1745"/>
      <c r="EP320" s="1745"/>
      <c r="EQ320" s="1745"/>
      <c r="ER320" s="1745"/>
      <c r="ES320" s="1961"/>
      <c r="ET320" s="2036" t="s">
        <v>11</v>
      </c>
      <c r="EU320" s="1745"/>
      <c r="EV320" s="1745"/>
      <c r="EW320" s="1745"/>
      <c r="EX320" s="1745"/>
      <c r="EY320" s="1745"/>
      <c r="EZ320" s="1745"/>
      <c r="FA320" s="1745"/>
      <c r="FB320" s="1745"/>
      <c r="FC320" s="1745"/>
      <c r="FD320" s="1745"/>
      <c r="FE320" s="1745"/>
      <c r="FF320" s="1745"/>
      <c r="FG320" s="1745"/>
      <c r="FH320" s="1745"/>
      <c r="FI320" s="1745"/>
      <c r="FJ320" s="1745"/>
      <c r="FK320" s="1745"/>
      <c r="FL320" s="1745"/>
      <c r="FM320" s="1745"/>
      <c r="FN320" s="1745"/>
      <c r="FO320" s="1745"/>
      <c r="FP320" s="1745"/>
      <c r="FQ320" s="1961"/>
      <c r="FR320" s="2119" t="s">
        <v>276</v>
      </c>
      <c r="FS320" s="2120"/>
      <c r="FT320" s="2120"/>
      <c r="FU320" s="2120"/>
      <c r="FV320" s="2120"/>
      <c r="FW320" s="2120"/>
      <c r="FX320" s="2120"/>
      <c r="FY320" s="2120"/>
      <c r="FZ320" s="2120"/>
      <c r="GA320" s="2120"/>
      <c r="GB320" s="2120"/>
      <c r="GC320" s="2120"/>
      <c r="GD320" s="2120"/>
      <c r="GE320" s="2120"/>
      <c r="GF320" s="2120"/>
      <c r="GG320" s="2120"/>
      <c r="GH320" s="2120"/>
      <c r="GI320" s="2120"/>
      <c r="GJ320" s="2120"/>
      <c r="GK320" s="2120"/>
      <c r="GL320" s="2120"/>
      <c r="GM320" s="2120"/>
      <c r="GN320" s="2120"/>
      <c r="GO320" s="2121"/>
      <c r="GP320" s="2128" t="s">
        <v>2</v>
      </c>
      <c r="GQ320" s="2129"/>
      <c r="GR320" s="2129"/>
      <c r="GS320" s="2129"/>
      <c r="GT320" s="2129"/>
      <c r="GU320" s="2129"/>
      <c r="GV320" s="2129"/>
      <c r="GW320" s="2129"/>
      <c r="GX320" s="2129"/>
      <c r="GY320" s="2129"/>
      <c r="GZ320" s="2129"/>
      <c r="HA320" s="2129"/>
      <c r="HB320" s="2129"/>
      <c r="HC320" s="2129"/>
      <c r="HD320" s="2129"/>
      <c r="HE320" s="2129"/>
      <c r="HF320" s="2129"/>
      <c r="HG320" s="2129"/>
      <c r="HH320" s="2129"/>
      <c r="HI320" s="2129"/>
      <c r="HJ320" s="2129"/>
      <c r="HK320" s="2129"/>
      <c r="HL320" s="2130"/>
      <c r="HM320" s="2036" t="s">
        <v>3</v>
      </c>
      <c r="HN320" s="1745"/>
      <c r="HO320" s="1745"/>
      <c r="HP320" s="1745"/>
      <c r="HQ320" s="1745"/>
      <c r="HR320" s="1745"/>
      <c r="HS320" s="1745"/>
      <c r="HT320" s="1745"/>
      <c r="HU320" s="1745"/>
      <c r="HV320" s="1745"/>
      <c r="HW320" s="1745"/>
      <c r="HX320" s="1745"/>
      <c r="HY320" s="1745"/>
      <c r="HZ320" s="1745"/>
      <c r="IA320" s="1745"/>
      <c r="IB320" s="1745"/>
      <c r="IC320" s="1745"/>
      <c r="ID320" s="1745"/>
      <c r="IE320" s="1745"/>
      <c r="IF320" s="1745"/>
      <c r="IG320" s="1745"/>
      <c r="IH320" s="1745"/>
      <c r="II320" s="1746"/>
      <c r="IJ320" s="113"/>
    </row>
    <row r="321" spans="3:244" ht="5.25" customHeight="1">
      <c r="C321" s="90"/>
      <c r="D321" s="90"/>
      <c r="E321" s="90"/>
      <c r="F321" s="90"/>
      <c r="G321" s="90"/>
      <c r="H321" s="1962"/>
      <c r="I321" s="1748"/>
      <c r="J321" s="1748"/>
      <c r="K321" s="1748"/>
      <c r="L321" s="1748"/>
      <c r="M321" s="1748"/>
      <c r="N321" s="1748"/>
      <c r="O321" s="1748"/>
      <c r="P321" s="1748"/>
      <c r="Q321" s="1748"/>
      <c r="R321" s="1748"/>
      <c r="S321" s="1748"/>
      <c r="T321" s="1748"/>
      <c r="U321" s="1748"/>
      <c r="V321" s="1748"/>
      <c r="W321" s="1748"/>
      <c r="X321" s="1748"/>
      <c r="Y321" s="1748"/>
      <c r="Z321" s="1963"/>
      <c r="AA321" s="2037"/>
      <c r="AB321" s="1748"/>
      <c r="AC321" s="1748"/>
      <c r="AD321" s="1748"/>
      <c r="AE321" s="1748"/>
      <c r="AF321" s="1748"/>
      <c r="AG321" s="1748"/>
      <c r="AH321" s="1748"/>
      <c r="AI321" s="1748"/>
      <c r="AJ321" s="1748"/>
      <c r="AK321" s="1748"/>
      <c r="AL321" s="1748"/>
      <c r="AM321" s="1748"/>
      <c r="AN321" s="1748"/>
      <c r="AO321" s="1748"/>
      <c r="AP321" s="1748"/>
      <c r="AQ321" s="1748"/>
      <c r="AR321" s="1748"/>
      <c r="AS321" s="1748"/>
      <c r="AT321" s="1748"/>
      <c r="AU321" s="1748"/>
      <c r="AV321" s="1748"/>
      <c r="AW321" s="1748"/>
      <c r="AX321" s="1963"/>
      <c r="AY321" s="2122"/>
      <c r="AZ321" s="2123"/>
      <c r="BA321" s="2123"/>
      <c r="BB321" s="2123"/>
      <c r="BC321" s="2123"/>
      <c r="BD321" s="2123"/>
      <c r="BE321" s="2123"/>
      <c r="BF321" s="2123"/>
      <c r="BG321" s="2123"/>
      <c r="BH321" s="2123"/>
      <c r="BI321" s="2123"/>
      <c r="BJ321" s="2123"/>
      <c r="BK321" s="2123"/>
      <c r="BL321" s="2123"/>
      <c r="BM321" s="2123"/>
      <c r="BN321" s="2123"/>
      <c r="BO321" s="2123"/>
      <c r="BP321" s="2123"/>
      <c r="BQ321" s="2123"/>
      <c r="BR321" s="2123"/>
      <c r="BS321" s="2123"/>
      <c r="BT321" s="2123"/>
      <c r="BU321" s="2123"/>
      <c r="BV321" s="2124"/>
      <c r="BW321" s="2131"/>
      <c r="BX321" s="2132"/>
      <c r="BY321" s="2132"/>
      <c r="BZ321" s="2132"/>
      <c r="CA321" s="2132"/>
      <c r="CB321" s="2132"/>
      <c r="CC321" s="2132"/>
      <c r="CD321" s="2132"/>
      <c r="CE321" s="2132"/>
      <c r="CF321" s="2132"/>
      <c r="CG321" s="2132"/>
      <c r="CH321" s="2132"/>
      <c r="CI321" s="2132"/>
      <c r="CJ321" s="2132"/>
      <c r="CK321" s="2132"/>
      <c r="CL321" s="2132"/>
      <c r="CM321" s="2132"/>
      <c r="CN321" s="2132"/>
      <c r="CO321" s="2132"/>
      <c r="CP321" s="2132"/>
      <c r="CQ321" s="2132"/>
      <c r="CR321" s="2132"/>
      <c r="CS321" s="2133"/>
      <c r="CT321" s="2037"/>
      <c r="CU321" s="1748"/>
      <c r="CV321" s="1748"/>
      <c r="CW321" s="1748"/>
      <c r="CX321" s="1748"/>
      <c r="CY321" s="1748"/>
      <c r="CZ321" s="1748"/>
      <c r="DA321" s="1748"/>
      <c r="DB321" s="1748"/>
      <c r="DC321" s="1748"/>
      <c r="DD321" s="1748"/>
      <c r="DE321" s="1748"/>
      <c r="DF321" s="1748"/>
      <c r="DG321" s="1748"/>
      <c r="DH321" s="1748"/>
      <c r="DI321" s="1748"/>
      <c r="DJ321" s="1748"/>
      <c r="DK321" s="1748"/>
      <c r="DL321" s="1748"/>
      <c r="DM321" s="1748"/>
      <c r="DN321" s="1748"/>
      <c r="DO321" s="1748"/>
      <c r="DP321" s="1749"/>
      <c r="DQ321" s="81"/>
      <c r="DR321" s="144"/>
      <c r="DV321" s="90"/>
      <c r="DW321" s="90"/>
      <c r="DX321" s="90"/>
      <c r="DY321" s="90"/>
      <c r="DZ321" s="90"/>
      <c r="EA321" s="1962"/>
      <c r="EB321" s="1748"/>
      <c r="EC321" s="1748"/>
      <c r="ED321" s="1748"/>
      <c r="EE321" s="1748"/>
      <c r="EF321" s="1748"/>
      <c r="EG321" s="1748"/>
      <c r="EH321" s="1748"/>
      <c r="EI321" s="1748"/>
      <c r="EJ321" s="1748"/>
      <c r="EK321" s="1748"/>
      <c r="EL321" s="1748"/>
      <c r="EM321" s="1748"/>
      <c r="EN321" s="1748"/>
      <c r="EO321" s="1748"/>
      <c r="EP321" s="1748"/>
      <c r="EQ321" s="1748"/>
      <c r="ER321" s="1748"/>
      <c r="ES321" s="1963"/>
      <c r="ET321" s="2037"/>
      <c r="EU321" s="1748"/>
      <c r="EV321" s="1748"/>
      <c r="EW321" s="1748"/>
      <c r="EX321" s="1748"/>
      <c r="EY321" s="1748"/>
      <c r="EZ321" s="1748"/>
      <c r="FA321" s="1748"/>
      <c r="FB321" s="1748"/>
      <c r="FC321" s="1748"/>
      <c r="FD321" s="1748"/>
      <c r="FE321" s="1748"/>
      <c r="FF321" s="1748"/>
      <c r="FG321" s="1748"/>
      <c r="FH321" s="1748"/>
      <c r="FI321" s="1748"/>
      <c r="FJ321" s="1748"/>
      <c r="FK321" s="1748"/>
      <c r="FL321" s="1748"/>
      <c r="FM321" s="1748"/>
      <c r="FN321" s="1748"/>
      <c r="FO321" s="1748"/>
      <c r="FP321" s="1748"/>
      <c r="FQ321" s="1963"/>
      <c r="FR321" s="2122"/>
      <c r="FS321" s="2123"/>
      <c r="FT321" s="2123"/>
      <c r="FU321" s="2123"/>
      <c r="FV321" s="2123"/>
      <c r="FW321" s="2123"/>
      <c r="FX321" s="2123"/>
      <c r="FY321" s="2123"/>
      <c r="FZ321" s="2123"/>
      <c r="GA321" s="2123"/>
      <c r="GB321" s="2123"/>
      <c r="GC321" s="2123"/>
      <c r="GD321" s="2123"/>
      <c r="GE321" s="2123"/>
      <c r="GF321" s="2123"/>
      <c r="GG321" s="2123"/>
      <c r="GH321" s="2123"/>
      <c r="GI321" s="2123"/>
      <c r="GJ321" s="2123"/>
      <c r="GK321" s="2123"/>
      <c r="GL321" s="2123"/>
      <c r="GM321" s="2123"/>
      <c r="GN321" s="2123"/>
      <c r="GO321" s="2124"/>
      <c r="GP321" s="2131"/>
      <c r="GQ321" s="2132"/>
      <c r="GR321" s="2132"/>
      <c r="GS321" s="2132"/>
      <c r="GT321" s="2132"/>
      <c r="GU321" s="2132"/>
      <c r="GV321" s="2132"/>
      <c r="GW321" s="2132"/>
      <c r="GX321" s="2132"/>
      <c r="GY321" s="2132"/>
      <c r="GZ321" s="2132"/>
      <c r="HA321" s="2132"/>
      <c r="HB321" s="2132"/>
      <c r="HC321" s="2132"/>
      <c r="HD321" s="2132"/>
      <c r="HE321" s="2132"/>
      <c r="HF321" s="2132"/>
      <c r="HG321" s="2132"/>
      <c r="HH321" s="2132"/>
      <c r="HI321" s="2132"/>
      <c r="HJ321" s="2132"/>
      <c r="HK321" s="2132"/>
      <c r="HL321" s="2133"/>
      <c r="HM321" s="2037"/>
      <c r="HN321" s="1748"/>
      <c r="HO321" s="1748"/>
      <c r="HP321" s="1748"/>
      <c r="HQ321" s="1748"/>
      <c r="HR321" s="1748"/>
      <c r="HS321" s="1748"/>
      <c r="HT321" s="1748"/>
      <c r="HU321" s="1748"/>
      <c r="HV321" s="1748"/>
      <c r="HW321" s="1748"/>
      <c r="HX321" s="1748"/>
      <c r="HY321" s="1748"/>
      <c r="HZ321" s="1748"/>
      <c r="IA321" s="1748"/>
      <c r="IB321" s="1748"/>
      <c r="IC321" s="1748"/>
      <c r="ID321" s="1748"/>
      <c r="IE321" s="1748"/>
      <c r="IF321" s="1748"/>
      <c r="IG321" s="1748"/>
      <c r="IH321" s="1748"/>
      <c r="II321" s="1749"/>
      <c r="IJ321" s="113"/>
    </row>
    <row r="322" spans="3:244" ht="5.25" customHeight="1">
      <c r="C322" s="90"/>
      <c r="D322" s="90"/>
      <c r="E322" s="90"/>
      <c r="F322" s="90"/>
      <c r="G322" s="90"/>
      <c r="H322" s="1962"/>
      <c r="I322" s="1748"/>
      <c r="J322" s="1748"/>
      <c r="K322" s="1748"/>
      <c r="L322" s="1748"/>
      <c r="M322" s="1748"/>
      <c r="N322" s="1748"/>
      <c r="O322" s="1748"/>
      <c r="P322" s="1748"/>
      <c r="Q322" s="1748"/>
      <c r="R322" s="1748"/>
      <c r="S322" s="1748"/>
      <c r="T322" s="1748"/>
      <c r="U322" s="1748"/>
      <c r="V322" s="1748"/>
      <c r="W322" s="1748"/>
      <c r="X322" s="1748"/>
      <c r="Y322" s="1748"/>
      <c r="Z322" s="1963"/>
      <c r="AA322" s="2037"/>
      <c r="AB322" s="1748"/>
      <c r="AC322" s="1748"/>
      <c r="AD322" s="1748"/>
      <c r="AE322" s="1748"/>
      <c r="AF322" s="1748"/>
      <c r="AG322" s="1748"/>
      <c r="AH322" s="1748"/>
      <c r="AI322" s="1748"/>
      <c r="AJ322" s="1748"/>
      <c r="AK322" s="1748"/>
      <c r="AL322" s="1748"/>
      <c r="AM322" s="1748"/>
      <c r="AN322" s="1748"/>
      <c r="AO322" s="1748"/>
      <c r="AP322" s="1748"/>
      <c r="AQ322" s="1748"/>
      <c r="AR322" s="1748"/>
      <c r="AS322" s="1748"/>
      <c r="AT322" s="1748"/>
      <c r="AU322" s="1748"/>
      <c r="AV322" s="1748"/>
      <c r="AW322" s="1748"/>
      <c r="AX322" s="1963"/>
      <c r="AY322" s="2122"/>
      <c r="AZ322" s="2123"/>
      <c r="BA322" s="2123"/>
      <c r="BB322" s="2123"/>
      <c r="BC322" s="2123"/>
      <c r="BD322" s="2123"/>
      <c r="BE322" s="2123"/>
      <c r="BF322" s="2123"/>
      <c r="BG322" s="2123"/>
      <c r="BH322" s="2123"/>
      <c r="BI322" s="2123"/>
      <c r="BJ322" s="2123"/>
      <c r="BK322" s="2123"/>
      <c r="BL322" s="2123"/>
      <c r="BM322" s="2123"/>
      <c r="BN322" s="2123"/>
      <c r="BO322" s="2123"/>
      <c r="BP322" s="2123"/>
      <c r="BQ322" s="2123"/>
      <c r="BR322" s="2123"/>
      <c r="BS322" s="2123"/>
      <c r="BT322" s="2123"/>
      <c r="BU322" s="2123"/>
      <c r="BV322" s="2124"/>
      <c r="BW322" s="2131"/>
      <c r="BX322" s="2132"/>
      <c r="BY322" s="2132"/>
      <c r="BZ322" s="2132"/>
      <c r="CA322" s="2132"/>
      <c r="CB322" s="2132"/>
      <c r="CC322" s="2132"/>
      <c r="CD322" s="2132"/>
      <c r="CE322" s="2132"/>
      <c r="CF322" s="2132"/>
      <c r="CG322" s="2132"/>
      <c r="CH322" s="2132"/>
      <c r="CI322" s="2132"/>
      <c r="CJ322" s="2132"/>
      <c r="CK322" s="2132"/>
      <c r="CL322" s="2132"/>
      <c r="CM322" s="2132"/>
      <c r="CN322" s="2132"/>
      <c r="CO322" s="2132"/>
      <c r="CP322" s="2132"/>
      <c r="CQ322" s="2132"/>
      <c r="CR322" s="2132"/>
      <c r="CS322" s="2133"/>
      <c r="CT322" s="2037"/>
      <c r="CU322" s="1748"/>
      <c r="CV322" s="1748"/>
      <c r="CW322" s="1748"/>
      <c r="CX322" s="1748"/>
      <c r="CY322" s="1748"/>
      <c r="CZ322" s="1748"/>
      <c r="DA322" s="1748"/>
      <c r="DB322" s="1748"/>
      <c r="DC322" s="1748"/>
      <c r="DD322" s="1748"/>
      <c r="DE322" s="1748"/>
      <c r="DF322" s="1748"/>
      <c r="DG322" s="1748"/>
      <c r="DH322" s="1748"/>
      <c r="DI322" s="1748"/>
      <c r="DJ322" s="1748"/>
      <c r="DK322" s="1748"/>
      <c r="DL322" s="1748"/>
      <c r="DM322" s="1748"/>
      <c r="DN322" s="1748"/>
      <c r="DO322" s="1748"/>
      <c r="DP322" s="1749"/>
      <c r="DQ322" s="81"/>
      <c r="DR322" s="144"/>
      <c r="DV322" s="90"/>
      <c r="DW322" s="90"/>
      <c r="DX322" s="90"/>
      <c r="DY322" s="90"/>
      <c r="DZ322" s="90"/>
      <c r="EA322" s="1962"/>
      <c r="EB322" s="1748"/>
      <c r="EC322" s="1748"/>
      <c r="ED322" s="1748"/>
      <c r="EE322" s="1748"/>
      <c r="EF322" s="1748"/>
      <c r="EG322" s="1748"/>
      <c r="EH322" s="1748"/>
      <c r="EI322" s="1748"/>
      <c r="EJ322" s="1748"/>
      <c r="EK322" s="1748"/>
      <c r="EL322" s="1748"/>
      <c r="EM322" s="1748"/>
      <c r="EN322" s="1748"/>
      <c r="EO322" s="1748"/>
      <c r="EP322" s="1748"/>
      <c r="EQ322" s="1748"/>
      <c r="ER322" s="1748"/>
      <c r="ES322" s="1963"/>
      <c r="ET322" s="2037"/>
      <c r="EU322" s="1748"/>
      <c r="EV322" s="1748"/>
      <c r="EW322" s="1748"/>
      <c r="EX322" s="1748"/>
      <c r="EY322" s="1748"/>
      <c r="EZ322" s="1748"/>
      <c r="FA322" s="1748"/>
      <c r="FB322" s="1748"/>
      <c r="FC322" s="1748"/>
      <c r="FD322" s="1748"/>
      <c r="FE322" s="1748"/>
      <c r="FF322" s="1748"/>
      <c r="FG322" s="1748"/>
      <c r="FH322" s="1748"/>
      <c r="FI322" s="1748"/>
      <c r="FJ322" s="1748"/>
      <c r="FK322" s="1748"/>
      <c r="FL322" s="1748"/>
      <c r="FM322" s="1748"/>
      <c r="FN322" s="1748"/>
      <c r="FO322" s="1748"/>
      <c r="FP322" s="1748"/>
      <c r="FQ322" s="1963"/>
      <c r="FR322" s="2122"/>
      <c r="FS322" s="2123"/>
      <c r="FT322" s="2123"/>
      <c r="FU322" s="2123"/>
      <c r="FV322" s="2123"/>
      <c r="FW322" s="2123"/>
      <c r="FX322" s="2123"/>
      <c r="FY322" s="2123"/>
      <c r="FZ322" s="2123"/>
      <c r="GA322" s="2123"/>
      <c r="GB322" s="2123"/>
      <c r="GC322" s="2123"/>
      <c r="GD322" s="2123"/>
      <c r="GE322" s="2123"/>
      <c r="GF322" s="2123"/>
      <c r="GG322" s="2123"/>
      <c r="GH322" s="2123"/>
      <c r="GI322" s="2123"/>
      <c r="GJ322" s="2123"/>
      <c r="GK322" s="2123"/>
      <c r="GL322" s="2123"/>
      <c r="GM322" s="2123"/>
      <c r="GN322" s="2123"/>
      <c r="GO322" s="2124"/>
      <c r="GP322" s="2131"/>
      <c r="GQ322" s="2132"/>
      <c r="GR322" s="2132"/>
      <c r="GS322" s="2132"/>
      <c r="GT322" s="2132"/>
      <c r="GU322" s="2132"/>
      <c r="GV322" s="2132"/>
      <c r="GW322" s="2132"/>
      <c r="GX322" s="2132"/>
      <c r="GY322" s="2132"/>
      <c r="GZ322" s="2132"/>
      <c r="HA322" s="2132"/>
      <c r="HB322" s="2132"/>
      <c r="HC322" s="2132"/>
      <c r="HD322" s="2132"/>
      <c r="HE322" s="2132"/>
      <c r="HF322" s="2132"/>
      <c r="HG322" s="2132"/>
      <c r="HH322" s="2132"/>
      <c r="HI322" s="2132"/>
      <c r="HJ322" s="2132"/>
      <c r="HK322" s="2132"/>
      <c r="HL322" s="2133"/>
      <c r="HM322" s="2037"/>
      <c r="HN322" s="1748"/>
      <c r="HO322" s="1748"/>
      <c r="HP322" s="1748"/>
      <c r="HQ322" s="1748"/>
      <c r="HR322" s="1748"/>
      <c r="HS322" s="1748"/>
      <c r="HT322" s="1748"/>
      <c r="HU322" s="1748"/>
      <c r="HV322" s="1748"/>
      <c r="HW322" s="1748"/>
      <c r="HX322" s="1748"/>
      <c r="HY322" s="1748"/>
      <c r="HZ322" s="1748"/>
      <c r="IA322" s="1748"/>
      <c r="IB322" s="1748"/>
      <c r="IC322" s="1748"/>
      <c r="ID322" s="1748"/>
      <c r="IE322" s="1748"/>
      <c r="IF322" s="1748"/>
      <c r="IG322" s="1748"/>
      <c r="IH322" s="1748"/>
      <c r="II322" s="1749"/>
      <c r="IJ322" s="113"/>
    </row>
    <row r="323" spans="3:244" ht="5.25" customHeight="1" thickBot="1">
      <c r="C323" s="90"/>
      <c r="D323" s="90"/>
      <c r="E323" s="90"/>
      <c r="F323" s="90"/>
      <c r="G323" s="90"/>
      <c r="H323" s="1964"/>
      <c r="I323" s="1751"/>
      <c r="J323" s="1751"/>
      <c r="K323" s="1751"/>
      <c r="L323" s="1751"/>
      <c r="M323" s="1751"/>
      <c r="N323" s="1751"/>
      <c r="O323" s="1751"/>
      <c r="P323" s="1751"/>
      <c r="Q323" s="1751"/>
      <c r="R323" s="1751"/>
      <c r="S323" s="1751"/>
      <c r="T323" s="1751"/>
      <c r="U323" s="1751"/>
      <c r="V323" s="1751"/>
      <c r="W323" s="1751"/>
      <c r="X323" s="1751"/>
      <c r="Y323" s="1751"/>
      <c r="Z323" s="1965"/>
      <c r="AA323" s="2116"/>
      <c r="AB323" s="2117"/>
      <c r="AC323" s="2117"/>
      <c r="AD323" s="2117"/>
      <c r="AE323" s="2117"/>
      <c r="AF323" s="2117"/>
      <c r="AG323" s="2117"/>
      <c r="AH323" s="2117"/>
      <c r="AI323" s="2117"/>
      <c r="AJ323" s="2117"/>
      <c r="AK323" s="2117"/>
      <c r="AL323" s="2117"/>
      <c r="AM323" s="2117"/>
      <c r="AN323" s="2117"/>
      <c r="AO323" s="2117"/>
      <c r="AP323" s="2117"/>
      <c r="AQ323" s="2117"/>
      <c r="AR323" s="2117"/>
      <c r="AS323" s="2117"/>
      <c r="AT323" s="2117"/>
      <c r="AU323" s="2117"/>
      <c r="AV323" s="2117"/>
      <c r="AW323" s="2117"/>
      <c r="AX323" s="2118"/>
      <c r="AY323" s="2125"/>
      <c r="AZ323" s="2126"/>
      <c r="BA323" s="2126"/>
      <c r="BB323" s="2126"/>
      <c r="BC323" s="2126"/>
      <c r="BD323" s="2126"/>
      <c r="BE323" s="2126"/>
      <c r="BF323" s="2126"/>
      <c r="BG323" s="2126"/>
      <c r="BH323" s="2126"/>
      <c r="BI323" s="2126"/>
      <c r="BJ323" s="2126"/>
      <c r="BK323" s="2126"/>
      <c r="BL323" s="2126"/>
      <c r="BM323" s="2126"/>
      <c r="BN323" s="2126"/>
      <c r="BO323" s="2126"/>
      <c r="BP323" s="2126"/>
      <c r="BQ323" s="2126"/>
      <c r="BR323" s="2126"/>
      <c r="BS323" s="2126"/>
      <c r="BT323" s="2126"/>
      <c r="BU323" s="2126"/>
      <c r="BV323" s="2127"/>
      <c r="BW323" s="2134"/>
      <c r="BX323" s="2135"/>
      <c r="BY323" s="2135"/>
      <c r="BZ323" s="2135"/>
      <c r="CA323" s="2135"/>
      <c r="CB323" s="2135"/>
      <c r="CC323" s="2135"/>
      <c r="CD323" s="2135"/>
      <c r="CE323" s="2135"/>
      <c r="CF323" s="2135"/>
      <c r="CG323" s="2135"/>
      <c r="CH323" s="2135"/>
      <c r="CI323" s="2135"/>
      <c r="CJ323" s="2135"/>
      <c r="CK323" s="2135"/>
      <c r="CL323" s="2135"/>
      <c r="CM323" s="2135"/>
      <c r="CN323" s="2135"/>
      <c r="CO323" s="2135"/>
      <c r="CP323" s="2135"/>
      <c r="CQ323" s="2135"/>
      <c r="CR323" s="2135"/>
      <c r="CS323" s="2136"/>
      <c r="CT323" s="2038"/>
      <c r="CU323" s="1751"/>
      <c r="CV323" s="1751"/>
      <c r="CW323" s="1751"/>
      <c r="CX323" s="1751"/>
      <c r="CY323" s="1751"/>
      <c r="CZ323" s="1751"/>
      <c r="DA323" s="1751"/>
      <c r="DB323" s="1751"/>
      <c r="DC323" s="1751"/>
      <c r="DD323" s="1751"/>
      <c r="DE323" s="1751"/>
      <c r="DF323" s="1751"/>
      <c r="DG323" s="1751"/>
      <c r="DH323" s="1751"/>
      <c r="DI323" s="1751"/>
      <c r="DJ323" s="1751"/>
      <c r="DK323" s="1751"/>
      <c r="DL323" s="1751"/>
      <c r="DM323" s="1751"/>
      <c r="DN323" s="1751"/>
      <c r="DO323" s="1751"/>
      <c r="DP323" s="1752"/>
      <c r="DQ323" s="81"/>
      <c r="DR323" s="144"/>
      <c r="DV323" s="90"/>
      <c r="DW323" s="90"/>
      <c r="DX323" s="90"/>
      <c r="DY323" s="90"/>
      <c r="DZ323" s="90"/>
      <c r="EA323" s="1964"/>
      <c r="EB323" s="1751"/>
      <c r="EC323" s="1751"/>
      <c r="ED323" s="1751"/>
      <c r="EE323" s="1751"/>
      <c r="EF323" s="1751"/>
      <c r="EG323" s="1751"/>
      <c r="EH323" s="1751"/>
      <c r="EI323" s="1751"/>
      <c r="EJ323" s="1751"/>
      <c r="EK323" s="1751"/>
      <c r="EL323" s="1751"/>
      <c r="EM323" s="1751"/>
      <c r="EN323" s="1751"/>
      <c r="EO323" s="1751"/>
      <c r="EP323" s="1751"/>
      <c r="EQ323" s="1751"/>
      <c r="ER323" s="1751"/>
      <c r="ES323" s="1965"/>
      <c r="ET323" s="2116"/>
      <c r="EU323" s="2117"/>
      <c r="EV323" s="2117"/>
      <c r="EW323" s="2117"/>
      <c r="EX323" s="2117"/>
      <c r="EY323" s="2117"/>
      <c r="EZ323" s="2117"/>
      <c r="FA323" s="2117"/>
      <c r="FB323" s="2117"/>
      <c r="FC323" s="2117"/>
      <c r="FD323" s="2117"/>
      <c r="FE323" s="2117"/>
      <c r="FF323" s="2117"/>
      <c r="FG323" s="2117"/>
      <c r="FH323" s="2117"/>
      <c r="FI323" s="2117"/>
      <c r="FJ323" s="2117"/>
      <c r="FK323" s="2117"/>
      <c r="FL323" s="2117"/>
      <c r="FM323" s="2117"/>
      <c r="FN323" s="2117"/>
      <c r="FO323" s="2117"/>
      <c r="FP323" s="2117"/>
      <c r="FQ323" s="2118"/>
      <c r="FR323" s="2125"/>
      <c r="FS323" s="2126"/>
      <c r="FT323" s="2126"/>
      <c r="FU323" s="2126"/>
      <c r="FV323" s="2126"/>
      <c r="FW323" s="2126"/>
      <c r="FX323" s="2126"/>
      <c r="FY323" s="2126"/>
      <c r="FZ323" s="2126"/>
      <c r="GA323" s="2126"/>
      <c r="GB323" s="2126"/>
      <c r="GC323" s="2126"/>
      <c r="GD323" s="2126"/>
      <c r="GE323" s="2126"/>
      <c r="GF323" s="2126"/>
      <c r="GG323" s="2126"/>
      <c r="GH323" s="2126"/>
      <c r="GI323" s="2126"/>
      <c r="GJ323" s="2126"/>
      <c r="GK323" s="2126"/>
      <c r="GL323" s="2126"/>
      <c r="GM323" s="2126"/>
      <c r="GN323" s="2126"/>
      <c r="GO323" s="2127"/>
      <c r="GP323" s="2134"/>
      <c r="GQ323" s="2135"/>
      <c r="GR323" s="2135"/>
      <c r="GS323" s="2135"/>
      <c r="GT323" s="2135"/>
      <c r="GU323" s="2135"/>
      <c r="GV323" s="2135"/>
      <c r="GW323" s="2135"/>
      <c r="GX323" s="2135"/>
      <c r="GY323" s="2135"/>
      <c r="GZ323" s="2135"/>
      <c r="HA323" s="2135"/>
      <c r="HB323" s="2135"/>
      <c r="HC323" s="2135"/>
      <c r="HD323" s="2135"/>
      <c r="HE323" s="2135"/>
      <c r="HF323" s="2135"/>
      <c r="HG323" s="2135"/>
      <c r="HH323" s="2135"/>
      <c r="HI323" s="2135"/>
      <c r="HJ323" s="2135"/>
      <c r="HK323" s="2135"/>
      <c r="HL323" s="2136"/>
      <c r="HM323" s="2038"/>
      <c r="HN323" s="1751"/>
      <c r="HO323" s="1751"/>
      <c r="HP323" s="1751"/>
      <c r="HQ323" s="1751"/>
      <c r="HR323" s="1751"/>
      <c r="HS323" s="1751"/>
      <c r="HT323" s="1751"/>
      <c r="HU323" s="1751"/>
      <c r="HV323" s="1751"/>
      <c r="HW323" s="1751"/>
      <c r="HX323" s="1751"/>
      <c r="HY323" s="1751"/>
      <c r="HZ323" s="1751"/>
      <c r="IA323" s="1751"/>
      <c r="IB323" s="1751"/>
      <c r="IC323" s="1751"/>
      <c r="ID323" s="1751"/>
      <c r="IE323" s="1751"/>
      <c r="IF323" s="1751"/>
      <c r="IG323" s="1751"/>
      <c r="IH323" s="1751"/>
      <c r="II323" s="1752"/>
      <c r="IJ323" s="113"/>
    </row>
    <row r="324" spans="3:244" ht="5.25" customHeight="1">
      <c r="C324" s="90"/>
      <c r="D324" s="90"/>
      <c r="E324" s="90"/>
      <c r="F324" s="90"/>
      <c r="G324" s="90"/>
      <c r="H324" s="2079" t="str">
        <f>IF($H$60&lt;&gt;"",$H$60,"")</f>
        <v/>
      </c>
      <c r="I324" s="2080"/>
      <c r="J324" s="2080"/>
      <c r="K324" s="2080"/>
      <c r="L324" s="2080"/>
      <c r="M324" s="2080"/>
      <c r="N324" s="2080"/>
      <c r="O324" s="2080"/>
      <c r="P324" s="2080"/>
      <c r="Q324" s="2080"/>
      <c r="R324" s="2080"/>
      <c r="S324" s="2080"/>
      <c r="T324" s="2080"/>
      <c r="U324" s="2080"/>
      <c r="V324" s="2080"/>
      <c r="W324" s="2080"/>
      <c r="X324" s="2080"/>
      <c r="Y324" s="2080"/>
      <c r="Z324" s="2081"/>
      <c r="AA324" s="97"/>
      <c r="AB324" s="2088"/>
      <c r="AC324" s="2088"/>
      <c r="AD324" s="1984" t="s">
        <v>35</v>
      </c>
      <c r="AE324" s="1984"/>
      <c r="AF324" s="1984"/>
      <c r="AG324" s="1452" t="s">
        <v>34</v>
      </c>
      <c r="AH324" s="1452"/>
      <c r="AI324" s="1452"/>
      <c r="AJ324" s="1452"/>
      <c r="AK324" s="1452"/>
      <c r="AL324" s="1452"/>
      <c r="AM324" s="1452"/>
      <c r="AN324" s="1452"/>
      <c r="AO324" s="1452"/>
      <c r="AP324" s="1452" t="s">
        <v>33</v>
      </c>
      <c r="AQ324" s="1452"/>
      <c r="AR324" s="1452"/>
      <c r="AS324" s="1452"/>
      <c r="AT324" s="1452"/>
      <c r="AU324" s="1452"/>
      <c r="AV324" s="1452"/>
      <c r="AW324" s="1452"/>
      <c r="AX324" s="1910"/>
      <c r="AY324" s="97"/>
      <c r="AZ324" s="2088"/>
      <c r="BA324" s="2088"/>
      <c r="BB324" s="1452" t="s">
        <v>34</v>
      </c>
      <c r="BC324" s="1452"/>
      <c r="BD324" s="1452"/>
      <c r="BE324" s="1452"/>
      <c r="BF324" s="1452"/>
      <c r="BG324" s="1452"/>
      <c r="BH324" s="1452"/>
      <c r="BI324" s="1452"/>
      <c r="BJ324" s="1452"/>
      <c r="BK324" s="1452" t="s">
        <v>33</v>
      </c>
      <c r="BL324" s="1452"/>
      <c r="BM324" s="1452"/>
      <c r="BN324" s="1452"/>
      <c r="BO324" s="1452"/>
      <c r="BP324" s="1452"/>
      <c r="BQ324" s="1452"/>
      <c r="BR324" s="1452"/>
      <c r="BS324" s="1452"/>
      <c r="BT324" s="1452"/>
      <c r="BU324" s="1452"/>
      <c r="BV324" s="1910"/>
      <c r="BW324" s="1982" t="s">
        <v>34</v>
      </c>
      <c r="BX324" s="1820"/>
      <c r="BY324" s="1820"/>
      <c r="BZ324" s="1820"/>
      <c r="CA324" s="1820"/>
      <c r="CB324" s="1820"/>
      <c r="CC324" s="1820"/>
      <c r="CD324" s="1820"/>
      <c r="CE324" s="1820"/>
      <c r="CF324" s="1820"/>
      <c r="CG324" s="1820"/>
      <c r="CH324" s="1820"/>
      <c r="CI324" s="1820" t="s">
        <v>33</v>
      </c>
      <c r="CJ324" s="1820"/>
      <c r="CK324" s="1820"/>
      <c r="CL324" s="1820"/>
      <c r="CM324" s="1820"/>
      <c r="CN324" s="1820"/>
      <c r="CO324" s="1820"/>
      <c r="CP324" s="1820"/>
      <c r="CQ324" s="1820"/>
      <c r="CR324" s="1820"/>
      <c r="CS324" s="1821"/>
      <c r="CT324" s="2101" t="s">
        <v>114</v>
      </c>
      <c r="CU324" s="2102"/>
      <c r="CV324" s="2102"/>
      <c r="CW324" s="2102"/>
      <c r="CX324" s="2102"/>
      <c r="CY324" s="2102"/>
      <c r="CZ324" s="2102"/>
      <c r="DA324" s="2102"/>
      <c r="DB324" s="2102"/>
      <c r="DC324" s="2102"/>
      <c r="DD324" s="2102"/>
      <c r="DE324" s="2102"/>
      <c r="DF324" s="1820" t="s">
        <v>33</v>
      </c>
      <c r="DG324" s="1820"/>
      <c r="DH324" s="1820"/>
      <c r="DI324" s="1820"/>
      <c r="DJ324" s="1820"/>
      <c r="DK324" s="1820"/>
      <c r="DL324" s="1820"/>
      <c r="DM324" s="1820"/>
      <c r="DN324" s="1820"/>
      <c r="DO324" s="1820"/>
      <c r="DP324" s="1942"/>
      <c r="DQ324" s="81"/>
      <c r="DR324" s="144"/>
      <c r="DV324" s="90"/>
      <c r="DW324" s="90"/>
      <c r="DX324" s="90"/>
      <c r="DY324" s="90"/>
      <c r="DZ324" s="90"/>
      <c r="EA324" s="2079" t="str">
        <f>IF($H$60&lt;&gt;"",$H$60,"")</f>
        <v/>
      </c>
      <c r="EB324" s="2080"/>
      <c r="EC324" s="2080"/>
      <c r="ED324" s="2080"/>
      <c r="EE324" s="2080"/>
      <c r="EF324" s="2080"/>
      <c r="EG324" s="2080"/>
      <c r="EH324" s="2080"/>
      <c r="EI324" s="2080"/>
      <c r="EJ324" s="2080"/>
      <c r="EK324" s="2080"/>
      <c r="EL324" s="2080"/>
      <c r="EM324" s="2080"/>
      <c r="EN324" s="2080"/>
      <c r="EO324" s="2080"/>
      <c r="EP324" s="2080"/>
      <c r="EQ324" s="2080"/>
      <c r="ER324" s="2080"/>
      <c r="ES324" s="2081"/>
      <c r="ET324" s="97"/>
      <c r="EU324" s="2088"/>
      <c r="EV324" s="2088"/>
      <c r="EW324" s="1984" t="s">
        <v>35</v>
      </c>
      <c r="EX324" s="1984"/>
      <c r="EY324" s="1984"/>
      <c r="EZ324" s="1452" t="s">
        <v>34</v>
      </c>
      <c r="FA324" s="1452"/>
      <c r="FB324" s="1452"/>
      <c r="FC324" s="1452"/>
      <c r="FD324" s="1452"/>
      <c r="FE324" s="1452"/>
      <c r="FF324" s="1452"/>
      <c r="FG324" s="1452"/>
      <c r="FH324" s="1452"/>
      <c r="FI324" s="1452" t="s">
        <v>33</v>
      </c>
      <c r="FJ324" s="1452"/>
      <c r="FK324" s="1452"/>
      <c r="FL324" s="1452"/>
      <c r="FM324" s="1452"/>
      <c r="FN324" s="1452"/>
      <c r="FO324" s="1452"/>
      <c r="FP324" s="1452"/>
      <c r="FQ324" s="1910"/>
      <c r="FR324" s="97"/>
      <c r="FS324" s="2088"/>
      <c r="FT324" s="2088"/>
      <c r="FU324" s="1452" t="s">
        <v>34</v>
      </c>
      <c r="FV324" s="1452"/>
      <c r="FW324" s="1452"/>
      <c r="FX324" s="1452"/>
      <c r="FY324" s="1452"/>
      <c r="FZ324" s="1452"/>
      <c r="GA324" s="1452"/>
      <c r="GB324" s="1452"/>
      <c r="GC324" s="1452"/>
      <c r="GD324" s="1452" t="s">
        <v>33</v>
      </c>
      <c r="GE324" s="1452"/>
      <c r="GF324" s="1452"/>
      <c r="GG324" s="1452"/>
      <c r="GH324" s="1452"/>
      <c r="GI324" s="1452"/>
      <c r="GJ324" s="1452"/>
      <c r="GK324" s="1452"/>
      <c r="GL324" s="1452"/>
      <c r="GM324" s="1452"/>
      <c r="GN324" s="1452"/>
      <c r="GO324" s="1910"/>
      <c r="GP324" s="1982" t="s">
        <v>34</v>
      </c>
      <c r="GQ324" s="1820"/>
      <c r="GR324" s="1820"/>
      <c r="GS324" s="1820"/>
      <c r="GT324" s="1820"/>
      <c r="GU324" s="1820"/>
      <c r="GV324" s="1820"/>
      <c r="GW324" s="1820"/>
      <c r="GX324" s="1820"/>
      <c r="GY324" s="1820"/>
      <c r="GZ324" s="1820"/>
      <c r="HA324" s="1820"/>
      <c r="HB324" s="1820" t="s">
        <v>33</v>
      </c>
      <c r="HC324" s="1820"/>
      <c r="HD324" s="1820"/>
      <c r="HE324" s="1820"/>
      <c r="HF324" s="1820"/>
      <c r="HG324" s="1820"/>
      <c r="HH324" s="1820"/>
      <c r="HI324" s="1820"/>
      <c r="HJ324" s="1820"/>
      <c r="HK324" s="1820"/>
      <c r="HL324" s="1821"/>
      <c r="HM324" s="2101" t="s">
        <v>114</v>
      </c>
      <c r="HN324" s="2102"/>
      <c r="HO324" s="2102"/>
      <c r="HP324" s="2102"/>
      <c r="HQ324" s="2102"/>
      <c r="HR324" s="2102"/>
      <c r="HS324" s="2102"/>
      <c r="HT324" s="2102"/>
      <c r="HU324" s="2102"/>
      <c r="HV324" s="2102"/>
      <c r="HW324" s="2102"/>
      <c r="HX324" s="2102"/>
      <c r="HY324" s="1820" t="s">
        <v>33</v>
      </c>
      <c r="HZ324" s="1820"/>
      <c r="IA324" s="1820"/>
      <c r="IB324" s="1820"/>
      <c r="IC324" s="1820"/>
      <c r="ID324" s="1820"/>
      <c r="IE324" s="1820"/>
      <c r="IF324" s="1820"/>
      <c r="IG324" s="1820"/>
      <c r="IH324" s="1820"/>
      <c r="II324" s="1942"/>
      <c r="IJ324" s="113"/>
    </row>
    <row r="325" spans="3:244" ht="5.25" customHeight="1">
      <c r="C325" s="90"/>
      <c r="D325" s="90"/>
      <c r="E325" s="90"/>
      <c r="F325" s="90"/>
      <c r="G325" s="90"/>
      <c r="H325" s="2082"/>
      <c r="I325" s="2083"/>
      <c r="J325" s="2083"/>
      <c r="K325" s="2083"/>
      <c r="L325" s="2083"/>
      <c r="M325" s="2083"/>
      <c r="N325" s="2083"/>
      <c r="O325" s="2083"/>
      <c r="P325" s="2083"/>
      <c r="Q325" s="2083"/>
      <c r="R325" s="2083"/>
      <c r="S325" s="2083"/>
      <c r="T325" s="2083"/>
      <c r="U325" s="2083"/>
      <c r="V325" s="2083"/>
      <c r="W325" s="2083"/>
      <c r="X325" s="2083"/>
      <c r="Y325" s="2083"/>
      <c r="Z325" s="2084"/>
      <c r="AA325" s="99"/>
      <c r="AB325" s="2089"/>
      <c r="AC325" s="2089"/>
      <c r="AD325" s="1985"/>
      <c r="AE325" s="1985"/>
      <c r="AF325" s="1985"/>
      <c r="AG325" s="1455"/>
      <c r="AH325" s="1455"/>
      <c r="AI325" s="1455"/>
      <c r="AJ325" s="1455"/>
      <c r="AK325" s="1455"/>
      <c r="AL325" s="1455"/>
      <c r="AM325" s="1455"/>
      <c r="AN325" s="1455"/>
      <c r="AO325" s="1455"/>
      <c r="AP325" s="1455"/>
      <c r="AQ325" s="1455"/>
      <c r="AR325" s="1455"/>
      <c r="AS325" s="1455"/>
      <c r="AT325" s="1455"/>
      <c r="AU325" s="1455"/>
      <c r="AV325" s="1455"/>
      <c r="AW325" s="1455"/>
      <c r="AX325" s="1912"/>
      <c r="AY325" s="99"/>
      <c r="AZ325" s="2089"/>
      <c r="BA325" s="2089"/>
      <c r="BB325" s="1455"/>
      <c r="BC325" s="1455"/>
      <c r="BD325" s="1455"/>
      <c r="BE325" s="1455"/>
      <c r="BF325" s="1455"/>
      <c r="BG325" s="1455"/>
      <c r="BH325" s="1455"/>
      <c r="BI325" s="1455"/>
      <c r="BJ325" s="1455"/>
      <c r="BK325" s="1455"/>
      <c r="BL325" s="1455"/>
      <c r="BM325" s="1455"/>
      <c r="BN325" s="1455"/>
      <c r="BO325" s="1455"/>
      <c r="BP325" s="1455"/>
      <c r="BQ325" s="1455"/>
      <c r="BR325" s="1455"/>
      <c r="BS325" s="1455"/>
      <c r="BT325" s="1455"/>
      <c r="BU325" s="1455"/>
      <c r="BV325" s="1912"/>
      <c r="BW325" s="1911"/>
      <c r="BX325" s="1455"/>
      <c r="BY325" s="1455"/>
      <c r="BZ325" s="1455"/>
      <c r="CA325" s="1455"/>
      <c r="CB325" s="1455"/>
      <c r="CC325" s="1455"/>
      <c r="CD325" s="1455"/>
      <c r="CE325" s="1455"/>
      <c r="CF325" s="1455"/>
      <c r="CG325" s="1455"/>
      <c r="CH325" s="1455"/>
      <c r="CI325" s="1455"/>
      <c r="CJ325" s="1455"/>
      <c r="CK325" s="1455"/>
      <c r="CL325" s="1455"/>
      <c r="CM325" s="1455"/>
      <c r="CN325" s="1455"/>
      <c r="CO325" s="1455"/>
      <c r="CP325" s="1455"/>
      <c r="CQ325" s="1455"/>
      <c r="CR325" s="1455"/>
      <c r="CS325" s="1456"/>
      <c r="CT325" s="2103"/>
      <c r="CU325" s="1739"/>
      <c r="CV325" s="1739"/>
      <c r="CW325" s="1739"/>
      <c r="CX325" s="1739"/>
      <c r="CY325" s="1739"/>
      <c r="CZ325" s="1739"/>
      <c r="DA325" s="1739"/>
      <c r="DB325" s="1739"/>
      <c r="DC325" s="1739"/>
      <c r="DD325" s="1739"/>
      <c r="DE325" s="1739"/>
      <c r="DF325" s="1455"/>
      <c r="DG325" s="1455"/>
      <c r="DH325" s="1455"/>
      <c r="DI325" s="1455"/>
      <c r="DJ325" s="1455"/>
      <c r="DK325" s="1455"/>
      <c r="DL325" s="1455"/>
      <c r="DM325" s="1455"/>
      <c r="DN325" s="1455"/>
      <c r="DO325" s="1455"/>
      <c r="DP325" s="1863"/>
      <c r="DQ325" s="81"/>
      <c r="DR325" s="144"/>
      <c r="DV325" s="90"/>
      <c r="DW325" s="90"/>
      <c r="DX325" s="90"/>
      <c r="DY325" s="90"/>
      <c r="DZ325" s="90"/>
      <c r="EA325" s="2082"/>
      <c r="EB325" s="2083"/>
      <c r="EC325" s="2083"/>
      <c r="ED325" s="2083"/>
      <c r="EE325" s="2083"/>
      <c r="EF325" s="2083"/>
      <c r="EG325" s="2083"/>
      <c r="EH325" s="2083"/>
      <c r="EI325" s="2083"/>
      <c r="EJ325" s="2083"/>
      <c r="EK325" s="2083"/>
      <c r="EL325" s="2083"/>
      <c r="EM325" s="2083"/>
      <c r="EN325" s="2083"/>
      <c r="EO325" s="2083"/>
      <c r="EP325" s="2083"/>
      <c r="EQ325" s="2083"/>
      <c r="ER325" s="2083"/>
      <c r="ES325" s="2084"/>
      <c r="ET325" s="99"/>
      <c r="EU325" s="2089"/>
      <c r="EV325" s="2089"/>
      <c r="EW325" s="1985"/>
      <c r="EX325" s="1985"/>
      <c r="EY325" s="1985"/>
      <c r="EZ325" s="1455"/>
      <c r="FA325" s="1455"/>
      <c r="FB325" s="1455"/>
      <c r="FC325" s="1455"/>
      <c r="FD325" s="1455"/>
      <c r="FE325" s="1455"/>
      <c r="FF325" s="1455"/>
      <c r="FG325" s="1455"/>
      <c r="FH325" s="1455"/>
      <c r="FI325" s="1455"/>
      <c r="FJ325" s="1455"/>
      <c r="FK325" s="1455"/>
      <c r="FL325" s="1455"/>
      <c r="FM325" s="1455"/>
      <c r="FN325" s="1455"/>
      <c r="FO325" s="1455"/>
      <c r="FP325" s="1455"/>
      <c r="FQ325" s="1912"/>
      <c r="FR325" s="99"/>
      <c r="FS325" s="2089"/>
      <c r="FT325" s="2089"/>
      <c r="FU325" s="1455"/>
      <c r="FV325" s="1455"/>
      <c r="FW325" s="1455"/>
      <c r="FX325" s="1455"/>
      <c r="FY325" s="1455"/>
      <c r="FZ325" s="1455"/>
      <c r="GA325" s="1455"/>
      <c r="GB325" s="1455"/>
      <c r="GC325" s="1455"/>
      <c r="GD325" s="1455"/>
      <c r="GE325" s="1455"/>
      <c r="GF325" s="1455"/>
      <c r="GG325" s="1455"/>
      <c r="GH325" s="1455"/>
      <c r="GI325" s="1455"/>
      <c r="GJ325" s="1455"/>
      <c r="GK325" s="1455"/>
      <c r="GL325" s="1455"/>
      <c r="GM325" s="1455"/>
      <c r="GN325" s="1455"/>
      <c r="GO325" s="1912"/>
      <c r="GP325" s="1911"/>
      <c r="GQ325" s="1455"/>
      <c r="GR325" s="1455"/>
      <c r="GS325" s="1455"/>
      <c r="GT325" s="1455"/>
      <c r="GU325" s="1455"/>
      <c r="GV325" s="1455"/>
      <c r="GW325" s="1455"/>
      <c r="GX325" s="1455"/>
      <c r="GY325" s="1455"/>
      <c r="GZ325" s="1455"/>
      <c r="HA325" s="1455"/>
      <c r="HB325" s="1455"/>
      <c r="HC325" s="1455"/>
      <c r="HD325" s="1455"/>
      <c r="HE325" s="1455"/>
      <c r="HF325" s="1455"/>
      <c r="HG325" s="1455"/>
      <c r="HH325" s="1455"/>
      <c r="HI325" s="1455"/>
      <c r="HJ325" s="1455"/>
      <c r="HK325" s="1455"/>
      <c r="HL325" s="1456"/>
      <c r="HM325" s="2103"/>
      <c r="HN325" s="1739"/>
      <c r="HO325" s="1739"/>
      <c r="HP325" s="1739"/>
      <c r="HQ325" s="1739"/>
      <c r="HR325" s="1739"/>
      <c r="HS325" s="1739"/>
      <c r="HT325" s="1739"/>
      <c r="HU325" s="1739"/>
      <c r="HV325" s="1739"/>
      <c r="HW325" s="1739"/>
      <c r="HX325" s="1739"/>
      <c r="HY325" s="1455"/>
      <c r="HZ325" s="1455"/>
      <c r="IA325" s="1455"/>
      <c r="IB325" s="1455"/>
      <c r="IC325" s="1455"/>
      <c r="ID325" s="1455"/>
      <c r="IE325" s="1455"/>
      <c r="IF325" s="1455"/>
      <c r="IG325" s="1455"/>
      <c r="IH325" s="1455"/>
      <c r="II325" s="1863"/>
      <c r="IJ325" s="98"/>
    </row>
    <row r="326" spans="3:244" ht="5.25" customHeight="1">
      <c r="C326" s="90"/>
      <c r="D326" s="90"/>
      <c r="E326" s="90"/>
      <c r="F326" s="90"/>
      <c r="G326" s="90"/>
      <c r="H326" s="2082"/>
      <c r="I326" s="2083"/>
      <c r="J326" s="2083"/>
      <c r="K326" s="2083"/>
      <c r="L326" s="2083"/>
      <c r="M326" s="2083"/>
      <c r="N326" s="2083"/>
      <c r="O326" s="2083"/>
      <c r="P326" s="2083"/>
      <c r="Q326" s="2083"/>
      <c r="R326" s="2083"/>
      <c r="S326" s="2083"/>
      <c r="T326" s="2083"/>
      <c r="U326" s="2083"/>
      <c r="V326" s="2083"/>
      <c r="W326" s="2083"/>
      <c r="X326" s="2083"/>
      <c r="Y326" s="2083"/>
      <c r="Z326" s="2084"/>
      <c r="AA326" s="99"/>
      <c r="AB326" s="2089"/>
      <c r="AC326" s="2089"/>
      <c r="AD326" s="1985"/>
      <c r="AE326" s="1985"/>
      <c r="AF326" s="1985"/>
      <c r="AG326" s="1455"/>
      <c r="AH326" s="1455"/>
      <c r="AI326" s="1455"/>
      <c r="AJ326" s="1455"/>
      <c r="AK326" s="1455"/>
      <c r="AL326" s="1455"/>
      <c r="AM326" s="1455"/>
      <c r="AN326" s="1455"/>
      <c r="AO326" s="1455"/>
      <c r="AP326" s="1455"/>
      <c r="AQ326" s="1455"/>
      <c r="AR326" s="1455"/>
      <c r="AS326" s="1455"/>
      <c r="AT326" s="1455"/>
      <c r="AU326" s="1455"/>
      <c r="AV326" s="1455"/>
      <c r="AW326" s="1455"/>
      <c r="AX326" s="1912"/>
      <c r="AY326" s="99"/>
      <c r="AZ326" s="2089"/>
      <c r="BA326" s="2089"/>
      <c r="BB326" s="1455"/>
      <c r="BC326" s="1455"/>
      <c r="BD326" s="1455"/>
      <c r="BE326" s="1455"/>
      <c r="BF326" s="1455"/>
      <c r="BG326" s="1455"/>
      <c r="BH326" s="1455"/>
      <c r="BI326" s="1455"/>
      <c r="BJ326" s="1455"/>
      <c r="BK326" s="1455"/>
      <c r="BL326" s="1455"/>
      <c r="BM326" s="1455"/>
      <c r="BN326" s="1455"/>
      <c r="BO326" s="1455"/>
      <c r="BP326" s="1455"/>
      <c r="BQ326" s="1455"/>
      <c r="BR326" s="1455"/>
      <c r="BS326" s="1455"/>
      <c r="BT326" s="1455"/>
      <c r="BU326" s="1455"/>
      <c r="BV326" s="1912"/>
      <c r="BW326" s="1911"/>
      <c r="BX326" s="1455"/>
      <c r="BY326" s="1455"/>
      <c r="BZ326" s="1455"/>
      <c r="CA326" s="1455"/>
      <c r="CB326" s="1455"/>
      <c r="CC326" s="1455"/>
      <c r="CD326" s="1455"/>
      <c r="CE326" s="1455"/>
      <c r="CF326" s="1455"/>
      <c r="CG326" s="1455"/>
      <c r="CH326" s="1455"/>
      <c r="CI326" s="1455"/>
      <c r="CJ326" s="1455"/>
      <c r="CK326" s="1455"/>
      <c r="CL326" s="1455"/>
      <c r="CM326" s="1455"/>
      <c r="CN326" s="1455"/>
      <c r="CO326" s="1455"/>
      <c r="CP326" s="1455"/>
      <c r="CQ326" s="1455"/>
      <c r="CR326" s="1455"/>
      <c r="CS326" s="1456"/>
      <c r="CT326" s="2103"/>
      <c r="CU326" s="1739"/>
      <c r="CV326" s="1739"/>
      <c r="CW326" s="1739"/>
      <c r="CX326" s="1739"/>
      <c r="CY326" s="1739"/>
      <c r="CZ326" s="1739"/>
      <c r="DA326" s="1739"/>
      <c r="DB326" s="1739"/>
      <c r="DC326" s="1739"/>
      <c r="DD326" s="1739"/>
      <c r="DE326" s="1739"/>
      <c r="DF326" s="1455"/>
      <c r="DG326" s="1455"/>
      <c r="DH326" s="1455"/>
      <c r="DI326" s="1455"/>
      <c r="DJ326" s="1455"/>
      <c r="DK326" s="1455"/>
      <c r="DL326" s="1455"/>
      <c r="DM326" s="1455"/>
      <c r="DN326" s="1455"/>
      <c r="DO326" s="1455"/>
      <c r="DP326" s="1863"/>
      <c r="DQ326" s="81"/>
      <c r="DR326" s="144"/>
      <c r="DV326" s="90"/>
      <c r="DW326" s="90"/>
      <c r="DX326" s="90"/>
      <c r="DY326" s="90"/>
      <c r="DZ326" s="90"/>
      <c r="EA326" s="2082"/>
      <c r="EB326" s="2083"/>
      <c r="EC326" s="2083"/>
      <c r="ED326" s="2083"/>
      <c r="EE326" s="2083"/>
      <c r="EF326" s="2083"/>
      <c r="EG326" s="2083"/>
      <c r="EH326" s="2083"/>
      <c r="EI326" s="2083"/>
      <c r="EJ326" s="2083"/>
      <c r="EK326" s="2083"/>
      <c r="EL326" s="2083"/>
      <c r="EM326" s="2083"/>
      <c r="EN326" s="2083"/>
      <c r="EO326" s="2083"/>
      <c r="EP326" s="2083"/>
      <c r="EQ326" s="2083"/>
      <c r="ER326" s="2083"/>
      <c r="ES326" s="2084"/>
      <c r="ET326" s="99"/>
      <c r="EU326" s="2089"/>
      <c r="EV326" s="2089"/>
      <c r="EW326" s="1985"/>
      <c r="EX326" s="1985"/>
      <c r="EY326" s="1985"/>
      <c r="EZ326" s="1455"/>
      <c r="FA326" s="1455"/>
      <c r="FB326" s="1455"/>
      <c r="FC326" s="1455"/>
      <c r="FD326" s="1455"/>
      <c r="FE326" s="1455"/>
      <c r="FF326" s="1455"/>
      <c r="FG326" s="1455"/>
      <c r="FH326" s="1455"/>
      <c r="FI326" s="1455"/>
      <c r="FJ326" s="1455"/>
      <c r="FK326" s="1455"/>
      <c r="FL326" s="1455"/>
      <c r="FM326" s="1455"/>
      <c r="FN326" s="1455"/>
      <c r="FO326" s="1455"/>
      <c r="FP326" s="1455"/>
      <c r="FQ326" s="1912"/>
      <c r="FR326" s="99"/>
      <c r="FS326" s="2089"/>
      <c r="FT326" s="2089"/>
      <c r="FU326" s="1455"/>
      <c r="FV326" s="1455"/>
      <c r="FW326" s="1455"/>
      <c r="FX326" s="1455"/>
      <c r="FY326" s="1455"/>
      <c r="FZ326" s="1455"/>
      <c r="GA326" s="1455"/>
      <c r="GB326" s="1455"/>
      <c r="GC326" s="1455"/>
      <c r="GD326" s="1455"/>
      <c r="GE326" s="1455"/>
      <c r="GF326" s="1455"/>
      <c r="GG326" s="1455"/>
      <c r="GH326" s="1455"/>
      <c r="GI326" s="1455"/>
      <c r="GJ326" s="1455"/>
      <c r="GK326" s="1455"/>
      <c r="GL326" s="1455"/>
      <c r="GM326" s="1455"/>
      <c r="GN326" s="1455"/>
      <c r="GO326" s="1912"/>
      <c r="GP326" s="1911"/>
      <c r="GQ326" s="1455"/>
      <c r="GR326" s="1455"/>
      <c r="GS326" s="1455"/>
      <c r="GT326" s="1455"/>
      <c r="GU326" s="1455"/>
      <c r="GV326" s="1455"/>
      <c r="GW326" s="1455"/>
      <c r="GX326" s="1455"/>
      <c r="GY326" s="1455"/>
      <c r="GZ326" s="1455"/>
      <c r="HA326" s="1455"/>
      <c r="HB326" s="1455"/>
      <c r="HC326" s="1455"/>
      <c r="HD326" s="1455"/>
      <c r="HE326" s="1455"/>
      <c r="HF326" s="1455"/>
      <c r="HG326" s="1455"/>
      <c r="HH326" s="1455"/>
      <c r="HI326" s="1455"/>
      <c r="HJ326" s="1455"/>
      <c r="HK326" s="1455"/>
      <c r="HL326" s="1456"/>
      <c r="HM326" s="2103"/>
      <c r="HN326" s="1739"/>
      <c r="HO326" s="1739"/>
      <c r="HP326" s="1739"/>
      <c r="HQ326" s="1739"/>
      <c r="HR326" s="1739"/>
      <c r="HS326" s="1739"/>
      <c r="HT326" s="1739"/>
      <c r="HU326" s="1739"/>
      <c r="HV326" s="1739"/>
      <c r="HW326" s="1739"/>
      <c r="HX326" s="1739"/>
      <c r="HY326" s="1455"/>
      <c r="HZ326" s="1455"/>
      <c r="IA326" s="1455"/>
      <c r="IB326" s="1455"/>
      <c r="IC326" s="1455"/>
      <c r="ID326" s="1455"/>
      <c r="IE326" s="1455"/>
      <c r="IF326" s="1455"/>
      <c r="IG326" s="1455"/>
      <c r="IH326" s="1455"/>
      <c r="II326" s="1863"/>
      <c r="IJ326" s="98"/>
    </row>
    <row r="327" spans="3:244" ht="5.25" customHeight="1">
      <c r="C327" s="90"/>
      <c r="D327" s="90"/>
      <c r="E327" s="90"/>
      <c r="F327" s="90"/>
      <c r="G327" s="90"/>
      <c r="H327" s="2082"/>
      <c r="I327" s="2083"/>
      <c r="J327" s="2083"/>
      <c r="K327" s="2083"/>
      <c r="L327" s="2083"/>
      <c r="M327" s="2083"/>
      <c r="N327" s="2083"/>
      <c r="O327" s="2083"/>
      <c r="P327" s="2083"/>
      <c r="Q327" s="2083"/>
      <c r="R327" s="2083"/>
      <c r="S327" s="2083"/>
      <c r="T327" s="2083"/>
      <c r="U327" s="2083"/>
      <c r="V327" s="2083"/>
      <c r="W327" s="2083"/>
      <c r="X327" s="2083"/>
      <c r="Y327" s="2083"/>
      <c r="Z327" s="2084"/>
      <c r="AA327" s="2090" t="str">
        <f>IF($AA$63&lt;&gt;"",$AA$63,"")</f>
        <v/>
      </c>
      <c r="AB327" s="1950"/>
      <c r="AC327" s="1950"/>
      <c r="AD327" s="1950"/>
      <c r="AE327" s="1950"/>
      <c r="AF327" s="1950"/>
      <c r="AG327" s="1950"/>
      <c r="AH327" s="1950"/>
      <c r="AI327" s="1950"/>
      <c r="AJ327" s="1950"/>
      <c r="AK327" s="1950"/>
      <c r="AL327" s="1950"/>
      <c r="AM327" s="1950"/>
      <c r="AN327" s="1950"/>
      <c r="AO327" s="1950"/>
      <c r="AP327" s="1950"/>
      <c r="AQ327" s="1950"/>
      <c r="AR327" s="1950"/>
      <c r="AS327" s="1950"/>
      <c r="AT327" s="1950"/>
      <c r="AU327" s="1950"/>
      <c r="AV327" s="1950"/>
      <c r="AW327" s="1950"/>
      <c r="AX327" s="2091"/>
      <c r="AY327" s="1943" t="str">
        <f>IF($AY$63&lt;&gt;"",$AY$63,"")</f>
        <v/>
      </c>
      <c r="AZ327" s="1944"/>
      <c r="BA327" s="1944"/>
      <c r="BB327" s="1944"/>
      <c r="BC327" s="1944"/>
      <c r="BD327" s="1944"/>
      <c r="BE327" s="1944"/>
      <c r="BF327" s="1944"/>
      <c r="BG327" s="1944"/>
      <c r="BH327" s="1944"/>
      <c r="BI327" s="1944"/>
      <c r="BJ327" s="1944"/>
      <c r="BK327" s="1944"/>
      <c r="BL327" s="1944"/>
      <c r="BM327" s="1944"/>
      <c r="BN327" s="1944"/>
      <c r="BO327" s="1944"/>
      <c r="BP327" s="1944"/>
      <c r="BQ327" s="1944"/>
      <c r="BR327" s="1944"/>
      <c r="BS327" s="1944"/>
      <c r="BT327" s="1944"/>
      <c r="BU327" s="1944"/>
      <c r="BV327" s="1952"/>
      <c r="BW327" s="1943">
        <f>IF($BW$63&lt;&gt;"",$BW$63,"")</f>
        <v>480000</v>
      </c>
      <c r="BX327" s="1944"/>
      <c r="BY327" s="1944"/>
      <c r="BZ327" s="1944"/>
      <c r="CA327" s="1944"/>
      <c r="CB327" s="1944"/>
      <c r="CC327" s="1944"/>
      <c r="CD327" s="1944"/>
      <c r="CE327" s="1944"/>
      <c r="CF327" s="1944"/>
      <c r="CG327" s="1944"/>
      <c r="CH327" s="1944"/>
      <c r="CI327" s="1944"/>
      <c r="CJ327" s="1944"/>
      <c r="CK327" s="1944"/>
      <c r="CL327" s="1944"/>
      <c r="CM327" s="1944"/>
      <c r="CN327" s="1944"/>
      <c r="CO327" s="1944"/>
      <c r="CP327" s="1944"/>
      <c r="CQ327" s="1944"/>
      <c r="CR327" s="1944"/>
      <c r="CS327" s="1945"/>
      <c r="CT327" s="1949" t="str">
        <f>IF($CT$63&lt;&gt;"",$CT$63,"")</f>
        <v/>
      </c>
      <c r="CU327" s="1950"/>
      <c r="CV327" s="1950"/>
      <c r="CW327" s="1950"/>
      <c r="CX327" s="1950"/>
      <c r="CY327" s="1950"/>
      <c r="CZ327" s="1950"/>
      <c r="DA327" s="1950"/>
      <c r="DB327" s="1950"/>
      <c r="DC327" s="1950"/>
      <c r="DD327" s="1950"/>
      <c r="DE327" s="1950"/>
      <c r="DF327" s="1950"/>
      <c r="DG327" s="1950"/>
      <c r="DH327" s="1950"/>
      <c r="DI327" s="1950"/>
      <c r="DJ327" s="1950"/>
      <c r="DK327" s="1950"/>
      <c r="DL327" s="1950"/>
      <c r="DM327" s="1950"/>
      <c r="DN327" s="1950"/>
      <c r="DO327" s="1950"/>
      <c r="DP327" s="1951"/>
      <c r="DQ327" s="81"/>
      <c r="DR327" s="144"/>
      <c r="DV327" s="90"/>
      <c r="DW327" s="90"/>
      <c r="DX327" s="90"/>
      <c r="DY327" s="90"/>
      <c r="DZ327" s="90"/>
      <c r="EA327" s="2082"/>
      <c r="EB327" s="2083"/>
      <c r="EC327" s="2083"/>
      <c r="ED327" s="2083"/>
      <c r="EE327" s="2083"/>
      <c r="EF327" s="2083"/>
      <c r="EG327" s="2083"/>
      <c r="EH327" s="2083"/>
      <c r="EI327" s="2083"/>
      <c r="EJ327" s="2083"/>
      <c r="EK327" s="2083"/>
      <c r="EL327" s="2083"/>
      <c r="EM327" s="2083"/>
      <c r="EN327" s="2083"/>
      <c r="EO327" s="2083"/>
      <c r="EP327" s="2083"/>
      <c r="EQ327" s="2083"/>
      <c r="ER327" s="2083"/>
      <c r="ES327" s="2084"/>
      <c r="ET327" s="2090" t="str">
        <f>IF($AA$63&lt;&gt;"",$AA$63,"")</f>
        <v/>
      </c>
      <c r="EU327" s="1950"/>
      <c r="EV327" s="1950"/>
      <c r="EW327" s="1950"/>
      <c r="EX327" s="1950"/>
      <c r="EY327" s="1950"/>
      <c r="EZ327" s="1950"/>
      <c r="FA327" s="1950"/>
      <c r="FB327" s="1950"/>
      <c r="FC327" s="1950"/>
      <c r="FD327" s="1950"/>
      <c r="FE327" s="1950"/>
      <c r="FF327" s="1950"/>
      <c r="FG327" s="1950"/>
      <c r="FH327" s="1950"/>
      <c r="FI327" s="1950"/>
      <c r="FJ327" s="1950"/>
      <c r="FK327" s="1950"/>
      <c r="FL327" s="1950"/>
      <c r="FM327" s="1950"/>
      <c r="FN327" s="1950"/>
      <c r="FO327" s="1950"/>
      <c r="FP327" s="1950"/>
      <c r="FQ327" s="2091"/>
      <c r="FR327" s="1943" t="str">
        <f>IF($AY$63&lt;&gt;"",$AY$63,"")</f>
        <v/>
      </c>
      <c r="FS327" s="1944"/>
      <c r="FT327" s="1944"/>
      <c r="FU327" s="1944"/>
      <c r="FV327" s="1944"/>
      <c r="FW327" s="1944"/>
      <c r="FX327" s="1944"/>
      <c r="FY327" s="1944"/>
      <c r="FZ327" s="1944"/>
      <c r="GA327" s="1944"/>
      <c r="GB327" s="1944"/>
      <c r="GC327" s="1944"/>
      <c r="GD327" s="1944"/>
      <c r="GE327" s="1944"/>
      <c r="GF327" s="1944"/>
      <c r="GG327" s="1944"/>
      <c r="GH327" s="1944"/>
      <c r="GI327" s="1944"/>
      <c r="GJ327" s="1944"/>
      <c r="GK327" s="1944"/>
      <c r="GL327" s="1944"/>
      <c r="GM327" s="1944"/>
      <c r="GN327" s="1944"/>
      <c r="GO327" s="1952"/>
      <c r="GP327" s="1943">
        <f>IF($BW$63&lt;&gt;"",$BW$63,"")</f>
        <v>480000</v>
      </c>
      <c r="GQ327" s="1944"/>
      <c r="GR327" s="1944"/>
      <c r="GS327" s="1944"/>
      <c r="GT327" s="1944"/>
      <c r="GU327" s="1944"/>
      <c r="GV327" s="1944"/>
      <c r="GW327" s="1944"/>
      <c r="GX327" s="1944"/>
      <c r="GY327" s="1944"/>
      <c r="GZ327" s="1944"/>
      <c r="HA327" s="1944"/>
      <c r="HB327" s="1944"/>
      <c r="HC327" s="1944"/>
      <c r="HD327" s="1944"/>
      <c r="HE327" s="1944"/>
      <c r="HF327" s="1944"/>
      <c r="HG327" s="1944"/>
      <c r="HH327" s="1944"/>
      <c r="HI327" s="1944"/>
      <c r="HJ327" s="1944"/>
      <c r="HK327" s="1944"/>
      <c r="HL327" s="1945"/>
      <c r="HM327" s="1949" t="str">
        <f>IF($CT$63&lt;&gt;"",$CT$63,"")</f>
        <v/>
      </c>
      <c r="HN327" s="1950"/>
      <c r="HO327" s="1950"/>
      <c r="HP327" s="1950"/>
      <c r="HQ327" s="1950"/>
      <c r="HR327" s="1950"/>
      <c r="HS327" s="1950"/>
      <c r="HT327" s="1950"/>
      <c r="HU327" s="1950"/>
      <c r="HV327" s="1950"/>
      <c r="HW327" s="1950"/>
      <c r="HX327" s="1950"/>
      <c r="HY327" s="1950"/>
      <c r="HZ327" s="1950"/>
      <c r="IA327" s="1950"/>
      <c r="IB327" s="1950"/>
      <c r="IC327" s="1950"/>
      <c r="ID327" s="1950"/>
      <c r="IE327" s="1950"/>
      <c r="IF327" s="1950"/>
      <c r="IG327" s="1950"/>
      <c r="IH327" s="1950"/>
      <c r="II327" s="1951"/>
      <c r="IJ327" s="98"/>
    </row>
    <row r="328" spans="3:244" ht="5.25" customHeight="1">
      <c r="C328" s="90"/>
      <c r="D328" s="90"/>
      <c r="E328" s="90"/>
      <c r="F328" s="90"/>
      <c r="G328" s="90"/>
      <c r="H328" s="2082"/>
      <c r="I328" s="2083"/>
      <c r="J328" s="2083"/>
      <c r="K328" s="2083"/>
      <c r="L328" s="2083"/>
      <c r="M328" s="2083"/>
      <c r="N328" s="2083"/>
      <c r="O328" s="2083"/>
      <c r="P328" s="2083"/>
      <c r="Q328" s="2083"/>
      <c r="R328" s="2083"/>
      <c r="S328" s="2083"/>
      <c r="T328" s="2083"/>
      <c r="U328" s="2083"/>
      <c r="V328" s="2083"/>
      <c r="W328" s="2083"/>
      <c r="X328" s="2083"/>
      <c r="Y328" s="2083"/>
      <c r="Z328" s="2084"/>
      <c r="AA328" s="2090"/>
      <c r="AB328" s="1950"/>
      <c r="AC328" s="1950"/>
      <c r="AD328" s="1950"/>
      <c r="AE328" s="1950"/>
      <c r="AF328" s="1950"/>
      <c r="AG328" s="1950"/>
      <c r="AH328" s="1950"/>
      <c r="AI328" s="1950"/>
      <c r="AJ328" s="1950"/>
      <c r="AK328" s="1950"/>
      <c r="AL328" s="1950"/>
      <c r="AM328" s="1950"/>
      <c r="AN328" s="1950"/>
      <c r="AO328" s="1950"/>
      <c r="AP328" s="1950"/>
      <c r="AQ328" s="1950"/>
      <c r="AR328" s="1950"/>
      <c r="AS328" s="1950"/>
      <c r="AT328" s="1950"/>
      <c r="AU328" s="1950"/>
      <c r="AV328" s="1950"/>
      <c r="AW328" s="1950"/>
      <c r="AX328" s="2091"/>
      <c r="AY328" s="1943"/>
      <c r="AZ328" s="1944"/>
      <c r="BA328" s="1944"/>
      <c r="BB328" s="1944"/>
      <c r="BC328" s="1944"/>
      <c r="BD328" s="1944"/>
      <c r="BE328" s="1944"/>
      <c r="BF328" s="1944"/>
      <c r="BG328" s="1944"/>
      <c r="BH328" s="1944"/>
      <c r="BI328" s="1944"/>
      <c r="BJ328" s="1944"/>
      <c r="BK328" s="1944"/>
      <c r="BL328" s="1944"/>
      <c r="BM328" s="1944"/>
      <c r="BN328" s="1944"/>
      <c r="BO328" s="1944"/>
      <c r="BP328" s="1944"/>
      <c r="BQ328" s="1944"/>
      <c r="BR328" s="1944"/>
      <c r="BS328" s="1944"/>
      <c r="BT328" s="1944"/>
      <c r="BU328" s="1944"/>
      <c r="BV328" s="1952"/>
      <c r="BW328" s="1943"/>
      <c r="BX328" s="1944"/>
      <c r="BY328" s="1944"/>
      <c r="BZ328" s="1944"/>
      <c r="CA328" s="1944"/>
      <c r="CB328" s="1944"/>
      <c r="CC328" s="1944"/>
      <c r="CD328" s="1944"/>
      <c r="CE328" s="1944"/>
      <c r="CF328" s="1944"/>
      <c r="CG328" s="1944"/>
      <c r="CH328" s="1944"/>
      <c r="CI328" s="1944"/>
      <c r="CJ328" s="1944"/>
      <c r="CK328" s="1944"/>
      <c r="CL328" s="1944"/>
      <c r="CM328" s="1944"/>
      <c r="CN328" s="1944"/>
      <c r="CO328" s="1944"/>
      <c r="CP328" s="1944"/>
      <c r="CQ328" s="1944"/>
      <c r="CR328" s="1944"/>
      <c r="CS328" s="1945"/>
      <c r="CT328" s="1949"/>
      <c r="CU328" s="1950"/>
      <c r="CV328" s="1950"/>
      <c r="CW328" s="1950"/>
      <c r="CX328" s="1950"/>
      <c r="CY328" s="1950"/>
      <c r="CZ328" s="1950"/>
      <c r="DA328" s="1950"/>
      <c r="DB328" s="1950"/>
      <c r="DC328" s="1950"/>
      <c r="DD328" s="1950"/>
      <c r="DE328" s="1950"/>
      <c r="DF328" s="1950"/>
      <c r="DG328" s="1950"/>
      <c r="DH328" s="1950"/>
      <c r="DI328" s="1950"/>
      <c r="DJ328" s="1950"/>
      <c r="DK328" s="1950"/>
      <c r="DL328" s="1950"/>
      <c r="DM328" s="1950"/>
      <c r="DN328" s="1950"/>
      <c r="DO328" s="1950"/>
      <c r="DP328" s="1951"/>
      <c r="DQ328" s="81"/>
      <c r="DR328" s="144"/>
      <c r="DV328" s="90"/>
      <c r="DW328" s="90"/>
      <c r="DX328" s="90"/>
      <c r="DY328" s="90"/>
      <c r="DZ328" s="90"/>
      <c r="EA328" s="2082"/>
      <c r="EB328" s="2083"/>
      <c r="EC328" s="2083"/>
      <c r="ED328" s="2083"/>
      <c r="EE328" s="2083"/>
      <c r="EF328" s="2083"/>
      <c r="EG328" s="2083"/>
      <c r="EH328" s="2083"/>
      <c r="EI328" s="2083"/>
      <c r="EJ328" s="2083"/>
      <c r="EK328" s="2083"/>
      <c r="EL328" s="2083"/>
      <c r="EM328" s="2083"/>
      <c r="EN328" s="2083"/>
      <c r="EO328" s="2083"/>
      <c r="EP328" s="2083"/>
      <c r="EQ328" s="2083"/>
      <c r="ER328" s="2083"/>
      <c r="ES328" s="2084"/>
      <c r="ET328" s="2090"/>
      <c r="EU328" s="1950"/>
      <c r="EV328" s="1950"/>
      <c r="EW328" s="1950"/>
      <c r="EX328" s="1950"/>
      <c r="EY328" s="1950"/>
      <c r="EZ328" s="1950"/>
      <c r="FA328" s="1950"/>
      <c r="FB328" s="1950"/>
      <c r="FC328" s="1950"/>
      <c r="FD328" s="1950"/>
      <c r="FE328" s="1950"/>
      <c r="FF328" s="1950"/>
      <c r="FG328" s="1950"/>
      <c r="FH328" s="1950"/>
      <c r="FI328" s="1950"/>
      <c r="FJ328" s="1950"/>
      <c r="FK328" s="1950"/>
      <c r="FL328" s="1950"/>
      <c r="FM328" s="1950"/>
      <c r="FN328" s="1950"/>
      <c r="FO328" s="1950"/>
      <c r="FP328" s="1950"/>
      <c r="FQ328" s="2091"/>
      <c r="FR328" s="1943"/>
      <c r="FS328" s="1944"/>
      <c r="FT328" s="1944"/>
      <c r="FU328" s="1944"/>
      <c r="FV328" s="1944"/>
      <c r="FW328" s="1944"/>
      <c r="FX328" s="1944"/>
      <c r="FY328" s="1944"/>
      <c r="FZ328" s="1944"/>
      <c r="GA328" s="1944"/>
      <c r="GB328" s="1944"/>
      <c r="GC328" s="1944"/>
      <c r="GD328" s="1944"/>
      <c r="GE328" s="1944"/>
      <c r="GF328" s="1944"/>
      <c r="GG328" s="1944"/>
      <c r="GH328" s="1944"/>
      <c r="GI328" s="1944"/>
      <c r="GJ328" s="1944"/>
      <c r="GK328" s="1944"/>
      <c r="GL328" s="1944"/>
      <c r="GM328" s="1944"/>
      <c r="GN328" s="1944"/>
      <c r="GO328" s="1952"/>
      <c r="GP328" s="1943"/>
      <c r="GQ328" s="1944"/>
      <c r="GR328" s="1944"/>
      <c r="GS328" s="1944"/>
      <c r="GT328" s="1944"/>
      <c r="GU328" s="1944"/>
      <c r="GV328" s="1944"/>
      <c r="GW328" s="1944"/>
      <c r="GX328" s="1944"/>
      <c r="GY328" s="1944"/>
      <c r="GZ328" s="1944"/>
      <c r="HA328" s="1944"/>
      <c r="HB328" s="1944"/>
      <c r="HC328" s="1944"/>
      <c r="HD328" s="1944"/>
      <c r="HE328" s="1944"/>
      <c r="HF328" s="1944"/>
      <c r="HG328" s="1944"/>
      <c r="HH328" s="1944"/>
      <c r="HI328" s="1944"/>
      <c r="HJ328" s="1944"/>
      <c r="HK328" s="1944"/>
      <c r="HL328" s="1945"/>
      <c r="HM328" s="1949"/>
      <c r="HN328" s="1950"/>
      <c r="HO328" s="1950"/>
      <c r="HP328" s="1950"/>
      <c r="HQ328" s="1950"/>
      <c r="HR328" s="1950"/>
      <c r="HS328" s="1950"/>
      <c r="HT328" s="1950"/>
      <c r="HU328" s="1950"/>
      <c r="HV328" s="1950"/>
      <c r="HW328" s="1950"/>
      <c r="HX328" s="1950"/>
      <c r="HY328" s="1950"/>
      <c r="HZ328" s="1950"/>
      <c r="IA328" s="1950"/>
      <c r="IB328" s="1950"/>
      <c r="IC328" s="1950"/>
      <c r="ID328" s="1950"/>
      <c r="IE328" s="1950"/>
      <c r="IF328" s="1950"/>
      <c r="IG328" s="1950"/>
      <c r="IH328" s="1950"/>
      <c r="II328" s="1951"/>
      <c r="IJ328" s="82"/>
    </row>
    <row r="329" spans="3:244" ht="5.25" customHeight="1">
      <c r="C329" s="90"/>
      <c r="D329" s="90"/>
      <c r="E329" s="90"/>
      <c r="F329" s="90"/>
      <c r="G329" s="90"/>
      <c r="H329" s="2082"/>
      <c r="I329" s="2083"/>
      <c r="J329" s="2083"/>
      <c r="K329" s="2083"/>
      <c r="L329" s="2083"/>
      <c r="M329" s="2083"/>
      <c r="N329" s="2083"/>
      <c r="O329" s="2083"/>
      <c r="P329" s="2083"/>
      <c r="Q329" s="2083"/>
      <c r="R329" s="2083"/>
      <c r="S329" s="2083"/>
      <c r="T329" s="2083"/>
      <c r="U329" s="2083"/>
      <c r="V329" s="2083"/>
      <c r="W329" s="2083"/>
      <c r="X329" s="2083"/>
      <c r="Y329" s="2083"/>
      <c r="Z329" s="2084"/>
      <c r="AA329" s="2090"/>
      <c r="AB329" s="1950"/>
      <c r="AC329" s="1950"/>
      <c r="AD329" s="1950"/>
      <c r="AE329" s="1950"/>
      <c r="AF329" s="1950"/>
      <c r="AG329" s="1950"/>
      <c r="AH329" s="1950"/>
      <c r="AI329" s="1950"/>
      <c r="AJ329" s="1950"/>
      <c r="AK329" s="1950"/>
      <c r="AL329" s="1950"/>
      <c r="AM329" s="1950"/>
      <c r="AN329" s="1950"/>
      <c r="AO329" s="1950"/>
      <c r="AP329" s="1950"/>
      <c r="AQ329" s="1950"/>
      <c r="AR329" s="1950"/>
      <c r="AS329" s="1950"/>
      <c r="AT329" s="1950"/>
      <c r="AU329" s="1950"/>
      <c r="AV329" s="1950"/>
      <c r="AW329" s="1950"/>
      <c r="AX329" s="2091"/>
      <c r="AY329" s="1943"/>
      <c r="AZ329" s="1944"/>
      <c r="BA329" s="1944"/>
      <c r="BB329" s="1944"/>
      <c r="BC329" s="1944"/>
      <c r="BD329" s="1944"/>
      <c r="BE329" s="1944"/>
      <c r="BF329" s="1944"/>
      <c r="BG329" s="1944"/>
      <c r="BH329" s="1944"/>
      <c r="BI329" s="1944"/>
      <c r="BJ329" s="1944"/>
      <c r="BK329" s="1944"/>
      <c r="BL329" s="1944"/>
      <c r="BM329" s="1944"/>
      <c r="BN329" s="1944"/>
      <c r="BO329" s="1944"/>
      <c r="BP329" s="1944"/>
      <c r="BQ329" s="1944"/>
      <c r="BR329" s="1944"/>
      <c r="BS329" s="1944"/>
      <c r="BT329" s="1944"/>
      <c r="BU329" s="1944"/>
      <c r="BV329" s="1952"/>
      <c r="BW329" s="1943"/>
      <c r="BX329" s="1944"/>
      <c r="BY329" s="1944"/>
      <c r="BZ329" s="1944"/>
      <c r="CA329" s="1944"/>
      <c r="CB329" s="1944"/>
      <c r="CC329" s="1944"/>
      <c r="CD329" s="1944"/>
      <c r="CE329" s="1944"/>
      <c r="CF329" s="1944"/>
      <c r="CG329" s="1944"/>
      <c r="CH329" s="1944"/>
      <c r="CI329" s="1944"/>
      <c r="CJ329" s="1944"/>
      <c r="CK329" s="1944"/>
      <c r="CL329" s="1944"/>
      <c r="CM329" s="1944"/>
      <c r="CN329" s="1944"/>
      <c r="CO329" s="1944"/>
      <c r="CP329" s="1944"/>
      <c r="CQ329" s="1944"/>
      <c r="CR329" s="1944"/>
      <c r="CS329" s="1945"/>
      <c r="CT329" s="1949"/>
      <c r="CU329" s="1950"/>
      <c r="CV329" s="1950"/>
      <c r="CW329" s="1950"/>
      <c r="CX329" s="1950"/>
      <c r="CY329" s="1950"/>
      <c r="CZ329" s="1950"/>
      <c r="DA329" s="1950"/>
      <c r="DB329" s="1950"/>
      <c r="DC329" s="1950"/>
      <c r="DD329" s="1950"/>
      <c r="DE329" s="1950"/>
      <c r="DF329" s="1950"/>
      <c r="DG329" s="1950"/>
      <c r="DH329" s="1950"/>
      <c r="DI329" s="1950"/>
      <c r="DJ329" s="1950"/>
      <c r="DK329" s="1950"/>
      <c r="DL329" s="1950"/>
      <c r="DM329" s="1950"/>
      <c r="DN329" s="1950"/>
      <c r="DO329" s="1950"/>
      <c r="DP329" s="1951"/>
      <c r="DQ329" s="81"/>
      <c r="DR329" s="144"/>
      <c r="DV329" s="90"/>
      <c r="DW329" s="90"/>
      <c r="DX329" s="90"/>
      <c r="DY329" s="90"/>
      <c r="DZ329" s="90"/>
      <c r="EA329" s="2082"/>
      <c r="EB329" s="2083"/>
      <c r="EC329" s="2083"/>
      <c r="ED329" s="2083"/>
      <c r="EE329" s="2083"/>
      <c r="EF329" s="2083"/>
      <c r="EG329" s="2083"/>
      <c r="EH329" s="2083"/>
      <c r="EI329" s="2083"/>
      <c r="EJ329" s="2083"/>
      <c r="EK329" s="2083"/>
      <c r="EL329" s="2083"/>
      <c r="EM329" s="2083"/>
      <c r="EN329" s="2083"/>
      <c r="EO329" s="2083"/>
      <c r="EP329" s="2083"/>
      <c r="EQ329" s="2083"/>
      <c r="ER329" s="2083"/>
      <c r="ES329" s="2084"/>
      <c r="ET329" s="2090"/>
      <c r="EU329" s="1950"/>
      <c r="EV329" s="1950"/>
      <c r="EW329" s="1950"/>
      <c r="EX329" s="1950"/>
      <c r="EY329" s="1950"/>
      <c r="EZ329" s="1950"/>
      <c r="FA329" s="1950"/>
      <c r="FB329" s="1950"/>
      <c r="FC329" s="1950"/>
      <c r="FD329" s="1950"/>
      <c r="FE329" s="1950"/>
      <c r="FF329" s="1950"/>
      <c r="FG329" s="1950"/>
      <c r="FH329" s="1950"/>
      <c r="FI329" s="1950"/>
      <c r="FJ329" s="1950"/>
      <c r="FK329" s="1950"/>
      <c r="FL329" s="1950"/>
      <c r="FM329" s="1950"/>
      <c r="FN329" s="1950"/>
      <c r="FO329" s="1950"/>
      <c r="FP329" s="1950"/>
      <c r="FQ329" s="2091"/>
      <c r="FR329" s="1943"/>
      <c r="FS329" s="1944"/>
      <c r="FT329" s="1944"/>
      <c r="FU329" s="1944"/>
      <c r="FV329" s="1944"/>
      <c r="FW329" s="1944"/>
      <c r="FX329" s="1944"/>
      <c r="FY329" s="1944"/>
      <c r="FZ329" s="1944"/>
      <c r="GA329" s="1944"/>
      <c r="GB329" s="1944"/>
      <c r="GC329" s="1944"/>
      <c r="GD329" s="1944"/>
      <c r="GE329" s="1944"/>
      <c r="GF329" s="1944"/>
      <c r="GG329" s="1944"/>
      <c r="GH329" s="1944"/>
      <c r="GI329" s="1944"/>
      <c r="GJ329" s="1944"/>
      <c r="GK329" s="1944"/>
      <c r="GL329" s="1944"/>
      <c r="GM329" s="1944"/>
      <c r="GN329" s="1944"/>
      <c r="GO329" s="1952"/>
      <c r="GP329" s="1943"/>
      <c r="GQ329" s="1944"/>
      <c r="GR329" s="1944"/>
      <c r="GS329" s="1944"/>
      <c r="GT329" s="1944"/>
      <c r="GU329" s="1944"/>
      <c r="GV329" s="1944"/>
      <c r="GW329" s="1944"/>
      <c r="GX329" s="1944"/>
      <c r="GY329" s="1944"/>
      <c r="GZ329" s="1944"/>
      <c r="HA329" s="1944"/>
      <c r="HB329" s="1944"/>
      <c r="HC329" s="1944"/>
      <c r="HD329" s="1944"/>
      <c r="HE329" s="1944"/>
      <c r="HF329" s="1944"/>
      <c r="HG329" s="1944"/>
      <c r="HH329" s="1944"/>
      <c r="HI329" s="1944"/>
      <c r="HJ329" s="1944"/>
      <c r="HK329" s="1944"/>
      <c r="HL329" s="1945"/>
      <c r="HM329" s="1949"/>
      <c r="HN329" s="1950"/>
      <c r="HO329" s="1950"/>
      <c r="HP329" s="1950"/>
      <c r="HQ329" s="1950"/>
      <c r="HR329" s="1950"/>
      <c r="HS329" s="1950"/>
      <c r="HT329" s="1950"/>
      <c r="HU329" s="1950"/>
      <c r="HV329" s="1950"/>
      <c r="HW329" s="1950"/>
      <c r="HX329" s="1950"/>
      <c r="HY329" s="1950"/>
      <c r="HZ329" s="1950"/>
      <c r="IA329" s="1950"/>
      <c r="IB329" s="1950"/>
      <c r="IC329" s="1950"/>
      <c r="ID329" s="1950"/>
      <c r="IE329" s="1950"/>
      <c r="IF329" s="1950"/>
      <c r="IG329" s="1950"/>
      <c r="IH329" s="1950"/>
      <c r="II329" s="1951"/>
      <c r="IJ329" s="82"/>
    </row>
    <row r="330" spans="3:244" ht="5.25" customHeight="1">
      <c r="C330" s="90"/>
      <c r="D330" s="90"/>
      <c r="E330" s="90"/>
      <c r="F330" s="90"/>
      <c r="G330" s="90"/>
      <c r="H330" s="2082"/>
      <c r="I330" s="2083"/>
      <c r="J330" s="2083"/>
      <c r="K330" s="2083"/>
      <c r="L330" s="2083"/>
      <c r="M330" s="2083"/>
      <c r="N330" s="2083"/>
      <c r="O330" s="2083"/>
      <c r="P330" s="2083"/>
      <c r="Q330" s="2083"/>
      <c r="R330" s="2083"/>
      <c r="S330" s="2083"/>
      <c r="T330" s="2083"/>
      <c r="U330" s="2083"/>
      <c r="V330" s="2083"/>
      <c r="W330" s="2083"/>
      <c r="X330" s="2083"/>
      <c r="Y330" s="2083"/>
      <c r="Z330" s="2084"/>
      <c r="AA330" s="1943" t="str">
        <f>IF($AA$66&lt;&gt;"",$AA$66,"")</f>
        <v/>
      </c>
      <c r="AB330" s="1944"/>
      <c r="AC330" s="1944"/>
      <c r="AD330" s="1944"/>
      <c r="AE330" s="1944"/>
      <c r="AF330" s="1944"/>
      <c r="AG330" s="1944"/>
      <c r="AH330" s="1944"/>
      <c r="AI330" s="1944"/>
      <c r="AJ330" s="1944"/>
      <c r="AK330" s="1944"/>
      <c r="AL330" s="1944"/>
      <c r="AM330" s="1944"/>
      <c r="AN330" s="1944"/>
      <c r="AO330" s="1944"/>
      <c r="AP330" s="1944"/>
      <c r="AQ330" s="1944"/>
      <c r="AR330" s="1944"/>
      <c r="AS330" s="1944"/>
      <c r="AT330" s="1944"/>
      <c r="AU330" s="1944"/>
      <c r="AV330" s="1944"/>
      <c r="AW330" s="1944"/>
      <c r="AX330" s="1952"/>
      <c r="AY330" s="1943"/>
      <c r="AZ330" s="1944"/>
      <c r="BA330" s="1944"/>
      <c r="BB330" s="1944"/>
      <c r="BC330" s="1944"/>
      <c r="BD330" s="1944"/>
      <c r="BE330" s="1944"/>
      <c r="BF330" s="1944"/>
      <c r="BG330" s="1944"/>
      <c r="BH330" s="1944"/>
      <c r="BI330" s="1944"/>
      <c r="BJ330" s="1944"/>
      <c r="BK330" s="1944"/>
      <c r="BL330" s="1944"/>
      <c r="BM330" s="1944"/>
      <c r="BN330" s="1944"/>
      <c r="BO330" s="1944"/>
      <c r="BP330" s="1944"/>
      <c r="BQ330" s="1944"/>
      <c r="BR330" s="1944"/>
      <c r="BS330" s="1944"/>
      <c r="BT330" s="1944"/>
      <c r="BU330" s="1944"/>
      <c r="BV330" s="1952"/>
      <c r="BW330" s="1943"/>
      <c r="BX330" s="1944"/>
      <c r="BY330" s="1944"/>
      <c r="BZ330" s="1944"/>
      <c r="CA330" s="1944"/>
      <c r="CB330" s="1944"/>
      <c r="CC330" s="1944"/>
      <c r="CD330" s="1944"/>
      <c r="CE330" s="1944"/>
      <c r="CF330" s="1944"/>
      <c r="CG330" s="1944"/>
      <c r="CH330" s="1944"/>
      <c r="CI330" s="1944"/>
      <c r="CJ330" s="1944"/>
      <c r="CK330" s="1944"/>
      <c r="CL330" s="1944"/>
      <c r="CM330" s="1944"/>
      <c r="CN330" s="1944"/>
      <c r="CO330" s="1944"/>
      <c r="CP330" s="1944"/>
      <c r="CQ330" s="1944"/>
      <c r="CR330" s="1944"/>
      <c r="CS330" s="1945"/>
      <c r="CT330" s="1956" t="str">
        <f>IF($CT$66&lt;&gt;"",$CT$66,"")</f>
        <v/>
      </c>
      <c r="CU330" s="1944"/>
      <c r="CV330" s="1944"/>
      <c r="CW330" s="1944"/>
      <c r="CX330" s="1944"/>
      <c r="CY330" s="1944"/>
      <c r="CZ330" s="1944"/>
      <c r="DA330" s="1944"/>
      <c r="DB330" s="1944"/>
      <c r="DC330" s="1944"/>
      <c r="DD330" s="1944"/>
      <c r="DE330" s="1944"/>
      <c r="DF330" s="1944"/>
      <c r="DG330" s="1944"/>
      <c r="DH330" s="1944"/>
      <c r="DI330" s="1944"/>
      <c r="DJ330" s="1944"/>
      <c r="DK330" s="1944"/>
      <c r="DL330" s="1944"/>
      <c r="DM330" s="1944"/>
      <c r="DN330" s="1944"/>
      <c r="DO330" s="1944"/>
      <c r="DP330" s="1957"/>
      <c r="DQ330" s="81"/>
      <c r="DR330" s="144"/>
      <c r="DV330" s="90"/>
      <c r="DW330" s="90"/>
      <c r="DX330" s="90"/>
      <c r="DY330" s="90"/>
      <c r="DZ330" s="90"/>
      <c r="EA330" s="2082"/>
      <c r="EB330" s="2083"/>
      <c r="EC330" s="2083"/>
      <c r="ED330" s="2083"/>
      <c r="EE330" s="2083"/>
      <c r="EF330" s="2083"/>
      <c r="EG330" s="2083"/>
      <c r="EH330" s="2083"/>
      <c r="EI330" s="2083"/>
      <c r="EJ330" s="2083"/>
      <c r="EK330" s="2083"/>
      <c r="EL330" s="2083"/>
      <c r="EM330" s="2083"/>
      <c r="EN330" s="2083"/>
      <c r="EO330" s="2083"/>
      <c r="EP330" s="2083"/>
      <c r="EQ330" s="2083"/>
      <c r="ER330" s="2083"/>
      <c r="ES330" s="2084"/>
      <c r="ET330" s="1943" t="str">
        <f>IF($AA$66&lt;&gt;"",$AA$66,"")</f>
        <v/>
      </c>
      <c r="EU330" s="1944"/>
      <c r="EV330" s="1944"/>
      <c r="EW330" s="1944"/>
      <c r="EX330" s="1944"/>
      <c r="EY330" s="1944"/>
      <c r="EZ330" s="1944"/>
      <c r="FA330" s="1944"/>
      <c r="FB330" s="1944"/>
      <c r="FC330" s="1944"/>
      <c r="FD330" s="1944"/>
      <c r="FE330" s="1944"/>
      <c r="FF330" s="1944"/>
      <c r="FG330" s="1944"/>
      <c r="FH330" s="1944"/>
      <c r="FI330" s="1944"/>
      <c r="FJ330" s="1944"/>
      <c r="FK330" s="1944"/>
      <c r="FL330" s="1944"/>
      <c r="FM330" s="1944"/>
      <c r="FN330" s="1944"/>
      <c r="FO330" s="1944"/>
      <c r="FP330" s="1944"/>
      <c r="FQ330" s="1952"/>
      <c r="FR330" s="1943"/>
      <c r="FS330" s="1944"/>
      <c r="FT330" s="1944"/>
      <c r="FU330" s="1944"/>
      <c r="FV330" s="1944"/>
      <c r="FW330" s="1944"/>
      <c r="FX330" s="1944"/>
      <c r="FY330" s="1944"/>
      <c r="FZ330" s="1944"/>
      <c r="GA330" s="1944"/>
      <c r="GB330" s="1944"/>
      <c r="GC330" s="1944"/>
      <c r="GD330" s="1944"/>
      <c r="GE330" s="1944"/>
      <c r="GF330" s="1944"/>
      <c r="GG330" s="1944"/>
      <c r="GH330" s="1944"/>
      <c r="GI330" s="1944"/>
      <c r="GJ330" s="1944"/>
      <c r="GK330" s="1944"/>
      <c r="GL330" s="1944"/>
      <c r="GM330" s="1944"/>
      <c r="GN330" s="1944"/>
      <c r="GO330" s="1952"/>
      <c r="GP330" s="1943"/>
      <c r="GQ330" s="1944"/>
      <c r="GR330" s="1944"/>
      <c r="GS330" s="1944"/>
      <c r="GT330" s="1944"/>
      <c r="GU330" s="1944"/>
      <c r="GV330" s="1944"/>
      <c r="GW330" s="1944"/>
      <c r="GX330" s="1944"/>
      <c r="GY330" s="1944"/>
      <c r="GZ330" s="1944"/>
      <c r="HA330" s="1944"/>
      <c r="HB330" s="1944"/>
      <c r="HC330" s="1944"/>
      <c r="HD330" s="1944"/>
      <c r="HE330" s="1944"/>
      <c r="HF330" s="1944"/>
      <c r="HG330" s="1944"/>
      <c r="HH330" s="1944"/>
      <c r="HI330" s="1944"/>
      <c r="HJ330" s="1944"/>
      <c r="HK330" s="1944"/>
      <c r="HL330" s="1945"/>
      <c r="HM330" s="1956" t="str">
        <f>IF($CT$66&lt;&gt;"",$CT$66,"")</f>
        <v/>
      </c>
      <c r="HN330" s="1944"/>
      <c r="HO330" s="1944"/>
      <c r="HP330" s="1944"/>
      <c r="HQ330" s="1944"/>
      <c r="HR330" s="1944"/>
      <c r="HS330" s="1944"/>
      <c r="HT330" s="1944"/>
      <c r="HU330" s="1944"/>
      <c r="HV330" s="1944"/>
      <c r="HW330" s="1944"/>
      <c r="HX330" s="1944"/>
      <c r="HY330" s="1944"/>
      <c r="HZ330" s="1944"/>
      <c r="IA330" s="1944"/>
      <c r="IB330" s="1944"/>
      <c r="IC330" s="1944"/>
      <c r="ID330" s="1944"/>
      <c r="IE330" s="1944"/>
      <c r="IF330" s="1944"/>
      <c r="IG330" s="1944"/>
      <c r="IH330" s="1944"/>
      <c r="II330" s="1957"/>
      <c r="IJ330" s="82"/>
    </row>
    <row r="331" spans="3:244" ht="5.25" customHeight="1">
      <c r="C331" s="90"/>
      <c r="D331" s="90"/>
      <c r="E331" s="90"/>
      <c r="F331" s="90"/>
      <c r="G331" s="90"/>
      <c r="H331" s="2082"/>
      <c r="I331" s="2083"/>
      <c r="J331" s="2083"/>
      <c r="K331" s="2083"/>
      <c r="L331" s="2083"/>
      <c r="M331" s="2083"/>
      <c r="N331" s="2083"/>
      <c r="O331" s="2083"/>
      <c r="P331" s="2083"/>
      <c r="Q331" s="2083"/>
      <c r="R331" s="2083"/>
      <c r="S331" s="2083"/>
      <c r="T331" s="2083"/>
      <c r="U331" s="2083"/>
      <c r="V331" s="2083"/>
      <c r="W331" s="2083"/>
      <c r="X331" s="2083"/>
      <c r="Y331" s="2083"/>
      <c r="Z331" s="2084"/>
      <c r="AA331" s="1943"/>
      <c r="AB331" s="1944"/>
      <c r="AC331" s="1944"/>
      <c r="AD331" s="1944"/>
      <c r="AE331" s="1944"/>
      <c r="AF331" s="1944"/>
      <c r="AG331" s="1944"/>
      <c r="AH331" s="1944"/>
      <c r="AI331" s="1944"/>
      <c r="AJ331" s="1944"/>
      <c r="AK331" s="1944"/>
      <c r="AL331" s="1944"/>
      <c r="AM331" s="1944"/>
      <c r="AN331" s="1944"/>
      <c r="AO331" s="1944"/>
      <c r="AP331" s="1944"/>
      <c r="AQ331" s="1944"/>
      <c r="AR331" s="1944"/>
      <c r="AS331" s="1944"/>
      <c r="AT331" s="1944"/>
      <c r="AU331" s="1944"/>
      <c r="AV331" s="1944"/>
      <c r="AW331" s="1944"/>
      <c r="AX331" s="1952"/>
      <c r="AY331" s="1943"/>
      <c r="AZ331" s="1944"/>
      <c r="BA331" s="1944"/>
      <c r="BB331" s="1944"/>
      <c r="BC331" s="1944"/>
      <c r="BD331" s="1944"/>
      <c r="BE331" s="1944"/>
      <c r="BF331" s="1944"/>
      <c r="BG331" s="1944"/>
      <c r="BH331" s="1944"/>
      <c r="BI331" s="1944"/>
      <c r="BJ331" s="1944"/>
      <c r="BK331" s="1944"/>
      <c r="BL331" s="1944"/>
      <c r="BM331" s="1944"/>
      <c r="BN331" s="1944"/>
      <c r="BO331" s="1944"/>
      <c r="BP331" s="1944"/>
      <c r="BQ331" s="1944"/>
      <c r="BR331" s="1944"/>
      <c r="BS331" s="1944"/>
      <c r="BT331" s="1944"/>
      <c r="BU331" s="1944"/>
      <c r="BV331" s="1952"/>
      <c r="BW331" s="1943"/>
      <c r="BX331" s="1944"/>
      <c r="BY331" s="1944"/>
      <c r="BZ331" s="1944"/>
      <c r="CA331" s="1944"/>
      <c r="CB331" s="1944"/>
      <c r="CC331" s="1944"/>
      <c r="CD331" s="1944"/>
      <c r="CE331" s="1944"/>
      <c r="CF331" s="1944"/>
      <c r="CG331" s="1944"/>
      <c r="CH331" s="1944"/>
      <c r="CI331" s="1944"/>
      <c r="CJ331" s="1944"/>
      <c r="CK331" s="1944"/>
      <c r="CL331" s="1944"/>
      <c r="CM331" s="1944"/>
      <c r="CN331" s="1944"/>
      <c r="CO331" s="1944"/>
      <c r="CP331" s="1944"/>
      <c r="CQ331" s="1944"/>
      <c r="CR331" s="1944"/>
      <c r="CS331" s="1945"/>
      <c r="CT331" s="1956"/>
      <c r="CU331" s="1944"/>
      <c r="CV331" s="1944"/>
      <c r="CW331" s="1944"/>
      <c r="CX331" s="1944"/>
      <c r="CY331" s="1944"/>
      <c r="CZ331" s="1944"/>
      <c r="DA331" s="1944"/>
      <c r="DB331" s="1944"/>
      <c r="DC331" s="1944"/>
      <c r="DD331" s="1944"/>
      <c r="DE331" s="1944"/>
      <c r="DF331" s="1944"/>
      <c r="DG331" s="1944"/>
      <c r="DH331" s="1944"/>
      <c r="DI331" s="1944"/>
      <c r="DJ331" s="1944"/>
      <c r="DK331" s="1944"/>
      <c r="DL331" s="1944"/>
      <c r="DM331" s="1944"/>
      <c r="DN331" s="1944"/>
      <c r="DO331" s="1944"/>
      <c r="DP331" s="1957"/>
      <c r="DQ331" s="81"/>
      <c r="DR331" s="144"/>
      <c r="DV331" s="90"/>
      <c r="DW331" s="90"/>
      <c r="DX331" s="90"/>
      <c r="DY331" s="90"/>
      <c r="DZ331" s="90"/>
      <c r="EA331" s="2082"/>
      <c r="EB331" s="2083"/>
      <c r="EC331" s="2083"/>
      <c r="ED331" s="2083"/>
      <c r="EE331" s="2083"/>
      <c r="EF331" s="2083"/>
      <c r="EG331" s="2083"/>
      <c r="EH331" s="2083"/>
      <c r="EI331" s="2083"/>
      <c r="EJ331" s="2083"/>
      <c r="EK331" s="2083"/>
      <c r="EL331" s="2083"/>
      <c r="EM331" s="2083"/>
      <c r="EN331" s="2083"/>
      <c r="EO331" s="2083"/>
      <c r="EP331" s="2083"/>
      <c r="EQ331" s="2083"/>
      <c r="ER331" s="2083"/>
      <c r="ES331" s="2084"/>
      <c r="ET331" s="1943"/>
      <c r="EU331" s="1944"/>
      <c r="EV331" s="1944"/>
      <c r="EW331" s="1944"/>
      <c r="EX331" s="1944"/>
      <c r="EY331" s="1944"/>
      <c r="EZ331" s="1944"/>
      <c r="FA331" s="1944"/>
      <c r="FB331" s="1944"/>
      <c r="FC331" s="1944"/>
      <c r="FD331" s="1944"/>
      <c r="FE331" s="1944"/>
      <c r="FF331" s="1944"/>
      <c r="FG331" s="1944"/>
      <c r="FH331" s="1944"/>
      <c r="FI331" s="1944"/>
      <c r="FJ331" s="1944"/>
      <c r="FK331" s="1944"/>
      <c r="FL331" s="1944"/>
      <c r="FM331" s="1944"/>
      <c r="FN331" s="1944"/>
      <c r="FO331" s="1944"/>
      <c r="FP331" s="1944"/>
      <c r="FQ331" s="1952"/>
      <c r="FR331" s="1943"/>
      <c r="FS331" s="1944"/>
      <c r="FT331" s="1944"/>
      <c r="FU331" s="1944"/>
      <c r="FV331" s="1944"/>
      <c r="FW331" s="1944"/>
      <c r="FX331" s="1944"/>
      <c r="FY331" s="1944"/>
      <c r="FZ331" s="1944"/>
      <c r="GA331" s="1944"/>
      <c r="GB331" s="1944"/>
      <c r="GC331" s="1944"/>
      <c r="GD331" s="1944"/>
      <c r="GE331" s="1944"/>
      <c r="GF331" s="1944"/>
      <c r="GG331" s="1944"/>
      <c r="GH331" s="1944"/>
      <c r="GI331" s="1944"/>
      <c r="GJ331" s="1944"/>
      <c r="GK331" s="1944"/>
      <c r="GL331" s="1944"/>
      <c r="GM331" s="1944"/>
      <c r="GN331" s="1944"/>
      <c r="GO331" s="1952"/>
      <c r="GP331" s="1943"/>
      <c r="GQ331" s="1944"/>
      <c r="GR331" s="1944"/>
      <c r="GS331" s="1944"/>
      <c r="GT331" s="1944"/>
      <c r="GU331" s="1944"/>
      <c r="GV331" s="1944"/>
      <c r="GW331" s="1944"/>
      <c r="GX331" s="1944"/>
      <c r="GY331" s="1944"/>
      <c r="GZ331" s="1944"/>
      <c r="HA331" s="1944"/>
      <c r="HB331" s="1944"/>
      <c r="HC331" s="1944"/>
      <c r="HD331" s="1944"/>
      <c r="HE331" s="1944"/>
      <c r="HF331" s="1944"/>
      <c r="HG331" s="1944"/>
      <c r="HH331" s="1944"/>
      <c r="HI331" s="1944"/>
      <c r="HJ331" s="1944"/>
      <c r="HK331" s="1944"/>
      <c r="HL331" s="1945"/>
      <c r="HM331" s="1956"/>
      <c r="HN331" s="1944"/>
      <c r="HO331" s="1944"/>
      <c r="HP331" s="1944"/>
      <c r="HQ331" s="1944"/>
      <c r="HR331" s="1944"/>
      <c r="HS331" s="1944"/>
      <c r="HT331" s="1944"/>
      <c r="HU331" s="1944"/>
      <c r="HV331" s="1944"/>
      <c r="HW331" s="1944"/>
      <c r="HX331" s="1944"/>
      <c r="HY331" s="1944"/>
      <c r="HZ331" s="1944"/>
      <c r="IA331" s="1944"/>
      <c r="IB331" s="1944"/>
      <c r="IC331" s="1944"/>
      <c r="ID331" s="1944"/>
      <c r="IE331" s="1944"/>
      <c r="IF331" s="1944"/>
      <c r="IG331" s="1944"/>
      <c r="IH331" s="1944"/>
      <c r="II331" s="1957"/>
      <c r="IJ331" s="82"/>
    </row>
    <row r="332" spans="3:244" ht="5.25" customHeight="1">
      <c r="C332" s="90"/>
      <c r="D332" s="90"/>
      <c r="E332" s="90"/>
      <c r="F332" s="90"/>
      <c r="G332" s="90"/>
      <c r="H332" s="2082"/>
      <c r="I332" s="2083"/>
      <c r="J332" s="2083"/>
      <c r="K332" s="2083"/>
      <c r="L332" s="2083"/>
      <c r="M332" s="2083"/>
      <c r="N332" s="2083"/>
      <c r="O332" s="2083"/>
      <c r="P332" s="2083"/>
      <c r="Q332" s="2083"/>
      <c r="R332" s="2083"/>
      <c r="S332" s="2083"/>
      <c r="T332" s="2083"/>
      <c r="U332" s="2083"/>
      <c r="V332" s="2083"/>
      <c r="W332" s="2083"/>
      <c r="X332" s="2083"/>
      <c r="Y332" s="2083"/>
      <c r="Z332" s="2084"/>
      <c r="AA332" s="1943"/>
      <c r="AB332" s="1944"/>
      <c r="AC332" s="1944"/>
      <c r="AD332" s="1944"/>
      <c r="AE332" s="1944"/>
      <c r="AF332" s="1944"/>
      <c r="AG332" s="1944"/>
      <c r="AH332" s="1944"/>
      <c r="AI332" s="1944"/>
      <c r="AJ332" s="1944"/>
      <c r="AK332" s="1944"/>
      <c r="AL332" s="1944"/>
      <c r="AM332" s="1944"/>
      <c r="AN332" s="1944"/>
      <c r="AO332" s="1944"/>
      <c r="AP332" s="1944"/>
      <c r="AQ332" s="1944"/>
      <c r="AR332" s="1944"/>
      <c r="AS332" s="1944"/>
      <c r="AT332" s="1944"/>
      <c r="AU332" s="1944"/>
      <c r="AV332" s="1944"/>
      <c r="AW332" s="1944"/>
      <c r="AX332" s="1952"/>
      <c r="AY332" s="1943"/>
      <c r="AZ332" s="1944"/>
      <c r="BA332" s="1944"/>
      <c r="BB332" s="1944"/>
      <c r="BC332" s="1944"/>
      <c r="BD332" s="1944"/>
      <c r="BE332" s="1944"/>
      <c r="BF332" s="1944"/>
      <c r="BG332" s="1944"/>
      <c r="BH332" s="1944"/>
      <c r="BI332" s="1944"/>
      <c r="BJ332" s="1944"/>
      <c r="BK332" s="1944"/>
      <c r="BL332" s="1944"/>
      <c r="BM332" s="1944"/>
      <c r="BN332" s="1944"/>
      <c r="BO332" s="1944"/>
      <c r="BP332" s="1944"/>
      <c r="BQ332" s="1944"/>
      <c r="BR332" s="1944"/>
      <c r="BS332" s="1944"/>
      <c r="BT332" s="1944"/>
      <c r="BU332" s="1944"/>
      <c r="BV332" s="1952"/>
      <c r="BW332" s="1943"/>
      <c r="BX332" s="1944"/>
      <c r="BY332" s="1944"/>
      <c r="BZ332" s="1944"/>
      <c r="CA332" s="1944"/>
      <c r="CB332" s="1944"/>
      <c r="CC332" s="1944"/>
      <c r="CD332" s="1944"/>
      <c r="CE332" s="1944"/>
      <c r="CF332" s="1944"/>
      <c r="CG332" s="1944"/>
      <c r="CH332" s="1944"/>
      <c r="CI332" s="1944"/>
      <c r="CJ332" s="1944"/>
      <c r="CK332" s="1944"/>
      <c r="CL332" s="1944"/>
      <c r="CM332" s="1944"/>
      <c r="CN332" s="1944"/>
      <c r="CO332" s="1944"/>
      <c r="CP332" s="1944"/>
      <c r="CQ332" s="1944"/>
      <c r="CR332" s="1944"/>
      <c r="CS332" s="1945"/>
      <c r="CT332" s="1956"/>
      <c r="CU332" s="1944"/>
      <c r="CV332" s="1944"/>
      <c r="CW332" s="1944"/>
      <c r="CX332" s="1944"/>
      <c r="CY332" s="1944"/>
      <c r="CZ332" s="1944"/>
      <c r="DA332" s="1944"/>
      <c r="DB332" s="1944"/>
      <c r="DC332" s="1944"/>
      <c r="DD332" s="1944"/>
      <c r="DE332" s="1944"/>
      <c r="DF332" s="1944"/>
      <c r="DG332" s="1944"/>
      <c r="DH332" s="1944"/>
      <c r="DI332" s="1944"/>
      <c r="DJ332" s="1944"/>
      <c r="DK332" s="1944"/>
      <c r="DL332" s="1944"/>
      <c r="DM332" s="1944"/>
      <c r="DN332" s="1944"/>
      <c r="DO332" s="1944"/>
      <c r="DP332" s="1957"/>
      <c r="DQ332" s="81"/>
      <c r="DR332" s="144"/>
      <c r="DV332" s="90"/>
      <c r="DW332" s="90"/>
      <c r="DX332" s="90"/>
      <c r="DY332" s="90"/>
      <c r="DZ332" s="90"/>
      <c r="EA332" s="2082"/>
      <c r="EB332" s="2083"/>
      <c r="EC332" s="2083"/>
      <c r="ED332" s="2083"/>
      <c r="EE332" s="2083"/>
      <c r="EF332" s="2083"/>
      <c r="EG332" s="2083"/>
      <c r="EH332" s="2083"/>
      <c r="EI332" s="2083"/>
      <c r="EJ332" s="2083"/>
      <c r="EK332" s="2083"/>
      <c r="EL332" s="2083"/>
      <c r="EM332" s="2083"/>
      <c r="EN332" s="2083"/>
      <c r="EO332" s="2083"/>
      <c r="EP332" s="2083"/>
      <c r="EQ332" s="2083"/>
      <c r="ER332" s="2083"/>
      <c r="ES332" s="2084"/>
      <c r="ET332" s="1943"/>
      <c r="EU332" s="1944"/>
      <c r="EV332" s="1944"/>
      <c r="EW332" s="1944"/>
      <c r="EX332" s="1944"/>
      <c r="EY332" s="1944"/>
      <c r="EZ332" s="1944"/>
      <c r="FA332" s="1944"/>
      <c r="FB332" s="1944"/>
      <c r="FC332" s="1944"/>
      <c r="FD332" s="1944"/>
      <c r="FE332" s="1944"/>
      <c r="FF332" s="1944"/>
      <c r="FG332" s="1944"/>
      <c r="FH332" s="1944"/>
      <c r="FI332" s="1944"/>
      <c r="FJ332" s="1944"/>
      <c r="FK332" s="1944"/>
      <c r="FL332" s="1944"/>
      <c r="FM332" s="1944"/>
      <c r="FN332" s="1944"/>
      <c r="FO332" s="1944"/>
      <c r="FP332" s="1944"/>
      <c r="FQ332" s="1952"/>
      <c r="FR332" s="1943"/>
      <c r="FS332" s="1944"/>
      <c r="FT332" s="1944"/>
      <c r="FU332" s="1944"/>
      <c r="FV332" s="1944"/>
      <c r="FW332" s="1944"/>
      <c r="FX332" s="1944"/>
      <c r="FY332" s="1944"/>
      <c r="FZ332" s="1944"/>
      <c r="GA332" s="1944"/>
      <c r="GB332" s="1944"/>
      <c r="GC332" s="1944"/>
      <c r="GD332" s="1944"/>
      <c r="GE332" s="1944"/>
      <c r="GF332" s="1944"/>
      <c r="GG332" s="1944"/>
      <c r="GH332" s="1944"/>
      <c r="GI332" s="1944"/>
      <c r="GJ332" s="1944"/>
      <c r="GK332" s="1944"/>
      <c r="GL332" s="1944"/>
      <c r="GM332" s="1944"/>
      <c r="GN332" s="1944"/>
      <c r="GO332" s="1952"/>
      <c r="GP332" s="1943"/>
      <c r="GQ332" s="1944"/>
      <c r="GR332" s="1944"/>
      <c r="GS332" s="1944"/>
      <c r="GT332" s="1944"/>
      <c r="GU332" s="1944"/>
      <c r="GV332" s="1944"/>
      <c r="GW332" s="1944"/>
      <c r="GX332" s="1944"/>
      <c r="GY332" s="1944"/>
      <c r="GZ332" s="1944"/>
      <c r="HA332" s="1944"/>
      <c r="HB332" s="1944"/>
      <c r="HC332" s="1944"/>
      <c r="HD332" s="1944"/>
      <c r="HE332" s="1944"/>
      <c r="HF332" s="1944"/>
      <c r="HG332" s="1944"/>
      <c r="HH332" s="1944"/>
      <c r="HI332" s="1944"/>
      <c r="HJ332" s="1944"/>
      <c r="HK332" s="1944"/>
      <c r="HL332" s="1945"/>
      <c r="HM332" s="1956"/>
      <c r="HN332" s="1944"/>
      <c r="HO332" s="1944"/>
      <c r="HP332" s="1944"/>
      <c r="HQ332" s="1944"/>
      <c r="HR332" s="1944"/>
      <c r="HS332" s="1944"/>
      <c r="HT332" s="1944"/>
      <c r="HU332" s="1944"/>
      <c r="HV332" s="1944"/>
      <c r="HW332" s="1944"/>
      <c r="HX332" s="1944"/>
      <c r="HY332" s="1944"/>
      <c r="HZ332" s="1944"/>
      <c r="IA332" s="1944"/>
      <c r="IB332" s="1944"/>
      <c r="IC332" s="1944"/>
      <c r="ID332" s="1944"/>
      <c r="IE332" s="1944"/>
      <c r="IF332" s="1944"/>
      <c r="IG332" s="1944"/>
      <c r="IH332" s="1944"/>
      <c r="II332" s="1957"/>
      <c r="IJ332" s="82"/>
    </row>
    <row r="333" spans="3:244" ht="5.25" customHeight="1" thickBot="1">
      <c r="C333" s="90"/>
      <c r="D333" s="90"/>
      <c r="E333" s="90"/>
      <c r="F333" s="90"/>
      <c r="G333" s="90"/>
      <c r="H333" s="2085"/>
      <c r="I333" s="2086"/>
      <c r="J333" s="2086"/>
      <c r="K333" s="2086"/>
      <c r="L333" s="2086"/>
      <c r="M333" s="2086"/>
      <c r="N333" s="2086"/>
      <c r="O333" s="2086"/>
      <c r="P333" s="2086"/>
      <c r="Q333" s="2086"/>
      <c r="R333" s="2086"/>
      <c r="S333" s="2086"/>
      <c r="T333" s="2086"/>
      <c r="U333" s="2086"/>
      <c r="V333" s="2086"/>
      <c r="W333" s="2086"/>
      <c r="X333" s="2086"/>
      <c r="Y333" s="2086"/>
      <c r="Z333" s="2087"/>
      <c r="AA333" s="1953"/>
      <c r="AB333" s="1954"/>
      <c r="AC333" s="1954"/>
      <c r="AD333" s="1954"/>
      <c r="AE333" s="1954"/>
      <c r="AF333" s="1954"/>
      <c r="AG333" s="1954"/>
      <c r="AH333" s="1954"/>
      <c r="AI333" s="1954"/>
      <c r="AJ333" s="1954"/>
      <c r="AK333" s="1954"/>
      <c r="AL333" s="1954"/>
      <c r="AM333" s="1954"/>
      <c r="AN333" s="1954"/>
      <c r="AO333" s="1954"/>
      <c r="AP333" s="1954"/>
      <c r="AQ333" s="1954"/>
      <c r="AR333" s="1954"/>
      <c r="AS333" s="1954"/>
      <c r="AT333" s="1954"/>
      <c r="AU333" s="1954"/>
      <c r="AV333" s="1954"/>
      <c r="AW333" s="1954"/>
      <c r="AX333" s="1955"/>
      <c r="AY333" s="1953"/>
      <c r="AZ333" s="1954"/>
      <c r="BA333" s="1954"/>
      <c r="BB333" s="1954"/>
      <c r="BC333" s="1954"/>
      <c r="BD333" s="1954"/>
      <c r="BE333" s="1954"/>
      <c r="BF333" s="1954"/>
      <c r="BG333" s="1954"/>
      <c r="BH333" s="1954"/>
      <c r="BI333" s="1954"/>
      <c r="BJ333" s="1954"/>
      <c r="BK333" s="1954"/>
      <c r="BL333" s="1954"/>
      <c r="BM333" s="1954"/>
      <c r="BN333" s="1954"/>
      <c r="BO333" s="1954"/>
      <c r="BP333" s="1954"/>
      <c r="BQ333" s="1954"/>
      <c r="BR333" s="1954"/>
      <c r="BS333" s="1954"/>
      <c r="BT333" s="1954"/>
      <c r="BU333" s="1954"/>
      <c r="BV333" s="1955"/>
      <c r="BW333" s="1946"/>
      <c r="BX333" s="1947"/>
      <c r="BY333" s="1947"/>
      <c r="BZ333" s="1947"/>
      <c r="CA333" s="1947"/>
      <c r="CB333" s="1947"/>
      <c r="CC333" s="1947"/>
      <c r="CD333" s="1947"/>
      <c r="CE333" s="1947"/>
      <c r="CF333" s="1947"/>
      <c r="CG333" s="1947"/>
      <c r="CH333" s="1947"/>
      <c r="CI333" s="1947"/>
      <c r="CJ333" s="1947"/>
      <c r="CK333" s="1947"/>
      <c r="CL333" s="1947"/>
      <c r="CM333" s="1947"/>
      <c r="CN333" s="1947"/>
      <c r="CO333" s="1947"/>
      <c r="CP333" s="1947"/>
      <c r="CQ333" s="1947"/>
      <c r="CR333" s="1947"/>
      <c r="CS333" s="1948"/>
      <c r="CT333" s="1958"/>
      <c r="CU333" s="1947"/>
      <c r="CV333" s="1947"/>
      <c r="CW333" s="1947"/>
      <c r="CX333" s="1947"/>
      <c r="CY333" s="1947"/>
      <c r="CZ333" s="1947"/>
      <c r="DA333" s="1947"/>
      <c r="DB333" s="1947"/>
      <c r="DC333" s="1947"/>
      <c r="DD333" s="1947"/>
      <c r="DE333" s="1947"/>
      <c r="DF333" s="1947"/>
      <c r="DG333" s="1947"/>
      <c r="DH333" s="1947"/>
      <c r="DI333" s="1947"/>
      <c r="DJ333" s="1947"/>
      <c r="DK333" s="1947"/>
      <c r="DL333" s="1947"/>
      <c r="DM333" s="1947"/>
      <c r="DN333" s="1947"/>
      <c r="DO333" s="1947"/>
      <c r="DP333" s="1959"/>
      <c r="DQ333" s="81"/>
      <c r="DR333" s="144"/>
      <c r="DV333" s="90"/>
      <c r="DW333" s="90"/>
      <c r="DX333" s="90"/>
      <c r="DY333" s="90"/>
      <c r="DZ333" s="90"/>
      <c r="EA333" s="2085"/>
      <c r="EB333" s="2086"/>
      <c r="EC333" s="2086"/>
      <c r="ED333" s="2086"/>
      <c r="EE333" s="2086"/>
      <c r="EF333" s="2086"/>
      <c r="EG333" s="2086"/>
      <c r="EH333" s="2086"/>
      <c r="EI333" s="2086"/>
      <c r="EJ333" s="2086"/>
      <c r="EK333" s="2086"/>
      <c r="EL333" s="2086"/>
      <c r="EM333" s="2086"/>
      <c r="EN333" s="2086"/>
      <c r="EO333" s="2086"/>
      <c r="EP333" s="2086"/>
      <c r="EQ333" s="2086"/>
      <c r="ER333" s="2086"/>
      <c r="ES333" s="2087"/>
      <c r="ET333" s="1953"/>
      <c r="EU333" s="1954"/>
      <c r="EV333" s="1954"/>
      <c r="EW333" s="1954"/>
      <c r="EX333" s="1954"/>
      <c r="EY333" s="1954"/>
      <c r="EZ333" s="1954"/>
      <c r="FA333" s="1954"/>
      <c r="FB333" s="1954"/>
      <c r="FC333" s="1954"/>
      <c r="FD333" s="1954"/>
      <c r="FE333" s="1954"/>
      <c r="FF333" s="1954"/>
      <c r="FG333" s="1954"/>
      <c r="FH333" s="1954"/>
      <c r="FI333" s="1954"/>
      <c r="FJ333" s="1954"/>
      <c r="FK333" s="1954"/>
      <c r="FL333" s="1954"/>
      <c r="FM333" s="1954"/>
      <c r="FN333" s="1954"/>
      <c r="FO333" s="1954"/>
      <c r="FP333" s="1954"/>
      <c r="FQ333" s="1955"/>
      <c r="FR333" s="1953"/>
      <c r="FS333" s="1954"/>
      <c r="FT333" s="1954"/>
      <c r="FU333" s="1954"/>
      <c r="FV333" s="1954"/>
      <c r="FW333" s="1954"/>
      <c r="FX333" s="1954"/>
      <c r="FY333" s="1954"/>
      <c r="FZ333" s="1954"/>
      <c r="GA333" s="1954"/>
      <c r="GB333" s="1954"/>
      <c r="GC333" s="1954"/>
      <c r="GD333" s="1954"/>
      <c r="GE333" s="1954"/>
      <c r="GF333" s="1954"/>
      <c r="GG333" s="1954"/>
      <c r="GH333" s="1954"/>
      <c r="GI333" s="1954"/>
      <c r="GJ333" s="1954"/>
      <c r="GK333" s="1954"/>
      <c r="GL333" s="1954"/>
      <c r="GM333" s="1954"/>
      <c r="GN333" s="1954"/>
      <c r="GO333" s="1955"/>
      <c r="GP333" s="1946"/>
      <c r="GQ333" s="1947"/>
      <c r="GR333" s="1947"/>
      <c r="GS333" s="1947"/>
      <c r="GT333" s="1947"/>
      <c r="GU333" s="1947"/>
      <c r="GV333" s="1947"/>
      <c r="GW333" s="1947"/>
      <c r="GX333" s="1947"/>
      <c r="GY333" s="1947"/>
      <c r="GZ333" s="1947"/>
      <c r="HA333" s="1947"/>
      <c r="HB333" s="1947"/>
      <c r="HC333" s="1947"/>
      <c r="HD333" s="1947"/>
      <c r="HE333" s="1947"/>
      <c r="HF333" s="1947"/>
      <c r="HG333" s="1947"/>
      <c r="HH333" s="1947"/>
      <c r="HI333" s="1947"/>
      <c r="HJ333" s="1947"/>
      <c r="HK333" s="1947"/>
      <c r="HL333" s="1948"/>
      <c r="HM333" s="1958"/>
      <c r="HN333" s="1947"/>
      <c r="HO333" s="1947"/>
      <c r="HP333" s="1947"/>
      <c r="HQ333" s="1947"/>
      <c r="HR333" s="1947"/>
      <c r="HS333" s="1947"/>
      <c r="HT333" s="1947"/>
      <c r="HU333" s="1947"/>
      <c r="HV333" s="1947"/>
      <c r="HW333" s="1947"/>
      <c r="HX333" s="1947"/>
      <c r="HY333" s="1947"/>
      <c r="HZ333" s="1947"/>
      <c r="IA333" s="1947"/>
      <c r="IB333" s="1947"/>
      <c r="IC333" s="1947"/>
      <c r="ID333" s="1947"/>
      <c r="IE333" s="1947"/>
      <c r="IF333" s="1947"/>
      <c r="IG333" s="1947"/>
      <c r="IH333" s="1947"/>
      <c r="II333" s="1959"/>
      <c r="IJ333" s="82"/>
    </row>
    <row r="334" spans="3:244" ht="5.25" customHeight="1">
      <c r="C334" s="90"/>
      <c r="D334" s="90"/>
      <c r="E334" s="90"/>
      <c r="F334" s="90"/>
      <c r="G334" s="90"/>
      <c r="H334" s="100"/>
      <c r="I334" s="101"/>
      <c r="J334" s="101"/>
      <c r="K334" s="101"/>
      <c r="L334" s="101"/>
      <c r="M334" s="101"/>
      <c r="N334" s="101"/>
      <c r="O334" s="101"/>
      <c r="P334" s="101"/>
      <c r="Q334" s="101"/>
      <c r="R334" s="101"/>
      <c r="S334" s="101"/>
      <c r="T334" s="101"/>
      <c r="U334" s="101"/>
      <c r="V334" s="102"/>
      <c r="W334" s="103"/>
      <c r="X334" s="103"/>
      <c r="Y334" s="104"/>
      <c r="Z334" s="105"/>
      <c r="AA334" s="106"/>
      <c r="AB334" s="106"/>
      <c r="AC334" s="106"/>
      <c r="AD334" s="106"/>
      <c r="AE334" s="106"/>
      <c r="AF334" s="106"/>
      <c r="AG334" s="106"/>
      <c r="AH334" s="106"/>
      <c r="AI334" s="106"/>
      <c r="AJ334" s="106"/>
      <c r="AK334" s="106"/>
      <c r="AL334" s="106"/>
      <c r="AM334" s="106"/>
      <c r="AN334" s="106"/>
      <c r="AO334" s="106"/>
      <c r="AP334" s="106"/>
      <c r="AQ334" s="106"/>
      <c r="AR334" s="106"/>
      <c r="AS334" s="107"/>
      <c r="AT334" s="108"/>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7"/>
      <c r="CH334" s="2142" t="s">
        <v>134</v>
      </c>
      <c r="CI334" s="2143"/>
      <c r="CJ334" s="2143"/>
      <c r="CK334" s="2143"/>
      <c r="CL334" s="2143"/>
      <c r="CM334" s="2143"/>
      <c r="CN334" s="2153"/>
      <c r="CO334" s="109"/>
      <c r="CP334" s="110"/>
      <c r="CQ334" s="110"/>
      <c r="CR334" s="110"/>
      <c r="CS334" s="110"/>
      <c r="CT334" s="110"/>
      <c r="CU334" s="110"/>
      <c r="CV334" s="110"/>
      <c r="CW334" s="110"/>
      <c r="CX334" s="110"/>
      <c r="CY334" s="110"/>
      <c r="CZ334" s="110"/>
      <c r="DA334" s="110"/>
      <c r="DB334" s="110"/>
      <c r="DC334" s="110"/>
      <c r="DD334" s="110"/>
      <c r="DE334" s="110"/>
      <c r="DF334" s="110"/>
      <c r="DG334" s="110"/>
      <c r="DH334" s="110"/>
      <c r="DI334" s="111"/>
      <c r="DJ334" s="2142" t="s">
        <v>118</v>
      </c>
      <c r="DK334" s="2143"/>
      <c r="DL334" s="2143"/>
      <c r="DM334" s="2143"/>
      <c r="DN334" s="2143"/>
      <c r="DO334" s="2143"/>
      <c r="DP334" s="2144"/>
      <c r="DQ334" s="81"/>
      <c r="DR334" s="144"/>
      <c r="DV334" s="90"/>
      <c r="DW334" s="90"/>
      <c r="DX334" s="90"/>
      <c r="DY334" s="90"/>
      <c r="DZ334" s="90"/>
      <c r="EA334" s="100"/>
      <c r="EB334" s="101"/>
      <c r="EC334" s="101"/>
      <c r="ED334" s="101"/>
      <c r="EE334" s="101"/>
      <c r="EF334" s="101"/>
      <c r="EG334" s="101"/>
      <c r="EH334" s="101"/>
      <c r="EI334" s="101"/>
      <c r="EJ334" s="101"/>
      <c r="EK334" s="101"/>
      <c r="EL334" s="101"/>
      <c r="EM334" s="101"/>
      <c r="EN334" s="101"/>
      <c r="EO334" s="102"/>
      <c r="EP334" s="103"/>
      <c r="EQ334" s="103"/>
      <c r="ER334" s="104"/>
      <c r="ES334" s="105"/>
      <c r="ET334" s="106"/>
      <c r="EU334" s="106"/>
      <c r="EV334" s="106"/>
      <c r="EW334" s="106"/>
      <c r="EX334" s="106"/>
      <c r="EY334" s="106"/>
      <c r="EZ334" s="106"/>
      <c r="FA334" s="106"/>
      <c r="FB334" s="106"/>
      <c r="FC334" s="106"/>
      <c r="FD334" s="106"/>
      <c r="FE334" s="106"/>
      <c r="FF334" s="106"/>
      <c r="FG334" s="106"/>
      <c r="FH334" s="106"/>
      <c r="FI334" s="106"/>
      <c r="FJ334" s="106"/>
      <c r="FK334" s="106"/>
      <c r="FL334" s="107"/>
      <c r="FM334" s="108"/>
      <c r="FN334" s="86"/>
      <c r="FO334" s="86"/>
      <c r="FP334" s="86"/>
      <c r="FQ334" s="86"/>
      <c r="FR334" s="86"/>
      <c r="FS334" s="86"/>
      <c r="FT334" s="86"/>
      <c r="FU334" s="86"/>
      <c r="FV334" s="86"/>
      <c r="FW334" s="86"/>
      <c r="FX334" s="86"/>
      <c r="FY334" s="86"/>
      <c r="FZ334" s="86"/>
      <c r="GA334" s="86"/>
      <c r="GB334" s="86"/>
      <c r="GC334" s="86"/>
      <c r="GD334" s="86"/>
      <c r="GE334" s="86"/>
      <c r="GF334" s="86"/>
      <c r="GG334" s="86"/>
      <c r="GH334" s="86"/>
      <c r="GI334" s="86"/>
      <c r="GJ334" s="86"/>
      <c r="GK334" s="86"/>
      <c r="GL334" s="86"/>
      <c r="GM334" s="86"/>
      <c r="GN334" s="86"/>
      <c r="GO334" s="86"/>
      <c r="GP334" s="86"/>
      <c r="GQ334" s="86"/>
      <c r="GR334" s="86"/>
      <c r="GS334" s="86"/>
      <c r="GT334" s="86"/>
      <c r="GU334" s="86"/>
      <c r="GV334" s="86"/>
      <c r="GW334" s="86"/>
      <c r="GX334" s="86"/>
      <c r="GY334" s="86"/>
      <c r="GZ334" s="87"/>
      <c r="HA334" s="2142" t="s">
        <v>134</v>
      </c>
      <c r="HB334" s="2143"/>
      <c r="HC334" s="2143"/>
      <c r="HD334" s="2143"/>
      <c r="HE334" s="2143"/>
      <c r="HF334" s="2143"/>
      <c r="HG334" s="2153"/>
      <c r="HH334" s="109"/>
      <c r="HI334" s="110"/>
      <c r="HJ334" s="110"/>
      <c r="HK334" s="110"/>
      <c r="HL334" s="110"/>
      <c r="HM334" s="110"/>
      <c r="HN334" s="110"/>
      <c r="HO334" s="110"/>
      <c r="HP334" s="110"/>
      <c r="HQ334" s="110"/>
      <c r="HR334" s="110"/>
      <c r="HS334" s="110"/>
      <c r="HT334" s="110"/>
      <c r="HU334" s="110"/>
      <c r="HV334" s="110"/>
      <c r="HW334" s="110"/>
      <c r="HX334" s="110"/>
      <c r="HY334" s="110"/>
      <c r="HZ334" s="110"/>
      <c r="IA334" s="110"/>
      <c r="IB334" s="111"/>
      <c r="IC334" s="2142" t="s">
        <v>118</v>
      </c>
      <c r="ID334" s="2143"/>
      <c r="IE334" s="2143"/>
      <c r="IF334" s="2143"/>
      <c r="IG334" s="2143"/>
      <c r="IH334" s="2143"/>
      <c r="II334" s="2144"/>
      <c r="IJ334" s="82"/>
    </row>
    <row r="335" spans="3:244" ht="5.25" customHeight="1">
      <c r="C335" s="90"/>
      <c r="D335" s="90"/>
      <c r="E335" s="90"/>
      <c r="F335" s="90"/>
      <c r="G335" s="90"/>
      <c r="H335" s="114"/>
      <c r="I335" s="115"/>
      <c r="J335" s="115"/>
      <c r="K335" s="115"/>
      <c r="L335" s="115"/>
      <c r="M335" s="115"/>
      <c r="N335" s="115"/>
      <c r="O335" s="115"/>
      <c r="P335" s="115"/>
      <c r="Q335" s="115"/>
      <c r="R335" s="115"/>
      <c r="S335" s="115"/>
      <c r="T335" s="115"/>
      <c r="U335" s="115"/>
      <c r="V335" s="77"/>
      <c r="Y335" s="116"/>
      <c r="Z335" s="105"/>
      <c r="AA335" s="106"/>
      <c r="AB335" s="106"/>
      <c r="AC335" s="106"/>
      <c r="AD335" s="106"/>
      <c r="AE335" s="106"/>
      <c r="AF335" s="106"/>
      <c r="AG335" s="106"/>
      <c r="AH335" s="106"/>
      <c r="AI335" s="106"/>
      <c r="AJ335" s="106"/>
      <c r="AK335" s="106"/>
      <c r="AL335" s="106"/>
      <c r="AM335" s="106"/>
      <c r="AN335" s="106"/>
      <c r="AO335" s="106"/>
      <c r="AP335" s="106"/>
      <c r="AQ335" s="106"/>
      <c r="AR335" s="106"/>
      <c r="AS335" s="107"/>
      <c r="AT335" s="108"/>
      <c r="AU335" s="86"/>
      <c r="AV335" s="86"/>
      <c r="AW335" s="86"/>
      <c r="AX335" s="1986" t="s">
        <v>137</v>
      </c>
      <c r="AY335" s="2151"/>
      <c r="AZ335" s="2151"/>
      <c r="BA335" s="2151"/>
      <c r="BB335" s="2151"/>
      <c r="BC335" s="2151"/>
      <c r="BD335" s="2151"/>
      <c r="BE335" s="2151"/>
      <c r="BF335" s="2151"/>
      <c r="BG335" s="2151"/>
      <c r="BH335" s="2151"/>
      <c r="BI335" s="2151"/>
      <c r="BJ335" s="2151"/>
      <c r="BK335" s="2151"/>
      <c r="BL335" s="2151"/>
      <c r="BM335" s="2151"/>
      <c r="BN335" s="2152"/>
      <c r="BO335" s="2152"/>
      <c r="BP335" s="2152"/>
      <c r="BQ335" s="2152"/>
      <c r="BR335" s="2152"/>
      <c r="BS335" s="2152"/>
      <c r="BT335" s="2152"/>
      <c r="BU335" s="2152"/>
      <c r="BV335" s="2152"/>
      <c r="BW335" s="2152"/>
      <c r="BX335" s="2152"/>
      <c r="BY335" s="2152"/>
      <c r="BZ335" s="2152"/>
      <c r="CA335" s="2152"/>
      <c r="CB335" s="2152"/>
      <c r="CC335" s="2152"/>
      <c r="CD335" s="86"/>
      <c r="CE335" s="86"/>
      <c r="CF335" s="86"/>
      <c r="CG335" s="87"/>
      <c r="CH335" s="2145"/>
      <c r="CI335" s="2146"/>
      <c r="CJ335" s="2146"/>
      <c r="CK335" s="2146"/>
      <c r="CL335" s="2146"/>
      <c r="CM335" s="2146"/>
      <c r="CN335" s="2154"/>
      <c r="CO335" s="117"/>
      <c r="CP335" s="112"/>
      <c r="CQ335" s="1986" t="s">
        <v>325</v>
      </c>
      <c r="CR335" s="2151"/>
      <c r="CS335" s="2151"/>
      <c r="CT335" s="2151"/>
      <c r="CU335" s="2151"/>
      <c r="CV335" s="2151"/>
      <c r="CW335" s="2151"/>
      <c r="CX335" s="2151"/>
      <c r="CY335" s="2151"/>
      <c r="CZ335" s="2151"/>
      <c r="DA335" s="2151"/>
      <c r="DB335" s="2151"/>
      <c r="DC335" s="2151"/>
      <c r="DD335" s="2151"/>
      <c r="DE335" s="2151"/>
      <c r="DF335" s="2151"/>
      <c r="DG335" s="2152"/>
      <c r="DH335" s="112"/>
      <c r="DI335" s="118"/>
      <c r="DJ335" s="2145"/>
      <c r="DK335" s="2146"/>
      <c r="DL335" s="2146"/>
      <c r="DM335" s="2146"/>
      <c r="DN335" s="2146"/>
      <c r="DO335" s="2146"/>
      <c r="DP335" s="2147"/>
      <c r="DQ335" s="81"/>
      <c r="DR335" s="144"/>
      <c r="DV335" s="90"/>
      <c r="DW335" s="90"/>
      <c r="DX335" s="90"/>
      <c r="DY335" s="90"/>
      <c r="DZ335" s="90"/>
      <c r="EA335" s="114"/>
      <c r="EB335" s="115"/>
      <c r="EC335" s="115"/>
      <c r="ED335" s="115"/>
      <c r="EE335" s="115"/>
      <c r="EF335" s="115"/>
      <c r="EG335" s="115"/>
      <c r="EH335" s="115"/>
      <c r="EI335" s="115"/>
      <c r="EJ335" s="115"/>
      <c r="EK335" s="115"/>
      <c r="EL335" s="115"/>
      <c r="EM335" s="115"/>
      <c r="EN335" s="115"/>
      <c r="EO335" s="77"/>
      <c r="ER335" s="116"/>
      <c r="ES335" s="105"/>
      <c r="ET335" s="106"/>
      <c r="EU335" s="106"/>
      <c r="EV335" s="106"/>
      <c r="EW335" s="106"/>
      <c r="EX335" s="106"/>
      <c r="EY335" s="106"/>
      <c r="EZ335" s="106"/>
      <c r="FA335" s="106"/>
      <c r="FB335" s="106"/>
      <c r="FC335" s="106"/>
      <c r="FD335" s="106"/>
      <c r="FE335" s="106"/>
      <c r="FF335" s="106"/>
      <c r="FG335" s="106"/>
      <c r="FH335" s="106"/>
      <c r="FI335" s="106"/>
      <c r="FJ335" s="106"/>
      <c r="FK335" s="106"/>
      <c r="FL335" s="107"/>
      <c r="FM335" s="108"/>
      <c r="FN335" s="86"/>
      <c r="FO335" s="86"/>
      <c r="FP335" s="86"/>
      <c r="FQ335" s="1986" t="s">
        <v>137</v>
      </c>
      <c r="FR335" s="2151"/>
      <c r="FS335" s="2151"/>
      <c r="FT335" s="2151"/>
      <c r="FU335" s="2151"/>
      <c r="FV335" s="2151"/>
      <c r="FW335" s="2151"/>
      <c r="FX335" s="2151"/>
      <c r="FY335" s="2151"/>
      <c r="FZ335" s="2151"/>
      <c r="GA335" s="2151"/>
      <c r="GB335" s="2151"/>
      <c r="GC335" s="2151"/>
      <c r="GD335" s="2151"/>
      <c r="GE335" s="2151"/>
      <c r="GF335" s="2151"/>
      <c r="GG335" s="2152"/>
      <c r="GH335" s="2152"/>
      <c r="GI335" s="2152"/>
      <c r="GJ335" s="2152"/>
      <c r="GK335" s="2152"/>
      <c r="GL335" s="2152"/>
      <c r="GM335" s="2152"/>
      <c r="GN335" s="2152"/>
      <c r="GO335" s="2152"/>
      <c r="GP335" s="2152"/>
      <c r="GQ335" s="2152"/>
      <c r="GR335" s="2152"/>
      <c r="GS335" s="2152"/>
      <c r="GT335" s="2152"/>
      <c r="GU335" s="2152"/>
      <c r="GV335" s="2152"/>
      <c r="GW335" s="86"/>
      <c r="GX335" s="86"/>
      <c r="GY335" s="86"/>
      <c r="GZ335" s="87"/>
      <c r="HA335" s="2145"/>
      <c r="HB335" s="2146"/>
      <c r="HC335" s="2146"/>
      <c r="HD335" s="2146"/>
      <c r="HE335" s="2146"/>
      <c r="HF335" s="2146"/>
      <c r="HG335" s="2154"/>
      <c r="HH335" s="117"/>
      <c r="HI335" s="112"/>
      <c r="HJ335" s="1986" t="s">
        <v>325</v>
      </c>
      <c r="HK335" s="2151"/>
      <c r="HL335" s="2151"/>
      <c r="HM335" s="2151"/>
      <c r="HN335" s="2151"/>
      <c r="HO335" s="2151"/>
      <c r="HP335" s="2151"/>
      <c r="HQ335" s="2151"/>
      <c r="HR335" s="2151"/>
      <c r="HS335" s="2151"/>
      <c r="HT335" s="2151"/>
      <c r="HU335" s="2151"/>
      <c r="HV335" s="2151"/>
      <c r="HW335" s="2151"/>
      <c r="HX335" s="2151"/>
      <c r="HY335" s="2151"/>
      <c r="HZ335" s="2152"/>
      <c r="IA335" s="112"/>
      <c r="IB335" s="118"/>
      <c r="IC335" s="2145"/>
      <c r="ID335" s="2146"/>
      <c r="IE335" s="2146"/>
      <c r="IF335" s="2146"/>
      <c r="IG335" s="2146"/>
      <c r="IH335" s="2146"/>
      <c r="II335" s="2147"/>
      <c r="IJ335" s="82"/>
    </row>
    <row r="336" spans="3:244" ht="5.25" customHeight="1">
      <c r="C336" s="90"/>
      <c r="D336" s="90"/>
      <c r="E336" s="90"/>
      <c r="F336" s="90"/>
      <c r="G336" s="90"/>
      <c r="H336" s="1396" t="s">
        <v>326</v>
      </c>
      <c r="I336" s="1397"/>
      <c r="J336" s="1397"/>
      <c r="K336" s="1397"/>
      <c r="L336" s="1397"/>
      <c r="M336" s="1397"/>
      <c r="N336" s="1397"/>
      <c r="O336" s="1397"/>
      <c r="P336" s="1397"/>
      <c r="Q336" s="1397"/>
      <c r="R336" s="1397"/>
      <c r="S336" s="1397"/>
      <c r="T336" s="1397"/>
      <c r="U336" s="1397"/>
      <c r="V336" s="1397"/>
      <c r="W336" s="1397"/>
      <c r="X336" s="1397"/>
      <c r="Y336" s="1398"/>
      <c r="Z336" s="105"/>
      <c r="AA336" s="106"/>
      <c r="AB336" s="1986" t="s">
        <v>256</v>
      </c>
      <c r="AC336" s="2151"/>
      <c r="AD336" s="2151"/>
      <c r="AE336" s="2151"/>
      <c r="AF336" s="2151"/>
      <c r="AG336" s="2151"/>
      <c r="AH336" s="2151"/>
      <c r="AI336" s="2151"/>
      <c r="AJ336" s="2151"/>
      <c r="AK336" s="2151"/>
      <c r="AL336" s="2151"/>
      <c r="AM336" s="2151"/>
      <c r="AN336" s="2151"/>
      <c r="AO336" s="2151"/>
      <c r="AP336" s="2151"/>
      <c r="AQ336" s="2151"/>
      <c r="AR336" s="106"/>
      <c r="AS336" s="107"/>
      <c r="AT336" s="108"/>
      <c r="AU336" s="86"/>
      <c r="AV336" s="86"/>
      <c r="AW336" s="86"/>
      <c r="AX336" s="2151"/>
      <c r="AY336" s="2151"/>
      <c r="AZ336" s="2151"/>
      <c r="BA336" s="2151"/>
      <c r="BB336" s="2151"/>
      <c r="BC336" s="2151"/>
      <c r="BD336" s="2151"/>
      <c r="BE336" s="2151"/>
      <c r="BF336" s="2151"/>
      <c r="BG336" s="2151"/>
      <c r="BH336" s="2151"/>
      <c r="BI336" s="2151"/>
      <c r="BJ336" s="2151"/>
      <c r="BK336" s="2151"/>
      <c r="BL336" s="2151"/>
      <c r="BM336" s="2151"/>
      <c r="BN336" s="2152"/>
      <c r="BO336" s="2152"/>
      <c r="BP336" s="2152"/>
      <c r="BQ336" s="2152"/>
      <c r="BR336" s="2152"/>
      <c r="BS336" s="2152"/>
      <c r="BT336" s="2152"/>
      <c r="BU336" s="2152"/>
      <c r="BV336" s="2152"/>
      <c r="BW336" s="2152"/>
      <c r="BX336" s="2152"/>
      <c r="BY336" s="2152"/>
      <c r="BZ336" s="2152"/>
      <c r="CA336" s="2152"/>
      <c r="CB336" s="2152"/>
      <c r="CC336" s="2152"/>
      <c r="CD336" s="86"/>
      <c r="CE336" s="86"/>
      <c r="CF336" s="86"/>
      <c r="CG336" s="87"/>
      <c r="CH336" s="2145"/>
      <c r="CI336" s="2146"/>
      <c r="CJ336" s="2146"/>
      <c r="CK336" s="2146"/>
      <c r="CL336" s="2146"/>
      <c r="CM336" s="2146"/>
      <c r="CN336" s="2154"/>
      <c r="CO336" s="117"/>
      <c r="CP336" s="112"/>
      <c r="CQ336" s="2151"/>
      <c r="CR336" s="2151"/>
      <c r="CS336" s="2151"/>
      <c r="CT336" s="2151"/>
      <c r="CU336" s="2151"/>
      <c r="CV336" s="2151"/>
      <c r="CW336" s="2151"/>
      <c r="CX336" s="2151"/>
      <c r="CY336" s="2151"/>
      <c r="CZ336" s="2151"/>
      <c r="DA336" s="2151"/>
      <c r="DB336" s="2151"/>
      <c r="DC336" s="2151"/>
      <c r="DD336" s="2151"/>
      <c r="DE336" s="2151"/>
      <c r="DF336" s="2151"/>
      <c r="DG336" s="2152"/>
      <c r="DH336" s="112"/>
      <c r="DI336" s="118"/>
      <c r="DJ336" s="2145"/>
      <c r="DK336" s="2146"/>
      <c r="DL336" s="2146"/>
      <c r="DM336" s="2146"/>
      <c r="DN336" s="2146"/>
      <c r="DO336" s="2146"/>
      <c r="DP336" s="2147"/>
      <c r="DQ336" s="81"/>
      <c r="DR336" s="144"/>
      <c r="DV336" s="90"/>
      <c r="DW336" s="90"/>
      <c r="DX336" s="90"/>
      <c r="DY336" s="90"/>
      <c r="DZ336" s="90"/>
      <c r="EA336" s="1396" t="s">
        <v>326</v>
      </c>
      <c r="EB336" s="1397"/>
      <c r="EC336" s="1397"/>
      <c r="ED336" s="1397"/>
      <c r="EE336" s="1397"/>
      <c r="EF336" s="1397"/>
      <c r="EG336" s="1397"/>
      <c r="EH336" s="1397"/>
      <c r="EI336" s="1397"/>
      <c r="EJ336" s="1397"/>
      <c r="EK336" s="1397"/>
      <c r="EL336" s="1397"/>
      <c r="EM336" s="1397"/>
      <c r="EN336" s="1397"/>
      <c r="EO336" s="1397"/>
      <c r="EP336" s="1397"/>
      <c r="EQ336" s="1397"/>
      <c r="ER336" s="1398"/>
      <c r="ES336" s="105"/>
      <c r="ET336" s="106"/>
      <c r="EU336" s="1986" t="s">
        <v>256</v>
      </c>
      <c r="EV336" s="2151"/>
      <c r="EW336" s="2151"/>
      <c r="EX336" s="2151"/>
      <c r="EY336" s="2151"/>
      <c r="EZ336" s="2151"/>
      <c r="FA336" s="2151"/>
      <c r="FB336" s="2151"/>
      <c r="FC336" s="2151"/>
      <c r="FD336" s="2151"/>
      <c r="FE336" s="2151"/>
      <c r="FF336" s="2151"/>
      <c r="FG336" s="2151"/>
      <c r="FH336" s="2151"/>
      <c r="FI336" s="2151"/>
      <c r="FJ336" s="2151"/>
      <c r="FK336" s="106"/>
      <c r="FL336" s="107"/>
      <c r="FM336" s="108"/>
      <c r="FN336" s="86"/>
      <c r="FO336" s="86"/>
      <c r="FP336" s="86"/>
      <c r="FQ336" s="2151"/>
      <c r="FR336" s="2151"/>
      <c r="FS336" s="2151"/>
      <c r="FT336" s="2151"/>
      <c r="FU336" s="2151"/>
      <c r="FV336" s="2151"/>
      <c r="FW336" s="2151"/>
      <c r="FX336" s="2151"/>
      <c r="FY336" s="2151"/>
      <c r="FZ336" s="2151"/>
      <c r="GA336" s="2151"/>
      <c r="GB336" s="2151"/>
      <c r="GC336" s="2151"/>
      <c r="GD336" s="2151"/>
      <c r="GE336" s="2151"/>
      <c r="GF336" s="2151"/>
      <c r="GG336" s="2152"/>
      <c r="GH336" s="2152"/>
      <c r="GI336" s="2152"/>
      <c r="GJ336" s="2152"/>
      <c r="GK336" s="2152"/>
      <c r="GL336" s="2152"/>
      <c r="GM336" s="2152"/>
      <c r="GN336" s="2152"/>
      <c r="GO336" s="2152"/>
      <c r="GP336" s="2152"/>
      <c r="GQ336" s="2152"/>
      <c r="GR336" s="2152"/>
      <c r="GS336" s="2152"/>
      <c r="GT336" s="2152"/>
      <c r="GU336" s="2152"/>
      <c r="GV336" s="2152"/>
      <c r="GW336" s="86"/>
      <c r="GX336" s="86"/>
      <c r="GY336" s="86"/>
      <c r="GZ336" s="87"/>
      <c r="HA336" s="2145"/>
      <c r="HB336" s="2146"/>
      <c r="HC336" s="2146"/>
      <c r="HD336" s="2146"/>
      <c r="HE336" s="2146"/>
      <c r="HF336" s="2146"/>
      <c r="HG336" s="2154"/>
      <c r="HH336" s="117"/>
      <c r="HI336" s="112"/>
      <c r="HJ336" s="2151"/>
      <c r="HK336" s="2151"/>
      <c r="HL336" s="2151"/>
      <c r="HM336" s="2151"/>
      <c r="HN336" s="2151"/>
      <c r="HO336" s="2151"/>
      <c r="HP336" s="2151"/>
      <c r="HQ336" s="2151"/>
      <c r="HR336" s="2151"/>
      <c r="HS336" s="2151"/>
      <c r="HT336" s="2151"/>
      <c r="HU336" s="2151"/>
      <c r="HV336" s="2151"/>
      <c r="HW336" s="2151"/>
      <c r="HX336" s="2151"/>
      <c r="HY336" s="2151"/>
      <c r="HZ336" s="2152"/>
      <c r="IA336" s="112"/>
      <c r="IB336" s="118"/>
      <c r="IC336" s="2145"/>
      <c r="ID336" s="2146"/>
      <c r="IE336" s="2146"/>
      <c r="IF336" s="2146"/>
      <c r="IG336" s="2146"/>
      <c r="IH336" s="2146"/>
      <c r="II336" s="2147"/>
      <c r="IJ336" s="82"/>
    </row>
    <row r="337" spans="3:244" ht="5.25" customHeight="1">
      <c r="C337" s="90"/>
      <c r="D337" s="90"/>
      <c r="E337" s="90"/>
      <c r="F337" s="90"/>
      <c r="G337" s="90"/>
      <c r="H337" s="1396"/>
      <c r="I337" s="1397"/>
      <c r="J337" s="1397"/>
      <c r="K337" s="1397"/>
      <c r="L337" s="1397"/>
      <c r="M337" s="1397"/>
      <c r="N337" s="1397"/>
      <c r="O337" s="1397"/>
      <c r="P337" s="1397"/>
      <c r="Q337" s="1397"/>
      <c r="R337" s="1397"/>
      <c r="S337" s="1397"/>
      <c r="T337" s="1397"/>
      <c r="U337" s="1397"/>
      <c r="V337" s="1397"/>
      <c r="W337" s="1397"/>
      <c r="X337" s="1397"/>
      <c r="Y337" s="1398"/>
      <c r="Z337" s="105"/>
      <c r="AA337" s="106"/>
      <c r="AB337" s="2151"/>
      <c r="AC337" s="2151"/>
      <c r="AD337" s="2151"/>
      <c r="AE337" s="2151"/>
      <c r="AF337" s="2151"/>
      <c r="AG337" s="2151"/>
      <c r="AH337" s="2151"/>
      <c r="AI337" s="2151"/>
      <c r="AJ337" s="2151"/>
      <c r="AK337" s="2151"/>
      <c r="AL337" s="2151"/>
      <c r="AM337" s="2151"/>
      <c r="AN337" s="2151"/>
      <c r="AO337" s="2151"/>
      <c r="AP337" s="2151"/>
      <c r="AQ337" s="2151"/>
      <c r="AR337" s="106"/>
      <c r="AS337" s="107"/>
      <c r="AT337" s="108"/>
      <c r="AU337" s="86"/>
      <c r="AV337" s="86"/>
      <c r="AW337" s="86"/>
      <c r="AX337" s="2151"/>
      <c r="AY337" s="2151"/>
      <c r="AZ337" s="2151"/>
      <c r="BA337" s="2151"/>
      <c r="BB337" s="2151"/>
      <c r="BC337" s="2151"/>
      <c r="BD337" s="2151"/>
      <c r="BE337" s="2151"/>
      <c r="BF337" s="2151"/>
      <c r="BG337" s="2151"/>
      <c r="BH337" s="2151"/>
      <c r="BI337" s="2151"/>
      <c r="BJ337" s="2151"/>
      <c r="BK337" s="2151"/>
      <c r="BL337" s="2151"/>
      <c r="BM337" s="2151"/>
      <c r="BN337" s="2152"/>
      <c r="BO337" s="2152"/>
      <c r="BP337" s="2152"/>
      <c r="BQ337" s="2152"/>
      <c r="BR337" s="2152"/>
      <c r="BS337" s="2152"/>
      <c r="BT337" s="2152"/>
      <c r="BU337" s="2152"/>
      <c r="BV337" s="2152"/>
      <c r="BW337" s="2152"/>
      <c r="BX337" s="2152"/>
      <c r="BY337" s="2152"/>
      <c r="BZ337" s="2152"/>
      <c r="CA337" s="2152"/>
      <c r="CB337" s="2152"/>
      <c r="CC337" s="2152"/>
      <c r="CD337" s="86"/>
      <c r="CE337" s="86"/>
      <c r="CF337" s="86"/>
      <c r="CG337" s="87"/>
      <c r="CH337" s="2145"/>
      <c r="CI337" s="2146"/>
      <c r="CJ337" s="2146"/>
      <c r="CK337" s="2146"/>
      <c r="CL337" s="2146"/>
      <c r="CM337" s="2146"/>
      <c r="CN337" s="2154"/>
      <c r="CO337" s="117"/>
      <c r="CP337" s="112"/>
      <c r="CQ337" s="2151"/>
      <c r="CR337" s="2151"/>
      <c r="CS337" s="2151"/>
      <c r="CT337" s="2151"/>
      <c r="CU337" s="2151"/>
      <c r="CV337" s="2151"/>
      <c r="CW337" s="2151"/>
      <c r="CX337" s="2151"/>
      <c r="CY337" s="2151"/>
      <c r="CZ337" s="2151"/>
      <c r="DA337" s="2151"/>
      <c r="DB337" s="2151"/>
      <c r="DC337" s="2151"/>
      <c r="DD337" s="2151"/>
      <c r="DE337" s="2151"/>
      <c r="DF337" s="2151"/>
      <c r="DG337" s="2152"/>
      <c r="DH337" s="112"/>
      <c r="DI337" s="118"/>
      <c r="DJ337" s="2145"/>
      <c r="DK337" s="2146"/>
      <c r="DL337" s="2146"/>
      <c r="DM337" s="2146"/>
      <c r="DN337" s="2146"/>
      <c r="DO337" s="2146"/>
      <c r="DP337" s="2147"/>
      <c r="DQ337" s="81"/>
      <c r="DR337" s="144"/>
      <c r="DV337" s="90"/>
      <c r="DW337" s="90"/>
      <c r="DX337" s="90"/>
      <c r="DY337" s="90"/>
      <c r="DZ337" s="90"/>
      <c r="EA337" s="1396"/>
      <c r="EB337" s="1397"/>
      <c r="EC337" s="1397"/>
      <c r="ED337" s="1397"/>
      <c r="EE337" s="1397"/>
      <c r="EF337" s="1397"/>
      <c r="EG337" s="1397"/>
      <c r="EH337" s="1397"/>
      <c r="EI337" s="1397"/>
      <c r="EJ337" s="1397"/>
      <c r="EK337" s="1397"/>
      <c r="EL337" s="1397"/>
      <c r="EM337" s="1397"/>
      <c r="EN337" s="1397"/>
      <c r="EO337" s="1397"/>
      <c r="EP337" s="1397"/>
      <c r="EQ337" s="1397"/>
      <c r="ER337" s="1398"/>
      <c r="ES337" s="105"/>
      <c r="ET337" s="106"/>
      <c r="EU337" s="2151"/>
      <c r="EV337" s="2151"/>
      <c r="EW337" s="2151"/>
      <c r="EX337" s="2151"/>
      <c r="EY337" s="2151"/>
      <c r="EZ337" s="2151"/>
      <c r="FA337" s="2151"/>
      <c r="FB337" s="2151"/>
      <c r="FC337" s="2151"/>
      <c r="FD337" s="2151"/>
      <c r="FE337" s="2151"/>
      <c r="FF337" s="2151"/>
      <c r="FG337" s="2151"/>
      <c r="FH337" s="2151"/>
      <c r="FI337" s="2151"/>
      <c r="FJ337" s="2151"/>
      <c r="FK337" s="106"/>
      <c r="FL337" s="107"/>
      <c r="FM337" s="108"/>
      <c r="FN337" s="86"/>
      <c r="FO337" s="86"/>
      <c r="FP337" s="86"/>
      <c r="FQ337" s="2151"/>
      <c r="FR337" s="2151"/>
      <c r="FS337" s="2151"/>
      <c r="FT337" s="2151"/>
      <c r="FU337" s="2151"/>
      <c r="FV337" s="2151"/>
      <c r="FW337" s="2151"/>
      <c r="FX337" s="2151"/>
      <c r="FY337" s="2151"/>
      <c r="FZ337" s="2151"/>
      <c r="GA337" s="2151"/>
      <c r="GB337" s="2151"/>
      <c r="GC337" s="2151"/>
      <c r="GD337" s="2151"/>
      <c r="GE337" s="2151"/>
      <c r="GF337" s="2151"/>
      <c r="GG337" s="2152"/>
      <c r="GH337" s="2152"/>
      <c r="GI337" s="2152"/>
      <c r="GJ337" s="2152"/>
      <c r="GK337" s="2152"/>
      <c r="GL337" s="2152"/>
      <c r="GM337" s="2152"/>
      <c r="GN337" s="2152"/>
      <c r="GO337" s="2152"/>
      <c r="GP337" s="2152"/>
      <c r="GQ337" s="2152"/>
      <c r="GR337" s="2152"/>
      <c r="GS337" s="2152"/>
      <c r="GT337" s="2152"/>
      <c r="GU337" s="2152"/>
      <c r="GV337" s="2152"/>
      <c r="GW337" s="86"/>
      <c r="GX337" s="86"/>
      <c r="GY337" s="86"/>
      <c r="GZ337" s="87"/>
      <c r="HA337" s="2145"/>
      <c r="HB337" s="2146"/>
      <c r="HC337" s="2146"/>
      <c r="HD337" s="2146"/>
      <c r="HE337" s="2146"/>
      <c r="HF337" s="2146"/>
      <c r="HG337" s="2154"/>
      <c r="HH337" s="117"/>
      <c r="HI337" s="112"/>
      <c r="HJ337" s="2151"/>
      <c r="HK337" s="2151"/>
      <c r="HL337" s="2151"/>
      <c r="HM337" s="2151"/>
      <c r="HN337" s="2151"/>
      <c r="HO337" s="2151"/>
      <c r="HP337" s="2151"/>
      <c r="HQ337" s="2151"/>
      <c r="HR337" s="2151"/>
      <c r="HS337" s="2151"/>
      <c r="HT337" s="2151"/>
      <c r="HU337" s="2151"/>
      <c r="HV337" s="2151"/>
      <c r="HW337" s="2151"/>
      <c r="HX337" s="2151"/>
      <c r="HY337" s="2151"/>
      <c r="HZ337" s="2152"/>
      <c r="IA337" s="112"/>
      <c r="IB337" s="118"/>
      <c r="IC337" s="2145"/>
      <c r="ID337" s="2146"/>
      <c r="IE337" s="2146"/>
      <c r="IF337" s="2146"/>
      <c r="IG337" s="2146"/>
      <c r="IH337" s="2146"/>
      <c r="II337" s="2147"/>
      <c r="IJ337" s="82"/>
    </row>
    <row r="338" spans="3:244" ht="5.25" customHeight="1">
      <c r="C338" s="90"/>
      <c r="D338" s="90"/>
      <c r="E338" s="90"/>
      <c r="F338" s="90"/>
      <c r="G338" s="90"/>
      <c r="H338" s="1396"/>
      <c r="I338" s="1397"/>
      <c r="J338" s="1397"/>
      <c r="K338" s="1397"/>
      <c r="L338" s="1397"/>
      <c r="M338" s="1397"/>
      <c r="N338" s="1397"/>
      <c r="O338" s="1397"/>
      <c r="P338" s="1397"/>
      <c r="Q338" s="1397"/>
      <c r="R338" s="1397"/>
      <c r="S338" s="1397"/>
      <c r="T338" s="1397"/>
      <c r="U338" s="1397"/>
      <c r="V338" s="1397"/>
      <c r="W338" s="1397"/>
      <c r="X338" s="1397"/>
      <c r="Y338" s="1398"/>
      <c r="Z338" s="105"/>
      <c r="AA338" s="106"/>
      <c r="AB338" s="2151"/>
      <c r="AC338" s="2151"/>
      <c r="AD338" s="2151"/>
      <c r="AE338" s="2151"/>
      <c r="AF338" s="2151"/>
      <c r="AG338" s="2151"/>
      <c r="AH338" s="2151"/>
      <c r="AI338" s="2151"/>
      <c r="AJ338" s="2151"/>
      <c r="AK338" s="2151"/>
      <c r="AL338" s="2151"/>
      <c r="AM338" s="2151"/>
      <c r="AN338" s="2151"/>
      <c r="AO338" s="2151"/>
      <c r="AP338" s="2151"/>
      <c r="AQ338" s="2151"/>
      <c r="AR338" s="106"/>
      <c r="AS338" s="107"/>
      <c r="AT338" s="108"/>
      <c r="AU338" s="86"/>
      <c r="AV338" s="86"/>
      <c r="AW338" s="86"/>
      <c r="AX338" s="1986" t="s">
        <v>138</v>
      </c>
      <c r="AY338" s="2151"/>
      <c r="AZ338" s="2151"/>
      <c r="BA338" s="2151"/>
      <c r="BB338" s="2151"/>
      <c r="BC338" s="2151"/>
      <c r="BD338" s="2151"/>
      <c r="BE338" s="2151"/>
      <c r="BF338" s="2151"/>
      <c r="BG338" s="2151"/>
      <c r="BH338" s="2151"/>
      <c r="BI338" s="2151"/>
      <c r="BJ338" s="2151"/>
      <c r="BK338" s="2151"/>
      <c r="BL338" s="2151"/>
      <c r="BM338" s="2151"/>
      <c r="BN338" s="2152"/>
      <c r="BO338" s="2152"/>
      <c r="BP338" s="2152"/>
      <c r="BQ338" s="2152"/>
      <c r="BR338" s="2152"/>
      <c r="BS338" s="2152"/>
      <c r="BT338" s="2152"/>
      <c r="BU338" s="2152"/>
      <c r="BV338" s="2152"/>
      <c r="BW338" s="2152"/>
      <c r="BX338" s="2152"/>
      <c r="BY338" s="2152"/>
      <c r="BZ338" s="2152"/>
      <c r="CA338" s="2152"/>
      <c r="CB338" s="2152"/>
      <c r="CC338" s="2152"/>
      <c r="CD338" s="86"/>
      <c r="CE338" s="86"/>
      <c r="CF338" s="86"/>
      <c r="CG338" s="87"/>
      <c r="CH338" s="2145"/>
      <c r="CI338" s="2146"/>
      <c r="CJ338" s="2146"/>
      <c r="CK338" s="2146"/>
      <c r="CL338" s="2146"/>
      <c r="CM338" s="2146"/>
      <c r="CN338" s="2154"/>
      <c r="CO338" s="117"/>
      <c r="CP338" s="112"/>
      <c r="CQ338" s="1986" t="s">
        <v>139</v>
      </c>
      <c r="CR338" s="2151"/>
      <c r="CS338" s="2151"/>
      <c r="CT338" s="2151"/>
      <c r="CU338" s="2151"/>
      <c r="CV338" s="2151"/>
      <c r="CW338" s="2151"/>
      <c r="CX338" s="2151"/>
      <c r="CY338" s="2151"/>
      <c r="CZ338" s="2151"/>
      <c r="DA338" s="2151"/>
      <c r="DB338" s="2151"/>
      <c r="DC338" s="2151"/>
      <c r="DD338" s="2151"/>
      <c r="DE338" s="2151"/>
      <c r="DF338" s="2151"/>
      <c r="DG338" s="2152"/>
      <c r="DH338" s="112"/>
      <c r="DI338" s="118"/>
      <c r="DJ338" s="2145"/>
      <c r="DK338" s="2146"/>
      <c r="DL338" s="2146"/>
      <c r="DM338" s="2146"/>
      <c r="DN338" s="2146"/>
      <c r="DO338" s="2146"/>
      <c r="DP338" s="2147"/>
      <c r="DQ338" s="81"/>
      <c r="DR338" s="144"/>
      <c r="DV338" s="90"/>
      <c r="DW338" s="90"/>
      <c r="DX338" s="90"/>
      <c r="DY338" s="90"/>
      <c r="DZ338" s="90"/>
      <c r="EA338" s="1396"/>
      <c r="EB338" s="1397"/>
      <c r="EC338" s="1397"/>
      <c r="ED338" s="1397"/>
      <c r="EE338" s="1397"/>
      <c r="EF338" s="1397"/>
      <c r="EG338" s="1397"/>
      <c r="EH338" s="1397"/>
      <c r="EI338" s="1397"/>
      <c r="EJ338" s="1397"/>
      <c r="EK338" s="1397"/>
      <c r="EL338" s="1397"/>
      <c r="EM338" s="1397"/>
      <c r="EN338" s="1397"/>
      <c r="EO338" s="1397"/>
      <c r="EP338" s="1397"/>
      <c r="EQ338" s="1397"/>
      <c r="ER338" s="1398"/>
      <c r="ES338" s="105"/>
      <c r="ET338" s="106"/>
      <c r="EU338" s="2151"/>
      <c r="EV338" s="2151"/>
      <c r="EW338" s="2151"/>
      <c r="EX338" s="2151"/>
      <c r="EY338" s="2151"/>
      <c r="EZ338" s="2151"/>
      <c r="FA338" s="2151"/>
      <c r="FB338" s="2151"/>
      <c r="FC338" s="2151"/>
      <c r="FD338" s="2151"/>
      <c r="FE338" s="2151"/>
      <c r="FF338" s="2151"/>
      <c r="FG338" s="2151"/>
      <c r="FH338" s="2151"/>
      <c r="FI338" s="2151"/>
      <c r="FJ338" s="2151"/>
      <c r="FK338" s="106"/>
      <c r="FL338" s="107"/>
      <c r="FM338" s="108"/>
      <c r="FN338" s="86"/>
      <c r="FO338" s="86"/>
      <c r="FP338" s="86"/>
      <c r="FQ338" s="1986" t="s">
        <v>138</v>
      </c>
      <c r="FR338" s="2151"/>
      <c r="FS338" s="2151"/>
      <c r="FT338" s="2151"/>
      <c r="FU338" s="2151"/>
      <c r="FV338" s="2151"/>
      <c r="FW338" s="2151"/>
      <c r="FX338" s="2151"/>
      <c r="FY338" s="2151"/>
      <c r="FZ338" s="2151"/>
      <c r="GA338" s="2151"/>
      <c r="GB338" s="2151"/>
      <c r="GC338" s="2151"/>
      <c r="GD338" s="2151"/>
      <c r="GE338" s="2151"/>
      <c r="GF338" s="2151"/>
      <c r="GG338" s="2152"/>
      <c r="GH338" s="2152"/>
      <c r="GI338" s="2152"/>
      <c r="GJ338" s="2152"/>
      <c r="GK338" s="2152"/>
      <c r="GL338" s="2152"/>
      <c r="GM338" s="2152"/>
      <c r="GN338" s="2152"/>
      <c r="GO338" s="2152"/>
      <c r="GP338" s="2152"/>
      <c r="GQ338" s="2152"/>
      <c r="GR338" s="2152"/>
      <c r="GS338" s="2152"/>
      <c r="GT338" s="2152"/>
      <c r="GU338" s="2152"/>
      <c r="GV338" s="2152"/>
      <c r="GW338" s="86"/>
      <c r="GX338" s="86"/>
      <c r="GY338" s="86"/>
      <c r="GZ338" s="87"/>
      <c r="HA338" s="2145"/>
      <c r="HB338" s="2146"/>
      <c r="HC338" s="2146"/>
      <c r="HD338" s="2146"/>
      <c r="HE338" s="2146"/>
      <c r="HF338" s="2146"/>
      <c r="HG338" s="2154"/>
      <c r="HH338" s="117"/>
      <c r="HI338" s="112"/>
      <c r="HJ338" s="1986" t="s">
        <v>139</v>
      </c>
      <c r="HK338" s="2151"/>
      <c r="HL338" s="2151"/>
      <c r="HM338" s="2151"/>
      <c r="HN338" s="2151"/>
      <c r="HO338" s="2151"/>
      <c r="HP338" s="2151"/>
      <c r="HQ338" s="2151"/>
      <c r="HR338" s="2151"/>
      <c r="HS338" s="2151"/>
      <c r="HT338" s="2151"/>
      <c r="HU338" s="2151"/>
      <c r="HV338" s="2151"/>
      <c r="HW338" s="2151"/>
      <c r="HX338" s="2151"/>
      <c r="HY338" s="2151"/>
      <c r="HZ338" s="2152"/>
      <c r="IA338" s="112"/>
      <c r="IB338" s="118"/>
      <c r="IC338" s="2145"/>
      <c r="ID338" s="2146"/>
      <c r="IE338" s="2146"/>
      <c r="IF338" s="2146"/>
      <c r="IG338" s="2146"/>
      <c r="IH338" s="2146"/>
      <c r="II338" s="2147"/>
      <c r="IJ338" s="82"/>
    </row>
    <row r="339" spans="3:244" ht="5.25" customHeight="1">
      <c r="C339" s="90"/>
      <c r="D339" s="90"/>
      <c r="E339" s="90"/>
      <c r="F339" s="90"/>
      <c r="G339" s="90"/>
      <c r="H339" s="114"/>
      <c r="I339" s="1986" t="s">
        <v>226</v>
      </c>
      <c r="J339" s="1987"/>
      <c r="K339" s="1987"/>
      <c r="L339" s="1987"/>
      <c r="M339" s="1987"/>
      <c r="N339" s="1987"/>
      <c r="O339" s="1987"/>
      <c r="P339" s="1987"/>
      <c r="Q339" s="1987"/>
      <c r="R339" s="1987"/>
      <c r="S339" s="1987"/>
      <c r="T339" s="119"/>
      <c r="U339" s="120"/>
      <c r="V339" s="120"/>
      <c r="Y339" s="116"/>
      <c r="Z339" s="105"/>
      <c r="AA339" s="106"/>
      <c r="AB339" s="1986" t="s">
        <v>136</v>
      </c>
      <c r="AC339" s="2151"/>
      <c r="AD339" s="2151"/>
      <c r="AE339" s="2151"/>
      <c r="AF339" s="2151"/>
      <c r="AG339" s="2151"/>
      <c r="AH339" s="2151"/>
      <c r="AI339" s="2151"/>
      <c r="AJ339" s="2151"/>
      <c r="AK339" s="2151"/>
      <c r="AL339" s="2151"/>
      <c r="AM339" s="2151"/>
      <c r="AN339" s="2151"/>
      <c r="AO339" s="2151"/>
      <c r="AP339" s="2151"/>
      <c r="AQ339" s="2151"/>
      <c r="AR339" s="106"/>
      <c r="AS339" s="107"/>
      <c r="AT339" s="108"/>
      <c r="AU339" s="86"/>
      <c r="AV339" s="86"/>
      <c r="AW339" s="86"/>
      <c r="AX339" s="2151"/>
      <c r="AY339" s="2151"/>
      <c r="AZ339" s="2151"/>
      <c r="BA339" s="2151"/>
      <c r="BB339" s="2151"/>
      <c r="BC339" s="2151"/>
      <c r="BD339" s="2151"/>
      <c r="BE339" s="2151"/>
      <c r="BF339" s="2151"/>
      <c r="BG339" s="2151"/>
      <c r="BH339" s="2151"/>
      <c r="BI339" s="2151"/>
      <c r="BJ339" s="2151"/>
      <c r="BK339" s="2151"/>
      <c r="BL339" s="2151"/>
      <c r="BM339" s="2151"/>
      <c r="BN339" s="2152"/>
      <c r="BO339" s="2152"/>
      <c r="BP339" s="2152"/>
      <c r="BQ339" s="2152"/>
      <c r="BR339" s="2152"/>
      <c r="BS339" s="2152"/>
      <c r="BT339" s="2152"/>
      <c r="BU339" s="2152"/>
      <c r="BV339" s="2152"/>
      <c r="BW339" s="2152"/>
      <c r="BX339" s="2152"/>
      <c r="BY339" s="2152"/>
      <c r="BZ339" s="2152"/>
      <c r="CA339" s="2152"/>
      <c r="CB339" s="2152"/>
      <c r="CC339" s="2152"/>
      <c r="CD339" s="86"/>
      <c r="CE339" s="86"/>
      <c r="CF339" s="86"/>
      <c r="CG339" s="87"/>
      <c r="CH339" s="2145"/>
      <c r="CI339" s="2146"/>
      <c r="CJ339" s="2146"/>
      <c r="CK339" s="2146"/>
      <c r="CL339" s="2146"/>
      <c r="CM339" s="2146"/>
      <c r="CN339" s="2154"/>
      <c r="CO339" s="117"/>
      <c r="CP339" s="112"/>
      <c r="CQ339" s="2151"/>
      <c r="CR339" s="2151"/>
      <c r="CS339" s="2151"/>
      <c r="CT339" s="2151"/>
      <c r="CU339" s="2151"/>
      <c r="CV339" s="2151"/>
      <c r="CW339" s="2151"/>
      <c r="CX339" s="2151"/>
      <c r="CY339" s="2151"/>
      <c r="CZ339" s="2151"/>
      <c r="DA339" s="2151"/>
      <c r="DB339" s="2151"/>
      <c r="DC339" s="2151"/>
      <c r="DD339" s="2151"/>
      <c r="DE339" s="2151"/>
      <c r="DF339" s="2151"/>
      <c r="DG339" s="2152"/>
      <c r="DH339" s="112"/>
      <c r="DI339" s="118"/>
      <c r="DJ339" s="2145"/>
      <c r="DK339" s="2146"/>
      <c r="DL339" s="2146"/>
      <c r="DM339" s="2146"/>
      <c r="DN339" s="2146"/>
      <c r="DO339" s="2146"/>
      <c r="DP339" s="2147"/>
      <c r="DQ339" s="81"/>
      <c r="DR339" s="144"/>
      <c r="DV339" s="90"/>
      <c r="DW339" s="90"/>
      <c r="DX339" s="90"/>
      <c r="DY339" s="90"/>
      <c r="DZ339" s="90"/>
      <c r="EA339" s="114"/>
      <c r="EB339" s="1986" t="s">
        <v>226</v>
      </c>
      <c r="EC339" s="1987"/>
      <c r="ED339" s="1987"/>
      <c r="EE339" s="1987"/>
      <c r="EF339" s="1987"/>
      <c r="EG339" s="1987"/>
      <c r="EH339" s="1987"/>
      <c r="EI339" s="1987"/>
      <c r="EJ339" s="1987"/>
      <c r="EK339" s="1987"/>
      <c r="EL339" s="1987"/>
      <c r="EM339" s="119"/>
      <c r="EN339" s="120"/>
      <c r="EO339" s="120"/>
      <c r="ER339" s="116"/>
      <c r="ES339" s="105"/>
      <c r="ET339" s="106"/>
      <c r="EU339" s="1986" t="s">
        <v>136</v>
      </c>
      <c r="EV339" s="2151"/>
      <c r="EW339" s="2151"/>
      <c r="EX339" s="2151"/>
      <c r="EY339" s="2151"/>
      <c r="EZ339" s="2151"/>
      <c r="FA339" s="2151"/>
      <c r="FB339" s="2151"/>
      <c r="FC339" s="2151"/>
      <c r="FD339" s="2151"/>
      <c r="FE339" s="2151"/>
      <c r="FF339" s="2151"/>
      <c r="FG339" s="2151"/>
      <c r="FH339" s="2151"/>
      <c r="FI339" s="2151"/>
      <c r="FJ339" s="2151"/>
      <c r="FK339" s="106"/>
      <c r="FL339" s="107"/>
      <c r="FM339" s="108"/>
      <c r="FN339" s="86"/>
      <c r="FO339" s="86"/>
      <c r="FP339" s="86"/>
      <c r="FQ339" s="2151"/>
      <c r="FR339" s="2151"/>
      <c r="FS339" s="2151"/>
      <c r="FT339" s="2151"/>
      <c r="FU339" s="2151"/>
      <c r="FV339" s="2151"/>
      <c r="FW339" s="2151"/>
      <c r="FX339" s="2151"/>
      <c r="FY339" s="2151"/>
      <c r="FZ339" s="2151"/>
      <c r="GA339" s="2151"/>
      <c r="GB339" s="2151"/>
      <c r="GC339" s="2151"/>
      <c r="GD339" s="2151"/>
      <c r="GE339" s="2151"/>
      <c r="GF339" s="2151"/>
      <c r="GG339" s="2152"/>
      <c r="GH339" s="2152"/>
      <c r="GI339" s="2152"/>
      <c r="GJ339" s="2152"/>
      <c r="GK339" s="2152"/>
      <c r="GL339" s="2152"/>
      <c r="GM339" s="2152"/>
      <c r="GN339" s="2152"/>
      <c r="GO339" s="2152"/>
      <c r="GP339" s="2152"/>
      <c r="GQ339" s="2152"/>
      <c r="GR339" s="2152"/>
      <c r="GS339" s="2152"/>
      <c r="GT339" s="2152"/>
      <c r="GU339" s="2152"/>
      <c r="GV339" s="2152"/>
      <c r="GW339" s="86"/>
      <c r="GX339" s="86"/>
      <c r="GY339" s="86"/>
      <c r="GZ339" s="87"/>
      <c r="HA339" s="2145"/>
      <c r="HB339" s="2146"/>
      <c r="HC339" s="2146"/>
      <c r="HD339" s="2146"/>
      <c r="HE339" s="2146"/>
      <c r="HF339" s="2146"/>
      <c r="HG339" s="2154"/>
      <c r="HH339" s="117"/>
      <c r="HI339" s="112"/>
      <c r="HJ339" s="2151"/>
      <c r="HK339" s="2151"/>
      <c r="HL339" s="2151"/>
      <c r="HM339" s="2151"/>
      <c r="HN339" s="2151"/>
      <c r="HO339" s="2151"/>
      <c r="HP339" s="2151"/>
      <c r="HQ339" s="2151"/>
      <c r="HR339" s="2151"/>
      <c r="HS339" s="2151"/>
      <c r="HT339" s="2151"/>
      <c r="HU339" s="2151"/>
      <c r="HV339" s="2151"/>
      <c r="HW339" s="2151"/>
      <c r="HX339" s="2151"/>
      <c r="HY339" s="2151"/>
      <c r="HZ339" s="2152"/>
      <c r="IA339" s="112"/>
      <c r="IB339" s="118"/>
      <c r="IC339" s="2145"/>
      <c r="ID339" s="2146"/>
      <c r="IE339" s="2146"/>
      <c r="IF339" s="2146"/>
      <c r="IG339" s="2146"/>
      <c r="IH339" s="2146"/>
      <c r="II339" s="2147"/>
      <c r="IJ339" s="82"/>
    </row>
    <row r="340" spans="3:244" ht="5.25" customHeight="1">
      <c r="C340" s="90"/>
      <c r="D340" s="90"/>
      <c r="E340" s="90"/>
      <c r="F340" s="90"/>
      <c r="G340" s="90"/>
      <c r="H340" s="114"/>
      <c r="I340" s="1987"/>
      <c r="J340" s="1987"/>
      <c r="K340" s="1987"/>
      <c r="L340" s="1987"/>
      <c r="M340" s="1987"/>
      <c r="N340" s="1987"/>
      <c r="O340" s="1987"/>
      <c r="P340" s="1987"/>
      <c r="Q340" s="1987"/>
      <c r="R340" s="1987"/>
      <c r="S340" s="1987"/>
      <c r="T340" s="120"/>
      <c r="U340" s="120"/>
      <c r="V340" s="120"/>
      <c r="Y340" s="116"/>
      <c r="Z340" s="105"/>
      <c r="AA340" s="106"/>
      <c r="AB340" s="2151"/>
      <c r="AC340" s="2151"/>
      <c r="AD340" s="2151"/>
      <c r="AE340" s="2151"/>
      <c r="AF340" s="2151"/>
      <c r="AG340" s="2151"/>
      <c r="AH340" s="2151"/>
      <c r="AI340" s="2151"/>
      <c r="AJ340" s="2151"/>
      <c r="AK340" s="2151"/>
      <c r="AL340" s="2151"/>
      <c r="AM340" s="2151"/>
      <c r="AN340" s="2151"/>
      <c r="AO340" s="2151"/>
      <c r="AP340" s="2151"/>
      <c r="AQ340" s="2151"/>
      <c r="AR340" s="106"/>
      <c r="AS340" s="107"/>
      <c r="AT340" s="121"/>
      <c r="AU340" s="94"/>
      <c r="AV340" s="94"/>
      <c r="AW340" s="94"/>
      <c r="AX340" s="2162"/>
      <c r="AY340" s="2162"/>
      <c r="AZ340" s="2162"/>
      <c r="BA340" s="2162"/>
      <c r="BB340" s="2162"/>
      <c r="BC340" s="2162"/>
      <c r="BD340" s="2162"/>
      <c r="BE340" s="2162"/>
      <c r="BF340" s="2162"/>
      <c r="BG340" s="2162"/>
      <c r="BH340" s="2162"/>
      <c r="BI340" s="2162"/>
      <c r="BJ340" s="2162"/>
      <c r="BK340" s="2162"/>
      <c r="BL340" s="2162"/>
      <c r="BM340" s="2162"/>
      <c r="BN340" s="2163"/>
      <c r="BO340" s="2163"/>
      <c r="BP340" s="2163"/>
      <c r="BQ340" s="2163"/>
      <c r="BR340" s="2163"/>
      <c r="BS340" s="2163"/>
      <c r="BT340" s="2163"/>
      <c r="BU340" s="2163"/>
      <c r="BV340" s="2163"/>
      <c r="BW340" s="2163"/>
      <c r="BX340" s="2163"/>
      <c r="BY340" s="2163"/>
      <c r="BZ340" s="2163"/>
      <c r="CA340" s="2163"/>
      <c r="CB340" s="2163"/>
      <c r="CC340" s="2163"/>
      <c r="CD340" s="94"/>
      <c r="CE340" s="94"/>
      <c r="CF340" s="94"/>
      <c r="CG340" s="95"/>
      <c r="CH340" s="2145"/>
      <c r="CI340" s="2146"/>
      <c r="CJ340" s="2146"/>
      <c r="CK340" s="2146"/>
      <c r="CL340" s="2146"/>
      <c r="CM340" s="2146"/>
      <c r="CN340" s="2154"/>
      <c r="CO340" s="122"/>
      <c r="CP340" s="123"/>
      <c r="CQ340" s="2162"/>
      <c r="CR340" s="2162"/>
      <c r="CS340" s="2162"/>
      <c r="CT340" s="2162"/>
      <c r="CU340" s="2162"/>
      <c r="CV340" s="2162"/>
      <c r="CW340" s="2162"/>
      <c r="CX340" s="2162"/>
      <c r="CY340" s="2162"/>
      <c r="CZ340" s="2162"/>
      <c r="DA340" s="2162"/>
      <c r="DB340" s="2162"/>
      <c r="DC340" s="2162"/>
      <c r="DD340" s="2162"/>
      <c r="DE340" s="2162"/>
      <c r="DF340" s="2162"/>
      <c r="DG340" s="2163"/>
      <c r="DH340" s="123"/>
      <c r="DI340" s="124"/>
      <c r="DJ340" s="2145"/>
      <c r="DK340" s="2146"/>
      <c r="DL340" s="2146"/>
      <c r="DM340" s="2146"/>
      <c r="DN340" s="2146"/>
      <c r="DO340" s="2146"/>
      <c r="DP340" s="2147"/>
      <c r="DQ340" s="81"/>
      <c r="DR340" s="144"/>
      <c r="DV340" s="90"/>
      <c r="DW340" s="90"/>
      <c r="DX340" s="90"/>
      <c r="DY340" s="90"/>
      <c r="DZ340" s="90"/>
      <c r="EA340" s="114"/>
      <c r="EB340" s="1987"/>
      <c r="EC340" s="1987"/>
      <c r="ED340" s="1987"/>
      <c r="EE340" s="1987"/>
      <c r="EF340" s="1987"/>
      <c r="EG340" s="1987"/>
      <c r="EH340" s="1987"/>
      <c r="EI340" s="1987"/>
      <c r="EJ340" s="1987"/>
      <c r="EK340" s="1987"/>
      <c r="EL340" s="1987"/>
      <c r="EM340" s="120"/>
      <c r="EN340" s="120"/>
      <c r="EO340" s="120"/>
      <c r="ER340" s="116"/>
      <c r="ES340" s="105"/>
      <c r="ET340" s="106"/>
      <c r="EU340" s="2151"/>
      <c r="EV340" s="2151"/>
      <c r="EW340" s="2151"/>
      <c r="EX340" s="2151"/>
      <c r="EY340" s="2151"/>
      <c r="EZ340" s="2151"/>
      <c r="FA340" s="2151"/>
      <c r="FB340" s="2151"/>
      <c r="FC340" s="2151"/>
      <c r="FD340" s="2151"/>
      <c r="FE340" s="2151"/>
      <c r="FF340" s="2151"/>
      <c r="FG340" s="2151"/>
      <c r="FH340" s="2151"/>
      <c r="FI340" s="2151"/>
      <c r="FJ340" s="2151"/>
      <c r="FK340" s="106"/>
      <c r="FL340" s="107"/>
      <c r="FM340" s="121"/>
      <c r="FN340" s="94"/>
      <c r="FO340" s="94"/>
      <c r="FP340" s="94"/>
      <c r="FQ340" s="2162"/>
      <c r="FR340" s="2162"/>
      <c r="FS340" s="2162"/>
      <c r="FT340" s="2162"/>
      <c r="FU340" s="2162"/>
      <c r="FV340" s="2162"/>
      <c r="FW340" s="2162"/>
      <c r="FX340" s="2162"/>
      <c r="FY340" s="2162"/>
      <c r="FZ340" s="2162"/>
      <c r="GA340" s="2162"/>
      <c r="GB340" s="2162"/>
      <c r="GC340" s="2162"/>
      <c r="GD340" s="2162"/>
      <c r="GE340" s="2162"/>
      <c r="GF340" s="2162"/>
      <c r="GG340" s="2163"/>
      <c r="GH340" s="2163"/>
      <c r="GI340" s="2163"/>
      <c r="GJ340" s="2163"/>
      <c r="GK340" s="2163"/>
      <c r="GL340" s="2163"/>
      <c r="GM340" s="2163"/>
      <c r="GN340" s="2163"/>
      <c r="GO340" s="2163"/>
      <c r="GP340" s="2163"/>
      <c r="GQ340" s="2163"/>
      <c r="GR340" s="2163"/>
      <c r="GS340" s="2163"/>
      <c r="GT340" s="2163"/>
      <c r="GU340" s="2163"/>
      <c r="GV340" s="2163"/>
      <c r="GW340" s="94"/>
      <c r="GX340" s="94"/>
      <c r="GY340" s="94"/>
      <c r="GZ340" s="95"/>
      <c r="HA340" s="2145"/>
      <c r="HB340" s="2146"/>
      <c r="HC340" s="2146"/>
      <c r="HD340" s="2146"/>
      <c r="HE340" s="2146"/>
      <c r="HF340" s="2146"/>
      <c r="HG340" s="2154"/>
      <c r="HH340" s="122"/>
      <c r="HI340" s="123"/>
      <c r="HJ340" s="2162"/>
      <c r="HK340" s="2162"/>
      <c r="HL340" s="2162"/>
      <c r="HM340" s="2162"/>
      <c r="HN340" s="2162"/>
      <c r="HO340" s="2162"/>
      <c r="HP340" s="2162"/>
      <c r="HQ340" s="2162"/>
      <c r="HR340" s="2162"/>
      <c r="HS340" s="2162"/>
      <c r="HT340" s="2162"/>
      <c r="HU340" s="2162"/>
      <c r="HV340" s="2162"/>
      <c r="HW340" s="2162"/>
      <c r="HX340" s="2162"/>
      <c r="HY340" s="2162"/>
      <c r="HZ340" s="2163"/>
      <c r="IA340" s="123"/>
      <c r="IB340" s="124"/>
      <c r="IC340" s="2145"/>
      <c r="ID340" s="2146"/>
      <c r="IE340" s="2146"/>
      <c r="IF340" s="2146"/>
      <c r="IG340" s="2146"/>
      <c r="IH340" s="2146"/>
      <c r="II340" s="2147"/>
      <c r="IJ340" s="82"/>
    </row>
    <row r="341" spans="3:244" ht="5.25" customHeight="1">
      <c r="C341" s="90"/>
      <c r="D341" s="90"/>
      <c r="E341" s="90"/>
      <c r="F341" s="90"/>
      <c r="G341" s="90"/>
      <c r="H341" s="114"/>
      <c r="I341" s="1987"/>
      <c r="J341" s="1987"/>
      <c r="K341" s="1987"/>
      <c r="L341" s="1987"/>
      <c r="M341" s="1987"/>
      <c r="N341" s="1987"/>
      <c r="O341" s="1987"/>
      <c r="P341" s="1987"/>
      <c r="Q341" s="1987"/>
      <c r="R341" s="1987"/>
      <c r="S341" s="1987"/>
      <c r="T341" s="1988" t="s">
        <v>12</v>
      </c>
      <c r="U341" s="1989"/>
      <c r="V341" s="1989"/>
      <c r="W341" s="1989"/>
      <c r="X341" s="1989"/>
      <c r="Y341" s="1990"/>
      <c r="Z341" s="105"/>
      <c r="AA341" s="106"/>
      <c r="AB341" s="2151"/>
      <c r="AC341" s="2151"/>
      <c r="AD341" s="2151"/>
      <c r="AE341" s="2151"/>
      <c r="AF341" s="2151"/>
      <c r="AG341" s="2151"/>
      <c r="AH341" s="2151"/>
      <c r="AI341" s="2151"/>
      <c r="AJ341" s="2151"/>
      <c r="AK341" s="2151"/>
      <c r="AL341" s="2151"/>
      <c r="AM341" s="2151"/>
      <c r="AN341" s="2151"/>
      <c r="AO341" s="2151"/>
      <c r="AP341" s="2151"/>
      <c r="AQ341" s="2151"/>
      <c r="AR341" s="106"/>
      <c r="AS341" s="107"/>
      <c r="AT341" s="1988" t="s">
        <v>13</v>
      </c>
      <c r="AU341" s="1989"/>
      <c r="AV341" s="1989"/>
      <c r="AW341" s="1989"/>
      <c r="AX341" s="1989"/>
      <c r="AY341" s="1989"/>
      <c r="AZ341" s="1989"/>
      <c r="BA341" s="1989"/>
      <c r="BB341" s="1989"/>
      <c r="BC341" s="1989"/>
      <c r="BD341" s="1990"/>
      <c r="BE341" s="2156" t="s">
        <v>12</v>
      </c>
      <c r="BF341" s="2157"/>
      <c r="BG341" s="2157"/>
      <c r="BH341" s="2157"/>
      <c r="BI341" s="2157"/>
      <c r="BJ341" s="2157"/>
      <c r="BK341" s="2157"/>
      <c r="BL341" s="2157"/>
      <c r="BM341" s="2157"/>
      <c r="BN341" s="2157"/>
      <c r="BO341" s="2157"/>
      <c r="BP341" s="2157"/>
      <c r="BQ341" s="2157"/>
      <c r="BR341" s="2157"/>
      <c r="BS341" s="2157"/>
      <c r="BT341" s="2157"/>
      <c r="BU341" s="2157"/>
      <c r="BV341" s="2158"/>
      <c r="BW341" s="2137" t="s">
        <v>4</v>
      </c>
      <c r="BX341" s="2138"/>
      <c r="BY341" s="2138"/>
      <c r="BZ341" s="2138"/>
      <c r="CA341" s="2138"/>
      <c r="CB341" s="2138"/>
      <c r="CC341" s="2138"/>
      <c r="CD341" s="2138"/>
      <c r="CE341" s="2138"/>
      <c r="CF341" s="2138"/>
      <c r="CG341" s="2139"/>
      <c r="CH341" s="2145"/>
      <c r="CI341" s="2146"/>
      <c r="CJ341" s="2146"/>
      <c r="CK341" s="2146"/>
      <c r="CL341" s="2146"/>
      <c r="CM341" s="2146"/>
      <c r="CN341" s="2154"/>
      <c r="CO341" s="1988" t="s">
        <v>5</v>
      </c>
      <c r="CP341" s="1989"/>
      <c r="CQ341" s="1989"/>
      <c r="CR341" s="1989"/>
      <c r="CS341" s="1989"/>
      <c r="CT341" s="1989"/>
      <c r="CU341" s="1989"/>
      <c r="CV341" s="1989"/>
      <c r="CW341" s="1989"/>
      <c r="CX341" s="1989"/>
      <c r="CY341" s="1989"/>
      <c r="CZ341" s="1989"/>
      <c r="DA341" s="1989"/>
      <c r="DB341" s="1990"/>
      <c r="DC341" s="2137" t="s">
        <v>4</v>
      </c>
      <c r="DD341" s="2138"/>
      <c r="DE341" s="2138"/>
      <c r="DF341" s="2138"/>
      <c r="DG341" s="2138"/>
      <c r="DH341" s="2138"/>
      <c r="DI341" s="2139"/>
      <c r="DJ341" s="2145"/>
      <c r="DK341" s="2146"/>
      <c r="DL341" s="2146"/>
      <c r="DM341" s="2146"/>
      <c r="DN341" s="2146"/>
      <c r="DO341" s="2146"/>
      <c r="DP341" s="2147"/>
      <c r="DQ341" s="81"/>
      <c r="DR341" s="144"/>
      <c r="DV341" s="90"/>
      <c r="DW341" s="90"/>
      <c r="DX341" s="90"/>
      <c r="DY341" s="90"/>
      <c r="DZ341" s="90"/>
      <c r="EA341" s="114"/>
      <c r="EB341" s="1987"/>
      <c r="EC341" s="1987"/>
      <c r="ED341" s="1987"/>
      <c r="EE341" s="1987"/>
      <c r="EF341" s="1987"/>
      <c r="EG341" s="1987"/>
      <c r="EH341" s="1987"/>
      <c r="EI341" s="1987"/>
      <c r="EJ341" s="1987"/>
      <c r="EK341" s="1987"/>
      <c r="EL341" s="1987"/>
      <c r="EM341" s="1988" t="s">
        <v>12</v>
      </c>
      <c r="EN341" s="1989"/>
      <c r="EO341" s="1989"/>
      <c r="EP341" s="1989"/>
      <c r="EQ341" s="1989"/>
      <c r="ER341" s="1990"/>
      <c r="ES341" s="105"/>
      <c r="ET341" s="106"/>
      <c r="EU341" s="2151"/>
      <c r="EV341" s="2151"/>
      <c r="EW341" s="2151"/>
      <c r="EX341" s="2151"/>
      <c r="EY341" s="2151"/>
      <c r="EZ341" s="2151"/>
      <c r="FA341" s="2151"/>
      <c r="FB341" s="2151"/>
      <c r="FC341" s="2151"/>
      <c r="FD341" s="2151"/>
      <c r="FE341" s="2151"/>
      <c r="FF341" s="2151"/>
      <c r="FG341" s="2151"/>
      <c r="FH341" s="2151"/>
      <c r="FI341" s="2151"/>
      <c r="FJ341" s="2151"/>
      <c r="FK341" s="106"/>
      <c r="FL341" s="107"/>
      <c r="FM341" s="1988" t="s">
        <v>13</v>
      </c>
      <c r="FN341" s="1989"/>
      <c r="FO341" s="1989"/>
      <c r="FP341" s="1989"/>
      <c r="FQ341" s="1989"/>
      <c r="FR341" s="1989"/>
      <c r="FS341" s="1989"/>
      <c r="FT341" s="1989"/>
      <c r="FU341" s="1989"/>
      <c r="FV341" s="1989"/>
      <c r="FW341" s="1990"/>
      <c r="FX341" s="2156" t="s">
        <v>12</v>
      </c>
      <c r="FY341" s="2157"/>
      <c r="FZ341" s="2157"/>
      <c r="GA341" s="2157"/>
      <c r="GB341" s="2157"/>
      <c r="GC341" s="2157"/>
      <c r="GD341" s="2157"/>
      <c r="GE341" s="2157"/>
      <c r="GF341" s="2157"/>
      <c r="GG341" s="2157"/>
      <c r="GH341" s="2157"/>
      <c r="GI341" s="2157"/>
      <c r="GJ341" s="2157"/>
      <c r="GK341" s="2157"/>
      <c r="GL341" s="2157"/>
      <c r="GM341" s="2157"/>
      <c r="GN341" s="2157"/>
      <c r="GO341" s="2158"/>
      <c r="GP341" s="2137" t="s">
        <v>4</v>
      </c>
      <c r="GQ341" s="2138"/>
      <c r="GR341" s="2138"/>
      <c r="GS341" s="2138"/>
      <c r="GT341" s="2138"/>
      <c r="GU341" s="2138"/>
      <c r="GV341" s="2138"/>
      <c r="GW341" s="2138"/>
      <c r="GX341" s="2138"/>
      <c r="GY341" s="2138"/>
      <c r="GZ341" s="2139"/>
      <c r="HA341" s="2145"/>
      <c r="HB341" s="2146"/>
      <c r="HC341" s="2146"/>
      <c r="HD341" s="2146"/>
      <c r="HE341" s="2146"/>
      <c r="HF341" s="2146"/>
      <c r="HG341" s="2154"/>
      <c r="HH341" s="1988" t="s">
        <v>5</v>
      </c>
      <c r="HI341" s="1989"/>
      <c r="HJ341" s="1989"/>
      <c r="HK341" s="1989"/>
      <c r="HL341" s="1989"/>
      <c r="HM341" s="1989"/>
      <c r="HN341" s="1989"/>
      <c r="HO341" s="1989"/>
      <c r="HP341" s="1989"/>
      <c r="HQ341" s="1989"/>
      <c r="HR341" s="1989"/>
      <c r="HS341" s="1989"/>
      <c r="HT341" s="1989"/>
      <c r="HU341" s="1990"/>
      <c r="HV341" s="2137" t="s">
        <v>4</v>
      </c>
      <c r="HW341" s="2138"/>
      <c r="HX341" s="2138"/>
      <c r="HY341" s="2138"/>
      <c r="HZ341" s="2138"/>
      <c r="IA341" s="2138"/>
      <c r="IB341" s="2139"/>
      <c r="IC341" s="2145"/>
      <c r="ID341" s="2146"/>
      <c r="IE341" s="2146"/>
      <c r="IF341" s="2146"/>
      <c r="IG341" s="2146"/>
      <c r="IH341" s="2146"/>
      <c r="II341" s="2147"/>
      <c r="IJ341" s="82"/>
    </row>
    <row r="342" spans="3:244" ht="5.25" customHeight="1">
      <c r="C342" s="90"/>
      <c r="D342" s="90"/>
      <c r="E342" s="90"/>
      <c r="F342" s="90"/>
      <c r="G342" s="90"/>
      <c r="H342" s="114"/>
      <c r="I342" s="125"/>
      <c r="J342" s="125"/>
      <c r="K342" s="125"/>
      <c r="L342" s="125"/>
      <c r="M342" s="125"/>
      <c r="N342" s="125"/>
      <c r="O342" s="125"/>
      <c r="P342" s="125"/>
      <c r="Q342" s="125"/>
      <c r="R342" s="125"/>
      <c r="S342" s="125"/>
      <c r="T342" s="1991"/>
      <c r="U342" s="1377"/>
      <c r="V342" s="1377"/>
      <c r="W342" s="1377"/>
      <c r="X342" s="1377"/>
      <c r="Y342" s="1992"/>
      <c r="Z342" s="105"/>
      <c r="AA342" s="106"/>
      <c r="AB342" s="106"/>
      <c r="AC342" s="106"/>
      <c r="AD342" s="106"/>
      <c r="AE342" s="106"/>
      <c r="AF342" s="106"/>
      <c r="AG342" s="106"/>
      <c r="AH342" s="106"/>
      <c r="AI342" s="106"/>
      <c r="AJ342" s="106"/>
      <c r="AK342" s="106"/>
      <c r="AL342" s="106"/>
      <c r="AM342" s="106"/>
      <c r="AN342" s="106"/>
      <c r="AO342" s="106"/>
      <c r="AP342" s="106"/>
      <c r="AQ342" s="106"/>
      <c r="AR342" s="106"/>
      <c r="AS342" s="107"/>
      <c r="AT342" s="1991"/>
      <c r="AU342" s="1377"/>
      <c r="AV342" s="1377"/>
      <c r="AW342" s="1377"/>
      <c r="AX342" s="1377"/>
      <c r="AY342" s="1377"/>
      <c r="AZ342" s="1377"/>
      <c r="BA342" s="1377"/>
      <c r="BB342" s="1377"/>
      <c r="BC342" s="1377"/>
      <c r="BD342" s="1992"/>
      <c r="BE342" s="2159"/>
      <c r="BF342" s="2160"/>
      <c r="BG342" s="2160"/>
      <c r="BH342" s="2160"/>
      <c r="BI342" s="2160"/>
      <c r="BJ342" s="2160"/>
      <c r="BK342" s="2160"/>
      <c r="BL342" s="2160"/>
      <c r="BM342" s="2160"/>
      <c r="BN342" s="2160"/>
      <c r="BO342" s="2160"/>
      <c r="BP342" s="2160"/>
      <c r="BQ342" s="2160"/>
      <c r="BR342" s="2160"/>
      <c r="BS342" s="2160"/>
      <c r="BT342" s="2160"/>
      <c r="BU342" s="2160"/>
      <c r="BV342" s="2161"/>
      <c r="BW342" s="2140"/>
      <c r="BX342" s="708"/>
      <c r="BY342" s="708"/>
      <c r="BZ342" s="708"/>
      <c r="CA342" s="708"/>
      <c r="CB342" s="708"/>
      <c r="CC342" s="708"/>
      <c r="CD342" s="708"/>
      <c r="CE342" s="708"/>
      <c r="CF342" s="708"/>
      <c r="CG342" s="2141"/>
      <c r="CH342" s="2145"/>
      <c r="CI342" s="2146"/>
      <c r="CJ342" s="2146"/>
      <c r="CK342" s="2146"/>
      <c r="CL342" s="2146"/>
      <c r="CM342" s="2146"/>
      <c r="CN342" s="2154"/>
      <c r="CO342" s="1991"/>
      <c r="CP342" s="1377"/>
      <c r="CQ342" s="1377"/>
      <c r="CR342" s="1377"/>
      <c r="CS342" s="1377"/>
      <c r="CT342" s="1377"/>
      <c r="CU342" s="1377"/>
      <c r="CV342" s="1377"/>
      <c r="CW342" s="1377"/>
      <c r="CX342" s="1377"/>
      <c r="CY342" s="1377"/>
      <c r="CZ342" s="1377"/>
      <c r="DA342" s="1377"/>
      <c r="DB342" s="1992"/>
      <c r="DC342" s="2140"/>
      <c r="DD342" s="708"/>
      <c r="DE342" s="708"/>
      <c r="DF342" s="708"/>
      <c r="DG342" s="708"/>
      <c r="DH342" s="708"/>
      <c r="DI342" s="2141"/>
      <c r="DJ342" s="2145"/>
      <c r="DK342" s="2146"/>
      <c r="DL342" s="2146"/>
      <c r="DM342" s="2146"/>
      <c r="DN342" s="2146"/>
      <c r="DO342" s="2146"/>
      <c r="DP342" s="2147"/>
      <c r="DQ342" s="81"/>
      <c r="DR342" s="144"/>
      <c r="DV342" s="90"/>
      <c r="DW342" s="90"/>
      <c r="DX342" s="90"/>
      <c r="DY342" s="90"/>
      <c r="DZ342" s="90"/>
      <c r="EA342" s="114"/>
      <c r="EB342" s="125"/>
      <c r="EC342" s="125"/>
      <c r="ED342" s="125"/>
      <c r="EE342" s="125"/>
      <c r="EF342" s="125"/>
      <c r="EG342" s="125"/>
      <c r="EH342" s="125"/>
      <c r="EI342" s="125"/>
      <c r="EJ342" s="125"/>
      <c r="EK342" s="125"/>
      <c r="EL342" s="125"/>
      <c r="EM342" s="1991"/>
      <c r="EN342" s="1377"/>
      <c r="EO342" s="1377"/>
      <c r="EP342" s="1377"/>
      <c r="EQ342" s="1377"/>
      <c r="ER342" s="1992"/>
      <c r="ES342" s="105"/>
      <c r="ET342" s="106"/>
      <c r="EU342" s="106"/>
      <c r="EV342" s="106"/>
      <c r="EW342" s="106"/>
      <c r="EX342" s="106"/>
      <c r="EY342" s="106"/>
      <c r="EZ342" s="106"/>
      <c r="FA342" s="106"/>
      <c r="FB342" s="106"/>
      <c r="FC342" s="106"/>
      <c r="FD342" s="106"/>
      <c r="FE342" s="106"/>
      <c r="FF342" s="106"/>
      <c r="FG342" s="106"/>
      <c r="FH342" s="106"/>
      <c r="FI342" s="106"/>
      <c r="FJ342" s="106"/>
      <c r="FK342" s="106"/>
      <c r="FL342" s="107"/>
      <c r="FM342" s="1991"/>
      <c r="FN342" s="1377"/>
      <c r="FO342" s="1377"/>
      <c r="FP342" s="1377"/>
      <c r="FQ342" s="1377"/>
      <c r="FR342" s="1377"/>
      <c r="FS342" s="1377"/>
      <c r="FT342" s="1377"/>
      <c r="FU342" s="1377"/>
      <c r="FV342" s="1377"/>
      <c r="FW342" s="1992"/>
      <c r="FX342" s="2159"/>
      <c r="FY342" s="2160"/>
      <c r="FZ342" s="2160"/>
      <c r="GA342" s="2160"/>
      <c r="GB342" s="2160"/>
      <c r="GC342" s="2160"/>
      <c r="GD342" s="2160"/>
      <c r="GE342" s="2160"/>
      <c r="GF342" s="2160"/>
      <c r="GG342" s="2160"/>
      <c r="GH342" s="2160"/>
      <c r="GI342" s="2160"/>
      <c r="GJ342" s="2160"/>
      <c r="GK342" s="2160"/>
      <c r="GL342" s="2160"/>
      <c r="GM342" s="2160"/>
      <c r="GN342" s="2160"/>
      <c r="GO342" s="2161"/>
      <c r="GP342" s="2140"/>
      <c r="GQ342" s="708"/>
      <c r="GR342" s="708"/>
      <c r="GS342" s="708"/>
      <c r="GT342" s="708"/>
      <c r="GU342" s="708"/>
      <c r="GV342" s="708"/>
      <c r="GW342" s="708"/>
      <c r="GX342" s="708"/>
      <c r="GY342" s="708"/>
      <c r="GZ342" s="2141"/>
      <c r="HA342" s="2145"/>
      <c r="HB342" s="2146"/>
      <c r="HC342" s="2146"/>
      <c r="HD342" s="2146"/>
      <c r="HE342" s="2146"/>
      <c r="HF342" s="2146"/>
      <c r="HG342" s="2154"/>
      <c r="HH342" s="1991"/>
      <c r="HI342" s="1377"/>
      <c r="HJ342" s="1377"/>
      <c r="HK342" s="1377"/>
      <c r="HL342" s="1377"/>
      <c r="HM342" s="1377"/>
      <c r="HN342" s="1377"/>
      <c r="HO342" s="1377"/>
      <c r="HP342" s="1377"/>
      <c r="HQ342" s="1377"/>
      <c r="HR342" s="1377"/>
      <c r="HS342" s="1377"/>
      <c r="HT342" s="1377"/>
      <c r="HU342" s="1992"/>
      <c r="HV342" s="2140"/>
      <c r="HW342" s="708"/>
      <c r="HX342" s="708"/>
      <c r="HY342" s="708"/>
      <c r="HZ342" s="708"/>
      <c r="IA342" s="708"/>
      <c r="IB342" s="2141"/>
      <c r="IC342" s="2145"/>
      <c r="ID342" s="2146"/>
      <c r="IE342" s="2146"/>
      <c r="IF342" s="2146"/>
      <c r="IG342" s="2146"/>
      <c r="IH342" s="2146"/>
      <c r="II342" s="2147"/>
      <c r="IJ342" s="82"/>
    </row>
    <row r="343" spans="3:244" ht="5.25" customHeight="1">
      <c r="C343" s="90"/>
      <c r="D343" s="90"/>
      <c r="E343" s="90"/>
      <c r="F343" s="90"/>
      <c r="G343" s="90"/>
      <c r="H343" s="114"/>
      <c r="I343" s="77"/>
      <c r="J343" s="77"/>
      <c r="K343" s="77"/>
      <c r="L343" s="77"/>
      <c r="M343" s="77"/>
      <c r="N343" s="77"/>
      <c r="O343" s="77"/>
      <c r="P343" s="77"/>
      <c r="Q343" s="77"/>
      <c r="R343" s="77"/>
      <c r="S343" s="77"/>
      <c r="T343" s="1991"/>
      <c r="U343" s="1377"/>
      <c r="V343" s="1377"/>
      <c r="W343" s="1377"/>
      <c r="X343" s="1377"/>
      <c r="Y343" s="1992"/>
      <c r="Z343" s="105"/>
      <c r="AA343" s="106"/>
      <c r="AB343" s="106"/>
      <c r="AC343" s="106"/>
      <c r="AD343" s="106"/>
      <c r="AE343" s="106"/>
      <c r="AF343" s="106"/>
      <c r="AG343" s="106"/>
      <c r="AH343" s="106"/>
      <c r="AI343" s="106"/>
      <c r="AJ343" s="106"/>
      <c r="AK343" s="106"/>
      <c r="AL343" s="106"/>
      <c r="AM343" s="106"/>
      <c r="AN343" s="106"/>
      <c r="AO343" s="106"/>
      <c r="AP343" s="106"/>
      <c r="AQ343" s="106"/>
      <c r="AR343" s="106"/>
      <c r="AS343" s="107"/>
      <c r="AT343" s="1991"/>
      <c r="AU343" s="1377"/>
      <c r="AV343" s="1377"/>
      <c r="AW343" s="1377"/>
      <c r="AX343" s="1377"/>
      <c r="AY343" s="1377"/>
      <c r="AZ343" s="1377"/>
      <c r="BA343" s="1377"/>
      <c r="BB343" s="1377"/>
      <c r="BC343" s="1377"/>
      <c r="BD343" s="1992"/>
      <c r="BE343" s="2159"/>
      <c r="BF343" s="2160"/>
      <c r="BG343" s="2160"/>
      <c r="BH343" s="2160"/>
      <c r="BI343" s="2160"/>
      <c r="BJ343" s="2160"/>
      <c r="BK343" s="2160"/>
      <c r="BL343" s="2160"/>
      <c r="BM343" s="2160"/>
      <c r="BN343" s="2160"/>
      <c r="BO343" s="2160"/>
      <c r="BP343" s="2160"/>
      <c r="BQ343" s="2160"/>
      <c r="BR343" s="2160"/>
      <c r="BS343" s="2160"/>
      <c r="BT343" s="2160"/>
      <c r="BU343" s="2160"/>
      <c r="BV343" s="2161"/>
      <c r="BW343" s="2140"/>
      <c r="BX343" s="708"/>
      <c r="BY343" s="708"/>
      <c r="BZ343" s="708"/>
      <c r="CA343" s="708"/>
      <c r="CB343" s="708"/>
      <c r="CC343" s="708"/>
      <c r="CD343" s="708"/>
      <c r="CE343" s="708"/>
      <c r="CF343" s="708"/>
      <c r="CG343" s="2141"/>
      <c r="CH343" s="2145"/>
      <c r="CI343" s="2146"/>
      <c r="CJ343" s="2146"/>
      <c r="CK343" s="2146"/>
      <c r="CL343" s="2146"/>
      <c r="CM343" s="2146"/>
      <c r="CN343" s="2154"/>
      <c r="CO343" s="1991"/>
      <c r="CP343" s="1377"/>
      <c r="CQ343" s="1377"/>
      <c r="CR343" s="1377"/>
      <c r="CS343" s="1377"/>
      <c r="CT343" s="1377"/>
      <c r="CU343" s="1377"/>
      <c r="CV343" s="1377"/>
      <c r="CW343" s="1377"/>
      <c r="CX343" s="1377"/>
      <c r="CY343" s="1377"/>
      <c r="CZ343" s="1377"/>
      <c r="DA343" s="1377"/>
      <c r="DB343" s="1992"/>
      <c r="DC343" s="2140"/>
      <c r="DD343" s="708"/>
      <c r="DE343" s="708"/>
      <c r="DF343" s="708"/>
      <c r="DG343" s="708"/>
      <c r="DH343" s="708"/>
      <c r="DI343" s="2141"/>
      <c r="DJ343" s="2145"/>
      <c r="DK343" s="2146"/>
      <c r="DL343" s="2146"/>
      <c r="DM343" s="2146"/>
      <c r="DN343" s="2146"/>
      <c r="DO343" s="2146"/>
      <c r="DP343" s="2147"/>
      <c r="DQ343" s="81"/>
      <c r="DR343" s="144"/>
      <c r="DV343" s="90"/>
      <c r="DW343" s="90"/>
      <c r="DX343" s="90"/>
      <c r="DY343" s="90"/>
      <c r="DZ343" s="90"/>
      <c r="EA343" s="114"/>
      <c r="EB343" s="77"/>
      <c r="EC343" s="77"/>
      <c r="ED343" s="77"/>
      <c r="EE343" s="77"/>
      <c r="EF343" s="77"/>
      <c r="EG343" s="77"/>
      <c r="EH343" s="77"/>
      <c r="EI343" s="77"/>
      <c r="EJ343" s="77"/>
      <c r="EK343" s="77"/>
      <c r="EL343" s="77"/>
      <c r="EM343" s="1991"/>
      <c r="EN343" s="1377"/>
      <c r="EO343" s="1377"/>
      <c r="EP343" s="1377"/>
      <c r="EQ343" s="1377"/>
      <c r="ER343" s="1992"/>
      <c r="ES343" s="105"/>
      <c r="ET343" s="106"/>
      <c r="EU343" s="106"/>
      <c r="EV343" s="106"/>
      <c r="EW343" s="106"/>
      <c r="EX343" s="106"/>
      <c r="EY343" s="106"/>
      <c r="EZ343" s="106"/>
      <c r="FA343" s="106"/>
      <c r="FB343" s="106"/>
      <c r="FC343" s="106"/>
      <c r="FD343" s="106"/>
      <c r="FE343" s="106"/>
      <c r="FF343" s="106"/>
      <c r="FG343" s="106"/>
      <c r="FH343" s="106"/>
      <c r="FI343" s="106"/>
      <c r="FJ343" s="106"/>
      <c r="FK343" s="106"/>
      <c r="FL343" s="107"/>
      <c r="FM343" s="1991"/>
      <c r="FN343" s="1377"/>
      <c r="FO343" s="1377"/>
      <c r="FP343" s="1377"/>
      <c r="FQ343" s="1377"/>
      <c r="FR343" s="1377"/>
      <c r="FS343" s="1377"/>
      <c r="FT343" s="1377"/>
      <c r="FU343" s="1377"/>
      <c r="FV343" s="1377"/>
      <c r="FW343" s="1992"/>
      <c r="FX343" s="2159"/>
      <c r="FY343" s="2160"/>
      <c r="FZ343" s="2160"/>
      <c r="GA343" s="2160"/>
      <c r="GB343" s="2160"/>
      <c r="GC343" s="2160"/>
      <c r="GD343" s="2160"/>
      <c r="GE343" s="2160"/>
      <c r="GF343" s="2160"/>
      <c r="GG343" s="2160"/>
      <c r="GH343" s="2160"/>
      <c r="GI343" s="2160"/>
      <c r="GJ343" s="2160"/>
      <c r="GK343" s="2160"/>
      <c r="GL343" s="2160"/>
      <c r="GM343" s="2160"/>
      <c r="GN343" s="2160"/>
      <c r="GO343" s="2161"/>
      <c r="GP343" s="2140"/>
      <c r="GQ343" s="708"/>
      <c r="GR343" s="708"/>
      <c r="GS343" s="708"/>
      <c r="GT343" s="708"/>
      <c r="GU343" s="708"/>
      <c r="GV343" s="708"/>
      <c r="GW343" s="708"/>
      <c r="GX343" s="708"/>
      <c r="GY343" s="708"/>
      <c r="GZ343" s="2141"/>
      <c r="HA343" s="2145"/>
      <c r="HB343" s="2146"/>
      <c r="HC343" s="2146"/>
      <c r="HD343" s="2146"/>
      <c r="HE343" s="2146"/>
      <c r="HF343" s="2146"/>
      <c r="HG343" s="2154"/>
      <c r="HH343" s="1991"/>
      <c r="HI343" s="1377"/>
      <c r="HJ343" s="1377"/>
      <c r="HK343" s="1377"/>
      <c r="HL343" s="1377"/>
      <c r="HM343" s="1377"/>
      <c r="HN343" s="1377"/>
      <c r="HO343" s="1377"/>
      <c r="HP343" s="1377"/>
      <c r="HQ343" s="1377"/>
      <c r="HR343" s="1377"/>
      <c r="HS343" s="1377"/>
      <c r="HT343" s="1377"/>
      <c r="HU343" s="1992"/>
      <c r="HV343" s="2140"/>
      <c r="HW343" s="708"/>
      <c r="HX343" s="708"/>
      <c r="HY343" s="708"/>
      <c r="HZ343" s="708"/>
      <c r="IA343" s="708"/>
      <c r="IB343" s="2141"/>
      <c r="IC343" s="2145"/>
      <c r="ID343" s="2146"/>
      <c r="IE343" s="2146"/>
      <c r="IF343" s="2146"/>
      <c r="IG343" s="2146"/>
      <c r="IH343" s="2146"/>
      <c r="II343" s="2147"/>
      <c r="IJ343" s="82"/>
    </row>
    <row r="344" spans="3:244" ht="5.25" customHeight="1" thickBot="1">
      <c r="C344" s="90"/>
      <c r="D344" s="90"/>
      <c r="E344" s="90"/>
      <c r="F344" s="90"/>
      <c r="G344" s="90"/>
      <c r="H344" s="114"/>
      <c r="I344" s="77"/>
      <c r="J344" s="77"/>
      <c r="K344" s="77"/>
      <c r="L344" s="77"/>
      <c r="M344" s="77"/>
      <c r="N344" s="77"/>
      <c r="O344" s="77"/>
      <c r="P344" s="77"/>
      <c r="Q344" s="77"/>
      <c r="R344" s="77"/>
      <c r="S344" s="77"/>
      <c r="T344" s="1993"/>
      <c r="U344" s="1994"/>
      <c r="V344" s="1994"/>
      <c r="W344" s="1994"/>
      <c r="X344" s="1994"/>
      <c r="Y344" s="1995"/>
      <c r="Z344" s="126"/>
      <c r="AA344" s="127"/>
      <c r="AB344" s="127"/>
      <c r="AC344" s="127"/>
      <c r="AD344" s="127"/>
      <c r="AE344" s="127"/>
      <c r="AF344" s="127"/>
      <c r="AG344" s="127"/>
      <c r="AH344" s="127"/>
      <c r="AI344" s="127"/>
      <c r="AJ344" s="127"/>
      <c r="AK344" s="127"/>
      <c r="AL344" s="127"/>
      <c r="AM344" s="127"/>
      <c r="AN344" s="127"/>
      <c r="AO344" s="127"/>
      <c r="AP344" s="127"/>
      <c r="AQ344" s="127"/>
      <c r="AR344" s="127"/>
      <c r="AS344" s="128"/>
      <c r="AT344" s="1991"/>
      <c r="AU344" s="1377"/>
      <c r="AV344" s="1377"/>
      <c r="AW344" s="1377"/>
      <c r="AX344" s="1377"/>
      <c r="AY344" s="1377"/>
      <c r="AZ344" s="1377"/>
      <c r="BA344" s="1377"/>
      <c r="BB344" s="1377"/>
      <c r="BC344" s="1377"/>
      <c r="BD344" s="1992"/>
      <c r="BE344" s="2159"/>
      <c r="BF344" s="2160"/>
      <c r="BG344" s="2160"/>
      <c r="BH344" s="2160"/>
      <c r="BI344" s="2160"/>
      <c r="BJ344" s="2160"/>
      <c r="BK344" s="2160"/>
      <c r="BL344" s="2160"/>
      <c r="BM344" s="2160"/>
      <c r="BN344" s="2160"/>
      <c r="BO344" s="2160"/>
      <c r="BP344" s="2160"/>
      <c r="BQ344" s="2160"/>
      <c r="BR344" s="2160"/>
      <c r="BS344" s="2160"/>
      <c r="BT344" s="2160"/>
      <c r="BU344" s="2160"/>
      <c r="BV344" s="2161"/>
      <c r="BW344" s="2140"/>
      <c r="BX344" s="708"/>
      <c r="BY344" s="708"/>
      <c r="BZ344" s="708"/>
      <c r="CA344" s="708"/>
      <c r="CB344" s="708"/>
      <c r="CC344" s="708"/>
      <c r="CD344" s="708"/>
      <c r="CE344" s="708"/>
      <c r="CF344" s="708"/>
      <c r="CG344" s="2141"/>
      <c r="CH344" s="2148"/>
      <c r="CI344" s="2149"/>
      <c r="CJ344" s="2149"/>
      <c r="CK344" s="2149"/>
      <c r="CL344" s="2149"/>
      <c r="CM344" s="2149"/>
      <c r="CN344" s="2155"/>
      <c r="CO344" s="1993"/>
      <c r="CP344" s="1994"/>
      <c r="CQ344" s="1994"/>
      <c r="CR344" s="1994"/>
      <c r="CS344" s="1994"/>
      <c r="CT344" s="1994"/>
      <c r="CU344" s="1994"/>
      <c r="CV344" s="1994"/>
      <c r="CW344" s="1994"/>
      <c r="CX344" s="1994"/>
      <c r="CY344" s="1994"/>
      <c r="CZ344" s="1994"/>
      <c r="DA344" s="1994"/>
      <c r="DB344" s="1995"/>
      <c r="DC344" s="2164"/>
      <c r="DD344" s="2165"/>
      <c r="DE344" s="2165"/>
      <c r="DF344" s="2165"/>
      <c r="DG344" s="2165"/>
      <c r="DH344" s="2165"/>
      <c r="DI344" s="2166"/>
      <c r="DJ344" s="2148"/>
      <c r="DK344" s="2149"/>
      <c r="DL344" s="2149"/>
      <c r="DM344" s="2149"/>
      <c r="DN344" s="2149"/>
      <c r="DO344" s="2149"/>
      <c r="DP344" s="2150"/>
      <c r="DQ344" s="81"/>
      <c r="DR344" s="144"/>
      <c r="DV344" s="90"/>
      <c r="DW344" s="90"/>
      <c r="DX344" s="90"/>
      <c r="DY344" s="90"/>
      <c r="DZ344" s="90"/>
      <c r="EA344" s="114"/>
      <c r="EB344" s="77"/>
      <c r="EC344" s="77"/>
      <c r="ED344" s="77"/>
      <c r="EE344" s="77"/>
      <c r="EF344" s="77"/>
      <c r="EG344" s="77"/>
      <c r="EH344" s="77"/>
      <c r="EI344" s="77"/>
      <c r="EJ344" s="77"/>
      <c r="EK344" s="77"/>
      <c r="EL344" s="77"/>
      <c r="EM344" s="1993"/>
      <c r="EN344" s="1994"/>
      <c r="EO344" s="1994"/>
      <c r="EP344" s="1994"/>
      <c r="EQ344" s="1994"/>
      <c r="ER344" s="1995"/>
      <c r="ES344" s="126"/>
      <c r="ET344" s="127"/>
      <c r="EU344" s="127"/>
      <c r="EV344" s="127"/>
      <c r="EW344" s="127"/>
      <c r="EX344" s="127"/>
      <c r="EY344" s="127"/>
      <c r="EZ344" s="127"/>
      <c r="FA344" s="127"/>
      <c r="FB344" s="127"/>
      <c r="FC344" s="127"/>
      <c r="FD344" s="127"/>
      <c r="FE344" s="127"/>
      <c r="FF344" s="127"/>
      <c r="FG344" s="127"/>
      <c r="FH344" s="127"/>
      <c r="FI344" s="127"/>
      <c r="FJ344" s="127"/>
      <c r="FK344" s="127"/>
      <c r="FL344" s="128"/>
      <c r="FM344" s="1991"/>
      <c r="FN344" s="1377"/>
      <c r="FO344" s="1377"/>
      <c r="FP344" s="1377"/>
      <c r="FQ344" s="1377"/>
      <c r="FR344" s="1377"/>
      <c r="FS344" s="1377"/>
      <c r="FT344" s="1377"/>
      <c r="FU344" s="1377"/>
      <c r="FV344" s="1377"/>
      <c r="FW344" s="1992"/>
      <c r="FX344" s="2159"/>
      <c r="FY344" s="2160"/>
      <c r="FZ344" s="2160"/>
      <c r="GA344" s="2160"/>
      <c r="GB344" s="2160"/>
      <c r="GC344" s="2160"/>
      <c r="GD344" s="2160"/>
      <c r="GE344" s="2160"/>
      <c r="GF344" s="2160"/>
      <c r="GG344" s="2160"/>
      <c r="GH344" s="2160"/>
      <c r="GI344" s="2160"/>
      <c r="GJ344" s="2160"/>
      <c r="GK344" s="2160"/>
      <c r="GL344" s="2160"/>
      <c r="GM344" s="2160"/>
      <c r="GN344" s="2160"/>
      <c r="GO344" s="2161"/>
      <c r="GP344" s="2140"/>
      <c r="GQ344" s="708"/>
      <c r="GR344" s="708"/>
      <c r="GS344" s="708"/>
      <c r="GT344" s="708"/>
      <c r="GU344" s="708"/>
      <c r="GV344" s="708"/>
      <c r="GW344" s="708"/>
      <c r="GX344" s="708"/>
      <c r="GY344" s="708"/>
      <c r="GZ344" s="2141"/>
      <c r="HA344" s="2148"/>
      <c r="HB344" s="2149"/>
      <c r="HC344" s="2149"/>
      <c r="HD344" s="2149"/>
      <c r="HE344" s="2149"/>
      <c r="HF344" s="2149"/>
      <c r="HG344" s="2155"/>
      <c r="HH344" s="1993"/>
      <c r="HI344" s="1994"/>
      <c r="HJ344" s="1994"/>
      <c r="HK344" s="1994"/>
      <c r="HL344" s="1994"/>
      <c r="HM344" s="1994"/>
      <c r="HN344" s="1994"/>
      <c r="HO344" s="1994"/>
      <c r="HP344" s="1994"/>
      <c r="HQ344" s="1994"/>
      <c r="HR344" s="1994"/>
      <c r="HS344" s="1994"/>
      <c r="HT344" s="1994"/>
      <c r="HU344" s="1995"/>
      <c r="HV344" s="2164"/>
      <c r="HW344" s="2165"/>
      <c r="HX344" s="2165"/>
      <c r="HY344" s="2165"/>
      <c r="HZ344" s="2165"/>
      <c r="IA344" s="2165"/>
      <c r="IB344" s="2166"/>
      <c r="IC344" s="2148"/>
      <c r="ID344" s="2149"/>
      <c r="IE344" s="2149"/>
      <c r="IF344" s="2149"/>
      <c r="IG344" s="2149"/>
      <c r="IH344" s="2149"/>
      <c r="II344" s="2150"/>
      <c r="IJ344" s="82"/>
    </row>
    <row r="345" spans="3:244" ht="5.25" customHeight="1">
      <c r="C345" s="90"/>
      <c r="D345" s="90"/>
      <c r="E345" s="90"/>
      <c r="F345" s="90"/>
      <c r="G345" s="90"/>
      <c r="H345" s="1996" t="s">
        <v>32</v>
      </c>
      <c r="I345" s="1984"/>
      <c r="J345" s="1984"/>
      <c r="K345" s="1984"/>
      <c r="L345" s="1984"/>
      <c r="M345" s="1997"/>
      <c r="N345" s="2003" t="s">
        <v>120</v>
      </c>
      <c r="O345" s="2004"/>
      <c r="P345" s="2004"/>
      <c r="Q345" s="2004"/>
      <c r="R345" s="2004"/>
      <c r="S345" s="2005"/>
      <c r="T345" s="2006" t="str">
        <f>IF($T$81&lt;&gt;"",$T$81,"")</f>
        <v/>
      </c>
      <c r="U345" s="2007"/>
      <c r="V345" s="2007"/>
      <c r="W345" s="2007"/>
      <c r="X345" s="2007"/>
      <c r="Y345" s="2008"/>
      <c r="Z345" s="97"/>
      <c r="AA345" s="129"/>
      <c r="AB345" s="129"/>
      <c r="AC345" s="130"/>
      <c r="AD345" s="130"/>
      <c r="AE345" s="130"/>
      <c r="AF345" s="130"/>
      <c r="AG345" s="1984" t="s">
        <v>34</v>
      </c>
      <c r="AH345" s="1984"/>
      <c r="AI345" s="1984"/>
      <c r="AJ345" s="129"/>
      <c r="AK345" s="129"/>
      <c r="AL345" s="129"/>
      <c r="AM345" s="129"/>
      <c r="AN345" s="130"/>
      <c r="AO345" s="130"/>
      <c r="AP345" s="130"/>
      <c r="AQ345" s="1452" t="s">
        <v>33</v>
      </c>
      <c r="AR345" s="1452"/>
      <c r="AS345" s="1910"/>
      <c r="AT345" s="1983"/>
      <c r="AU345" s="1972"/>
      <c r="AV345" s="1972"/>
      <c r="AW345" s="1972"/>
      <c r="AX345" s="1972"/>
      <c r="AY345" s="1452" t="s">
        <v>44</v>
      </c>
      <c r="AZ345" s="1910"/>
      <c r="BA345" s="1982" t="s">
        <v>119</v>
      </c>
      <c r="BB345" s="1820"/>
      <c r="BC345" s="1820"/>
      <c r="BD345" s="1966"/>
      <c r="BE345" s="2290"/>
      <c r="BF345" s="2291"/>
      <c r="BG345" s="2291"/>
      <c r="BH345" s="2291"/>
      <c r="BI345" s="2291"/>
      <c r="BJ345" s="1452" t="s">
        <v>35</v>
      </c>
      <c r="BK345" s="1969"/>
      <c r="BL345" s="1971"/>
      <c r="BM345" s="1972"/>
      <c r="BN345" s="1972"/>
      <c r="BO345" s="1972"/>
      <c r="BP345" s="1972"/>
      <c r="BQ345" s="1452" t="s">
        <v>44</v>
      </c>
      <c r="BR345" s="1910"/>
      <c r="BS345" s="1982" t="s">
        <v>119</v>
      </c>
      <c r="BT345" s="1820"/>
      <c r="BU345" s="1820"/>
      <c r="BV345" s="1966"/>
      <c r="BW345" s="1983"/>
      <c r="BX345" s="1972"/>
      <c r="BY345" s="1972"/>
      <c r="BZ345" s="1972"/>
      <c r="CA345" s="1972"/>
      <c r="CB345" s="1452" t="s">
        <v>44</v>
      </c>
      <c r="CC345" s="1910"/>
      <c r="CD345" s="1982" t="s">
        <v>119</v>
      </c>
      <c r="CE345" s="1820"/>
      <c r="CF345" s="1820"/>
      <c r="CG345" s="1821"/>
      <c r="CH345" s="1845"/>
      <c r="CI345" s="1846"/>
      <c r="CJ345" s="1846"/>
      <c r="CK345" s="1846"/>
      <c r="CL345" s="1846"/>
      <c r="CM345" s="1820" t="s">
        <v>44</v>
      </c>
      <c r="CN345" s="1966"/>
      <c r="CO345" s="1983"/>
      <c r="CP345" s="1972"/>
      <c r="CQ345" s="1972"/>
      <c r="CR345" s="1972"/>
      <c r="CS345" s="1972"/>
      <c r="CT345" s="1452" t="s">
        <v>35</v>
      </c>
      <c r="CU345" s="1969"/>
      <c r="CV345" s="1971"/>
      <c r="CW345" s="1972"/>
      <c r="CX345" s="1972"/>
      <c r="CY345" s="1972"/>
      <c r="CZ345" s="1972"/>
      <c r="DA345" s="1452" t="s">
        <v>44</v>
      </c>
      <c r="DB345" s="1974"/>
      <c r="DC345" s="2174"/>
      <c r="DD345" s="1972"/>
      <c r="DE345" s="1972"/>
      <c r="DF345" s="1972"/>
      <c r="DG345" s="1972"/>
      <c r="DH345" s="1452" t="s">
        <v>44</v>
      </c>
      <c r="DI345" s="1910"/>
      <c r="DJ345" s="1967"/>
      <c r="DK345" s="1846"/>
      <c r="DL345" s="1846"/>
      <c r="DM345" s="1846"/>
      <c r="DN345" s="1846"/>
      <c r="DO345" s="1820" t="s">
        <v>44</v>
      </c>
      <c r="DP345" s="1942"/>
      <c r="DQ345" s="81"/>
      <c r="DR345" s="144"/>
      <c r="DV345" s="90"/>
      <c r="DW345" s="90"/>
      <c r="DX345" s="90"/>
      <c r="DY345" s="90"/>
      <c r="DZ345" s="90"/>
      <c r="EA345" s="1996" t="s">
        <v>32</v>
      </c>
      <c r="EB345" s="1984"/>
      <c r="EC345" s="1984"/>
      <c r="ED345" s="1984"/>
      <c r="EE345" s="1984"/>
      <c r="EF345" s="1997"/>
      <c r="EG345" s="2003" t="s">
        <v>120</v>
      </c>
      <c r="EH345" s="2004"/>
      <c r="EI345" s="2004"/>
      <c r="EJ345" s="2004"/>
      <c r="EK345" s="2004"/>
      <c r="EL345" s="2005"/>
      <c r="EM345" s="2006" t="str">
        <f>IF($T$81&lt;&gt;"",$T$81,"")</f>
        <v/>
      </c>
      <c r="EN345" s="2007"/>
      <c r="EO345" s="2007"/>
      <c r="EP345" s="2007"/>
      <c r="EQ345" s="2007"/>
      <c r="ER345" s="2008"/>
      <c r="ES345" s="97"/>
      <c r="ET345" s="129"/>
      <c r="EU345" s="129"/>
      <c r="EV345" s="130"/>
      <c r="EW345" s="130"/>
      <c r="EX345" s="130"/>
      <c r="EY345" s="130"/>
      <c r="EZ345" s="1984" t="s">
        <v>34</v>
      </c>
      <c r="FA345" s="1984"/>
      <c r="FB345" s="1984"/>
      <c r="FC345" s="129"/>
      <c r="FD345" s="129"/>
      <c r="FE345" s="129"/>
      <c r="FF345" s="129"/>
      <c r="FG345" s="130"/>
      <c r="FH345" s="130"/>
      <c r="FI345" s="130"/>
      <c r="FJ345" s="1452" t="s">
        <v>33</v>
      </c>
      <c r="FK345" s="1452"/>
      <c r="FL345" s="1910"/>
      <c r="FM345" s="1983"/>
      <c r="FN345" s="1972"/>
      <c r="FO345" s="1972"/>
      <c r="FP345" s="1972"/>
      <c r="FQ345" s="1972"/>
      <c r="FR345" s="1452" t="s">
        <v>44</v>
      </c>
      <c r="FS345" s="1910"/>
      <c r="FT345" s="1982" t="s">
        <v>119</v>
      </c>
      <c r="FU345" s="1820"/>
      <c r="FV345" s="1820"/>
      <c r="FW345" s="1966"/>
      <c r="FX345" s="2290"/>
      <c r="FY345" s="2291"/>
      <c r="FZ345" s="2291"/>
      <c r="GA345" s="2291"/>
      <c r="GB345" s="2291"/>
      <c r="GC345" s="1452" t="s">
        <v>35</v>
      </c>
      <c r="GD345" s="1969"/>
      <c r="GE345" s="1971"/>
      <c r="GF345" s="1972"/>
      <c r="GG345" s="1972"/>
      <c r="GH345" s="1972"/>
      <c r="GI345" s="1972"/>
      <c r="GJ345" s="1452" t="s">
        <v>44</v>
      </c>
      <c r="GK345" s="1910"/>
      <c r="GL345" s="1982" t="s">
        <v>119</v>
      </c>
      <c r="GM345" s="1820"/>
      <c r="GN345" s="1820"/>
      <c r="GO345" s="1966"/>
      <c r="GP345" s="1983"/>
      <c r="GQ345" s="1972"/>
      <c r="GR345" s="1972"/>
      <c r="GS345" s="1972"/>
      <c r="GT345" s="1972"/>
      <c r="GU345" s="1452" t="s">
        <v>44</v>
      </c>
      <c r="GV345" s="1910"/>
      <c r="GW345" s="1982" t="s">
        <v>119</v>
      </c>
      <c r="GX345" s="1820"/>
      <c r="GY345" s="1820"/>
      <c r="GZ345" s="1821"/>
      <c r="HA345" s="1845"/>
      <c r="HB345" s="1846"/>
      <c r="HC345" s="1846"/>
      <c r="HD345" s="1846"/>
      <c r="HE345" s="1846"/>
      <c r="HF345" s="1820" t="s">
        <v>44</v>
      </c>
      <c r="HG345" s="1966"/>
      <c r="HH345" s="1983"/>
      <c r="HI345" s="1972"/>
      <c r="HJ345" s="1972"/>
      <c r="HK345" s="1972"/>
      <c r="HL345" s="1972"/>
      <c r="HM345" s="1452" t="s">
        <v>35</v>
      </c>
      <c r="HN345" s="1969"/>
      <c r="HO345" s="1971"/>
      <c r="HP345" s="1972"/>
      <c r="HQ345" s="1972"/>
      <c r="HR345" s="1972"/>
      <c r="HS345" s="1972"/>
      <c r="HT345" s="1452" t="s">
        <v>44</v>
      </c>
      <c r="HU345" s="1974"/>
      <c r="HV345" s="2174"/>
      <c r="HW345" s="1972"/>
      <c r="HX345" s="1972"/>
      <c r="HY345" s="1972"/>
      <c r="HZ345" s="1972"/>
      <c r="IA345" s="1452" t="s">
        <v>44</v>
      </c>
      <c r="IB345" s="1910"/>
      <c r="IC345" s="1967"/>
      <c r="ID345" s="1846"/>
      <c r="IE345" s="1846"/>
      <c r="IF345" s="1846"/>
      <c r="IG345" s="1846"/>
      <c r="IH345" s="1820" t="s">
        <v>44</v>
      </c>
      <c r="II345" s="1942"/>
      <c r="IJ345" s="82"/>
    </row>
    <row r="346" spans="3:244" ht="5.25" customHeight="1">
      <c r="C346" s="90"/>
      <c r="D346" s="90"/>
      <c r="E346" s="90"/>
      <c r="F346" s="90"/>
      <c r="G346" s="90"/>
      <c r="H346" s="1998"/>
      <c r="I346" s="1985"/>
      <c r="J346" s="1985"/>
      <c r="K346" s="1985"/>
      <c r="L346" s="1985"/>
      <c r="M346" s="1999"/>
      <c r="N346" s="1998"/>
      <c r="O346" s="1985"/>
      <c r="P346" s="1985"/>
      <c r="Q346" s="1985"/>
      <c r="R346" s="1985"/>
      <c r="S346" s="1999"/>
      <c r="T346" s="1526"/>
      <c r="U346" s="1527"/>
      <c r="V346" s="1527"/>
      <c r="W346" s="1527"/>
      <c r="X346" s="1527"/>
      <c r="Y346" s="1890"/>
      <c r="Z346" s="99"/>
      <c r="AA346" s="131"/>
      <c r="AB346" s="131"/>
      <c r="AG346" s="1985"/>
      <c r="AH346" s="1985"/>
      <c r="AI346" s="1985"/>
      <c r="AJ346" s="131"/>
      <c r="AK346" s="131"/>
      <c r="AL346" s="131"/>
      <c r="AM346" s="131"/>
      <c r="AQ346" s="1455"/>
      <c r="AR346" s="1455"/>
      <c r="AS346" s="1912"/>
      <c r="AT346" s="1968"/>
      <c r="AU346" s="1849"/>
      <c r="AV346" s="1849"/>
      <c r="AW346" s="1849"/>
      <c r="AX346" s="1849"/>
      <c r="AY346" s="1455"/>
      <c r="AZ346" s="1912"/>
      <c r="BA346" s="1911"/>
      <c r="BB346" s="1455"/>
      <c r="BC346" s="1455"/>
      <c r="BD346" s="1912"/>
      <c r="BE346" s="2292"/>
      <c r="BF346" s="2049"/>
      <c r="BG346" s="2049"/>
      <c r="BH346" s="2049"/>
      <c r="BI346" s="2049"/>
      <c r="BJ346" s="1455"/>
      <c r="BK346" s="1970"/>
      <c r="BL346" s="1973"/>
      <c r="BM346" s="1849"/>
      <c r="BN346" s="1849"/>
      <c r="BO346" s="1849"/>
      <c r="BP346" s="1849"/>
      <c r="BQ346" s="1455"/>
      <c r="BR346" s="1912"/>
      <c r="BS346" s="1911"/>
      <c r="BT346" s="1455"/>
      <c r="BU346" s="1455"/>
      <c r="BV346" s="1912"/>
      <c r="BW346" s="1968"/>
      <c r="BX346" s="1849"/>
      <c r="BY346" s="1849"/>
      <c r="BZ346" s="1849"/>
      <c r="CA346" s="1849"/>
      <c r="CB346" s="1455"/>
      <c r="CC346" s="1912"/>
      <c r="CD346" s="1911"/>
      <c r="CE346" s="1455"/>
      <c r="CF346" s="1455"/>
      <c r="CG346" s="1456"/>
      <c r="CH346" s="1848"/>
      <c r="CI346" s="1849"/>
      <c r="CJ346" s="1849"/>
      <c r="CK346" s="1849"/>
      <c r="CL346" s="1849"/>
      <c r="CM346" s="1455"/>
      <c r="CN346" s="1912"/>
      <c r="CO346" s="1968"/>
      <c r="CP346" s="1849"/>
      <c r="CQ346" s="1849"/>
      <c r="CR346" s="1849"/>
      <c r="CS346" s="1849"/>
      <c r="CT346" s="1455"/>
      <c r="CU346" s="1970"/>
      <c r="CV346" s="1973"/>
      <c r="CW346" s="1849"/>
      <c r="CX346" s="1849"/>
      <c r="CY346" s="1849"/>
      <c r="CZ346" s="1849"/>
      <c r="DA346" s="1455"/>
      <c r="DB346" s="1863"/>
      <c r="DC346" s="2175"/>
      <c r="DD346" s="1849"/>
      <c r="DE346" s="1849"/>
      <c r="DF346" s="1849"/>
      <c r="DG346" s="1849"/>
      <c r="DH346" s="1455"/>
      <c r="DI346" s="1912"/>
      <c r="DJ346" s="1968"/>
      <c r="DK346" s="1849"/>
      <c r="DL346" s="1849"/>
      <c r="DM346" s="1849"/>
      <c r="DN346" s="1849"/>
      <c r="DO346" s="1455"/>
      <c r="DP346" s="1863"/>
      <c r="DQ346" s="81"/>
      <c r="DR346" s="144"/>
      <c r="DV346" s="90"/>
      <c r="DW346" s="90"/>
      <c r="DX346" s="90"/>
      <c r="DY346" s="90"/>
      <c r="DZ346" s="90"/>
      <c r="EA346" s="1998"/>
      <c r="EB346" s="1985"/>
      <c r="EC346" s="1985"/>
      <c r="ED346" s="1985"/>
      <c r="EE346" s="1985"/>
      <c r="EF346" s="1999"/>
      <c r="EG346" s="1998"/>
      <c r="EH346" s="1985"/>
      <c r="EI346" s="1985"/>
      <c r="EJ346" s="1985"/>
      <c r="EK346" s="1985"/>
      <c r="EL346" s="1999"/>
      <c r="EM346" s="1526"/>
      <c r="EN346" s="1527"/>
      <c r="EO346" s="1527"/>
      <c r="EP346" s="1527"/>
      <c r="EQ346" s="1527"/>
      <c r="ER346" s="1890"/>
      <c r="ES346" s="99"/>
      <c r="ET346" s="131"/>
      <c r="EU346" s="131"/>
      <c r="EZ346" s="1985"/>
      <c r="FA346" s="1985"/>
      <c r="FB346" s="1985"/>
      <c r="FC346" s="131"/>
      <c r="FD346" s="131"/>
      <c r="FE346" s="131"/>
      <c r="FF346" s="131"/>
      <c r="FJ346" s="1455"/>
      <c r="FK346" s="1455"/>
      <c r="FL346" s="1912"/>
      <c r="FM346" s="1968"/>
      <c r="FN346" s="1849"/>
      <c r="FO346" s="1849"/>
      <c r="FP346" s="1849"/>
      <c r="FQ346" s="1849"/>
      <c r="FR346" s="1455"/>
      <c r="FS346" s="1912"/>
      <c r="FT346" s="1911"/>
      <c r="FU346" s="1455"/>
      <c r="FV346" s="1455"/>
      <c r="FW346" s="1912"/>
      <c r="FX346" s="2292"/>
      <c r="FY346" s="2049"/>
      <c r="FZ346" s="2049"/>
      <c r="GA346" s="2049"/>
      <c r="GB346" s="2049"/>
      <c r="GC346" s="1455"/>
      <c r="GD346" s="1970"/>
      <c r="GE346" s="1973"/>
      <c r="GF346" s="1849"/>
      <c r="GG346" s="1849"/>
      <c r="GH346" s="1849"/>
      <c r="GI346" s="1849"/>
      <c r="GJ346" s="1455"/>
      <c r="GK346" s="1912"/>
      <c r="GL346" s="1911"/>
      <c r="GM346" s="1455"/>
      <c r="GN346" s="1455"/>
      <c r="GO346" s="1912"/>
      <c r="GP346" s="1968"/>
      <c r="GQ346" s="1849"/>
      <c r="GR346" s="1849"/>
      <c r="GS346" s="1849"/>
      <c r="GT346" s="1849"/>
      <c r="GU346" s="1455"/>
      <c r="GV346" s="1912"/>
      <c r="GW346" s="1911"/>
      <c r="GX346" s="1455"/>
      <c r="GY346" s="1455"/>
      <c r="GZ346" s="1456"/>
      <c r="HA346" s="1848"/>
      <c r="HB346" s="1849"/>
      <c r="HC346" s="1849"/>
      <c r="HD346" s="1849"/>
      <c r="HE346" s="1849"/>
      <c r="HF346" s="1455"/>
      <c r="HG346" s="1912"/>
      <c r="HH346" s="1968"/>
      <c r="HI346" s="1849"/>
      <c r="HJ346" s="1849"/>
      <c r="HK346" s="1849"/>
      <c r="HL346" s="1849"/>
      <c r="HM346" s="1455"/>
      <c r="HN346" s="1970"/>
      <c r="HO346" s="1973"/>
      <c r="HP346" s="1849"/>
      <c r="HQ346" s="1849"/>
      <c r="HR346" s="1849"/>
      <c r="HS346" s="1849"/>
      <c r="HT346" s="1455"/>
      <c r="HU346" s="1863"/>
      <c r="HV346" s="2175"/>
      <c r="HW346" s="1849"/>
      <c r="HX346" s="1849"/>
      <c r="HY346" s="1849"/>
      <c r="HZ346" s="1849"/>
      <c r="IA346" s="1455"/>
      <c r="IB346" s="1912"/>
      <c r="IC346" s="1968"/>
      <c r="ID346" s="1849"/>
      <c r="IE346" s="1849"/>
      <c r="IF346" s="1849"/>
      <c r="IG346" s="1849"/>
      <c r="IH346" s="1455"/>
      <c r="II346" s="1863"/>
      <c r="IJ346" s="82"/>
    </row>
    <row r="347" spans="3:244" ht="5.25" customHeight="1">
      <c r="C347" s="90"/>
      <c r="D347" s="90"/>
      <c r="E347" s="90"/>
      <c r="F347" s="90"/>
      <c r="G347" s="90"/>
      <c r="H347" s="2000"/>
      <c r="I347" s="2001"/>
      <c r="J347" s="2001"/>
      <c r="K347" s="2001"/>
      <c r="L347" s="2001"/>
      <c r="M347" s="2002"/>
      <c r="N347" s="2000"/>
      <c r="O347" s="2001"/>
      <c r="P347" s="2001"/>
      <c r="Q347" s="2001"/>
      <c r="R347" s="2001"/>
      <c r="S347" s="2002"/>
      <c r="T347" s="1526"/>
      <c r="U347" s="1527"/>
      <c r="V347" s="1527"/>
      <c r="W347" s="1527"/>
      <c r="X347" s="1527"/>
      <c r="Y347" s="1890"/>
      <c r="Z347" s="99"/>
      <c r="AA347" s="131"/>
      <c r="AB347" s="131"/>
      <c r="AG347" s="1985"/>
      <c r="AH347" s="1985"/>
      <c r="AI347" s="1985"/>
      <c r="AJ347" s="131"/>
      <c r="AK347" s="131"/>
      <c r="AL347" s="131"/>
      <c r="AM347" s="131"/>
      <c r="AQ347" s="1455"/>
      <c r="AR347" s="1455"/>
      <c r="AS347" s="1912"/>
      <c r="AT347" s="1968"/>
      <c r="AU347" s="1849"/>
      <c r="AV347" s="1849"/>
      <c r="AW347" s="1849"/>
      <c r="AX347" s="1849"/>
      <c r="AY347" s="1455"/>
      <c r="AZ347" s="1912"/>
      <c r="BA347" s="1911"/>
      <c r="BB347" s="1455"/>
      <c r="BC347" s="1455"/>
      <c r="BD347" s="1912"/>
      <c r="BE347" s="2292"/>
      <c r="BF347" s="2049"/>
      <c r="BG347" s="2049"/>
      <c r="BH347" s="2049"/>
      <c r="BI347" s="2049"/>
      <c r="BJ347" s="1455"/>
      <c r="BK347" s="1970"/>
      <c r="BL347" s="1973"/>
      <c r="BM347" s="1849"/>
      <c r="BN347" s="1849"/>
      <c r="BO347" s="1849"/>
      <c r="BP347" s="1849"/>
      <c r="BQ347" s="1455"/>
      <c r="BR347" s="1912"/>
      <c r="BS347" s="1911"/>
      <c r="BT347" s="1455"/>
      <c r="BU347" s="1455"/>
      <c r="BV347" s="1912"/>
      <c r="BW347" s="1968"/>
      <c r="BX347" s="1849"/>
      <c r="BY347" s="1849"/>
      <c r="BZ347" s="1849"/>
      <c r="CA347" s="1849"/>
      <c r="CB347" s="1455"/>
      <c r="CC347" s="1912"/>
      <c r="CD347" s="1911"/>
      <c r="CE347" s="1455"/>
      <c r="CF347" s="1455"/>
      <c r="CG347" s="1456"/>
      <c r="CH347" s="1848"/>
      <c r="CI347" s="1849"/>
      <c r="CJ347" s="1849"/>
      <c r="CK347" s="1849"/>
      <c r="CL347" s="1849"/>
      <c r="CM347" s="1455"/>
      <c r="CN347" s="1912"/>
      <c r="CO347" s="1968"/>
      <c r="CP347" s="1849"/>
      <c r="CQ347" s="1849"/>
      <c r="CR347" s="1849"/>
      <c r="CS347" s="1849"/>
      <c r="CT347" s="1455"/>
      <c r="CU347" s="1970"/>
      <c r="CV347" s="1973"/>
      <c r="CW347" s="1849"/>
      <c r="CX347" s="1849"/>
      <c r="CY347" s="1849"/>
      <c r="CZ347" s="1849"/>
      <c r="DA347" s="1455"/>
      <c r="DB347" s="1863"/>
      <c r="DC347" s="2175"/>
      <c r="DD347" s="1849"/>
      <c r="DE347" s="1849"/>
      <c r="DF347" s="1849"/>
      <c r="DG347" s="1849"/>
      <c r="DH347" s="1455"/>
      <c r="DI347" s="1912"/>
      <c r="DJ347" s="1968"/>
      <c r="DK347" s="1849"/>
      <c r="DL347" s="1849"/>
      <c r="DM347" s="1849"/>
      <c r="DN347" s="1849"/>
      <c r="DO347" s="1455"/>
      <c r="DP347" s="1863"/>
      <c r="DQ347" s="81"/>
      <c r="DR347" s="144"/>
      <c r="DV347" s="90"/>
      <c r="DW347" s="90"/>
      <c r="DX347" s="90"/>
      <c r="DY347" s="90"/>
      <c r="DZ347" s="90"/>
      <c r="EA347" s="2000"/>
      <c r="EB347" s="2001"/>
      <c r="EC347" s="2001"/>
      <c r="ED347" s="2001"/>
      <c r="EE347" s="2001"/>
      <c r="EF347" s="2002"/>
      <c r="EG347" s="2000"/>
      <c r="EH347" s="2001"/>
      <c r="EI347" s="2001"/>
      <c r="EJ347" s="2001"/>
      <c r="EK347" s="2001"/>
      <c r="EL347" s="2002"/>
      <c r="EM347" s="1526"/>
      <c r="EN347" s="1527"/>
      <c r="EO347" s="1527"/>
      <c r="EP347" s="1527"/>
      <c r="EQ347" s="1527"/>
      <c r="ER347" s="1890"/>
      <c r="ES347" s="99"/>
      <c r="ET347" s="131"/>
      <c r="EU347" s="131"/>
      <c r="EZ347" s="1985"/>
      <c r="FA347" s="1985"/>
      <c r="FB347" s="1985"/>
      <c r="FC347" s="131"/>
      <c r="FD347" s="131"/>
      <c r="FE347" s="131"/>
      <c r="FF347" s="131"/>
      <c r="FJ347" s="1455"/>
      <c r="FK347" s="1455"/>
      <c r="FL347" s="1912"/>
      <c r="FM347" s="1968"/>
      <c r="FN347" s="1849"/>
      <c r="FO347" s="1849"/>
      <c r="FP347" s="1849"/>
      <c r="FQ347" s="1849"/>
      <c r="FR347" s="1455"/>
      <c r="FS347" s="1912"/>
      <c r="FT347" s="1911"/>
      <c r="FU347" s="1455"/>
      <c r="FV347" s="1455"/>
      <c r="FW347" s="1912"/>
      <c r="FX347" s="2292"/>
      <c r="FY347" s="2049"/>
      <c r="FZ347" s="2049"/>
      <c r="GA347" s="2049"/>
      <c r="GB347" s="2049"/>
      <c r="GC347" s="1455"/>
      <c r="GD347" s="1970"/>
      <c r="GE347" s="1973"/>
      <c r="GF347" s="1849"/>
      <c r="GG347" s="1849"/>
      <c r="GH347" s="1849"/>
      <c r="GI347" s="1849"/>
      <c r="GJ347" s="1455"/>
      <c r="GK347" s="1912"/>
      <c r="GL347" s="1911"/>
      <c r="GM347" s="1455"/>
      <c r="GN347" s="1455"/>
      <c r="GO347" s="1912"/>
      <c r="GP347" s="1968"/>
      <c r="GQ347" s="1849"/>
      <c r="GR347" s="1849"/>
      <c r="GS347" s="1849"/>
      <c r="GT347" s="1849"/>
      <c r="GU347" s="1455"/>
      <c r="GV347" s="1912"/>
      <c r="GW347" s="1911"/>
      <c r="GX347" s="1455"/>
      <c r="GY347" s="1455"/>
      <c r="GZ347" s="1456"/>
      <c r="HA347" s="1848"/>
      <c r="HB347" s="1849"/>
      <c r="HC347" s="1849"/>
      <c r="HD347" s="1849"/>
      <c r="HE347" s="1849"/>
      <c r="HF347" s="1455"/>
      <c r="HG347" s="1912"/>
      <c r="HH347" s="1968"/>
      <c r="HI347" s="1849"/>
      <c r="HJ347" s="1849"/>
      <c r="HK347" s="1849"/>
      <c r="HL347" s="1849"/>
      <c r="HM347" s="1455"/>
      <c r="HN347" s="1970"/>
      <c r="HO347" s="1973"/>
      <c r="HP347" s="1849"/>
      <c r="HQ347" s="1849"/>
      <c r="HR347" s="1849"/>
      <c r="HS347" s="1849"/>
      <c r="HT347" s="1455"/>
      <c r="HU347" s="1863"/>
      <c r="HV347" s="2175"/>
      <c r="HW347" s="1849"/>
      <c r="HX347" s="1849"/>
      <c r="HY347" s="1849"/>
      <c r="HZ347" s="1849"/>
      <c r="IA347" s="1455"/>
      <c r="IB347" s="1912"/>
      <c r="IC347" s="1968"/>
      <c r="ID347" s="1849"/>
      <c r="IE347" s="1849"/>
      <c r="IF347" s="1849"/>
      <c r="IG347" s="1849"/>
      <c r="IH347" s="1455"/>
      <c r="II347" s="1863"/>
      <c r="IJ347" s="82"/>
    </row>
    <row r="348" spans="3:244" ht="5.25" customHeight="1">
      <c r="C348" s="90"/>
      <c r="D348" s="90"/>
      <c r="E348" s="90"/>
      <c r="F348" s="90"/>
      <c r="G348" s="90"/>
      <c r="H348" s="1526" t="str">
        <f>IF($H$84&lt;&gt;"",$H$84,"")</f>
        <v/>
      </c>
      <c r="I348" s="1527"/>
      <c r="J348" s="1527"/>
      <c r="K348" s="1527"/>
      <c r="L348" s="1527"/>
      <c r="M348" s="1890"/>
      <c r="N348" s="1526"/>
      <c r="O348" s="1527"/>
      <c r="P348" s="1527"/>
      <c r="Q348" s="1527"/>
      <c r="R348" s="1527"/>
      <c r="S348" s="1890"/>
      <c r="T348" s="1526"/>
      <c r="U348" s="1527"/>
      <c r="V348" s="1527"/>
      <c r="W348" s="1527"/>
      <c r="X348" s="1527"/>
      <c r="Y348" s="1890"/>
      <c r="Z348" s="1895" t="str">
        <f>IF($Z$84&lt;&gt;"",$Z$84,"")</f>
        <v/>
      </c>
      <c r="AA348" s="1896"/>
      <c r="AB348" s="1896"/>
      <c r="AC348" s="1896"/>
      <c r="AD348" s="1896"/>
      <c r="AE348" s="1896"/>
      <c r="AF348" s="1896"/>
      <c r="AG348" s="1896"/>
      <c r="AH348" s="1896"/>
      <c r="AI348" s="1896"/>
      <c r="AJ348" s="1896"/>
      <c r="AK348" s="1896"/>
      <c r="AL348" s="1896"/>
      <c r="AM348" s="1896"/>
      <c r="AN348" s="1896"/>
      <c r="AO348" s="1896"/>
      <c r="AP348" s="1896"/>
      <c r="AQ348" s="1896"/>
      <c r="AR348" s="1896"/>
      <c r="AS348" s="1897"/>
      <c r="AT348" s="1888" t="str">
        <f>IF($AT$84&lt;&gt;"",$AT$84,"")</f>
        <v/>
      </c>
      <c r="AU348" s="1877"/>
      <c r="AV348" s="1877"/>
      <c r="AW348" s="1877"/>
      <c r="AX348" s="1877"/>
      <c r="AY348" s="1877"/>
      <c r="AZ348" s="1878"/>
      <c r="BA348" s="1882"/>
      <c r="BB348" s="1883"/>
      <c r="BC348" s="1883"/>
      <c r="BD348" s="1884"/>
      <c r="BE348" s="1901" t="str">
        <f>IF($BE$84&lt;&gt;"",$BE$84,"")</f>
        <v/>
      </c>
      <c r="BF348" s="1858"/>
      <c r="BG348" s="1858"/>
      <c r="BH348" s="1858"/>
      <c r="BI348" s="1858"/>
      <c r="BJ348" s="1858"/>
      <c r="BK348" s="1902"/>
      <c r="BL348" s="1876" t="str">
        <f>IF($BL$84&lt;&gt;"",$BL$84,"")</f>
        <v/>
      </c>
      <c r="BM348" s="1877"/>
      <c r="BN348" s="1877"/>
      <c r="BO348" s="1877"/>
      <c r="BP348" s="1877"/>
      <c r="BQ348" s="1877"/>
      <c r="BR348" s="1878"/>
      <c r="BS348" s="1882"/>
      <c r="BT348" s="1883"/>
      <c r="BU348" s="1883"/>
      <c r="BV348" s="1884"/>
      <c r="BW348" s="1888" t="str">
        <f>IF($BW$84&lt;&gt;"",$BW$84,"")</f>
        <v/>
      </c>
      <c r="BX348" s="1877"/>
      <c r="BY348" s="1877"/>
      <c r="BZ348" s="1877"/>
      <c r="CA348" s="1877"/>
      <c r="CB348" s="1877"/>
      <c r="CC348" s="1878"/>
      <c r="CD348" s="1882"/>
      <c r="CE348" s="1883"/>
      <c r="CF348" s="1883"/>
      <c r="CG348" s="2167"/>
      <c r="CH348" s="2169" t="str">
        <f>IF($CH$84&lt;&gt;"",$CH$84,"")</f>
        <v/>
      </c>
      <c r="CI348" s="1877"/>
      <c r="CJ348" s="1877"/>
      <c r="CK348" s="1877"/>
      <c r="CL348" s="1877"/>
      <c r="CM348" s="1877"/>
      <c r="CN348" s="1878"/>
      <c r="CO348" s="1888" t="str">
        <f>IF($CO$84&lt;&gt;"",$CO$84,"")</f>
        <v/>
      </c>
      <c r="CP348" s="1877"/>
      <c r="CQ348" s="1877"/>
      <c r="CR348" s="1877"/>
      <c r="CS348" s="1877"/>
      <c r="CT348" s="1877"/>
      <c r="CU348" s="2172"/>
      <c r="CV348" s="1876" t="str">
        <f>IF($CV$84&lt;&gt;"",$CV$84,"")</f>
        <v/>
      </c>
      <c r="CW348" s="1877"/>
      <c r="CX348" s="1877"/>
      <c r="CY348" s="1877"/>
      <c r="CZ348" s="1877"/>
      <c r="DA348" s="1877"/>
      <c r="DB348" s="1975"/>
      <c r="DC348" s="1977" t="str">
        <f>IF($DC$84&lt;&gt;"",$DC$84,"")</f>
        <v/>
      </c>
      <c r="DD348" s="1877"/>
      <c r="DE348" s="1877"/>
      <c r="DF348" s="1877"/>
      <c r="DG348" s="1877"/>
      <c r="DH348" s="1877"/>
      <c r="DI348" s="1878"/>
      <c r="DJ348" s="1888" t="str">
        <f>IF($DJ$84&lt;&gt;"",$DJ$84,"")</f>
        <v/>
      </c>
      <c r="DK348" s="1877"/>
      <c r="DL348" s="1877"/>
      <c r="DM348" s="1877"/>
      <c r="DN348" s="1877"/>
      <c r="DO348" s="1877"/>
      <c r="DP348" s="1975"/>
      <c r="DQ348" s="81"/>
      <c r="DR348" s="144"/>
      <c r="DV348" s="90"/>
      <c r="DW348" s="90"/>
      <c r="DX348" s="90"/>
      <c r="DY348" s="90"/>
      <c r="DZ348" s="90"/>
      <c r="EA348" s="1526" t="str">
        <f>IF($H$84&lt;&gt;"",$H$84,"")</f>
        <v/>
      </c>
      <c r="EB348" s="1527"/>
      <c r="EC348" s="1527"/>
      <c r="ED348" s="1527"/>
      <c r="EE348" s="1527"/>
      <c r="EF348" s="1890"/>
      <c r="EG348" s="1526"/>
      <c r="EH348" s="1527"/>
      <c r="EI348" s="1527"/>
      <c r="EJ348" s="1527"/>
      <c r="EK348" s="1527"/>
      <c r="EL348" s="1890"/>
      <c r="EM348" s="1526"/>
      <c r="EN348" s="1527"/>
      <c r="EO348" s="1527"/>
      <c r="EP348" s="1527"/>
      <c r="EQ348" s="1527"/>
      <c r="ER348" s="1890"/>
      <c r="ES348" s="1895" t="str">
        <f>IF($Z$84&lt;&gt;"",$Z$84,"")</f>
        <v/>
      </c>
      <c r="ET348" s="1896"/>
      <c r="EU348" s="1896"/>
      <c r="EV348" s="1896"/>
      <c r="EW348" s="1896"/>
      <c r="EX348" s="1896"/>
      <c r="EY348" s="1896"/>
      <c r="EZ348" s="1896"/>
      <c r="FA348" s="1896"/>
      <c r="FB348" s="1896"/>
      <c r="FC348" s="1896"/>
      <c r="FD348" s="1896"/>
      <c r="FE348" s="1896"/>
      <c r="FF348" s="1896"/>
      <c r="FG348" s="1896"/>
      <c r="FH348" s="1896"/>
      <c r="FI348" s="1896"/>
      <c r="FJ348" s="1896"/>
      <c r="FK348" s="1896"/>
      <c r="FL348" s="1897"/>
      <c r="FM348" s="1888" t="str">
        <f>IF($AT$84&lt;&gt;"",$AT$84,"")</f>
        <v/>
      </c>
      <c r="FN348" s="1877"/>
      <c r="FO348" s="1877"/>
      <c r="FP348" s="1877"/>
      <c r="FQ348" s="1877"/>
      <c r="FR348" s="1877"/>
      <c r="FS348" s="1878"/>
      <c r="FT348" s="1882"/>
      <c r="FU348" s="1883"/>
      <c r="FV348" s="1883"/>
      <c r="FW348" s="1884"/>
      <c r="FX348" s="1901" t="str">
        <f>IF($BE$84&lt;&gt;"",$BE$84,"")</f>
        <v/>
      </c>
      <c r="FY348" s="1858"/>
      <c r="FZ348" s="1858"/>
      <c r="GA348" s="1858"/>
      <c r="GB348" s="1858"/>
      <c r="GC348" s="1858"/>
      <c r="GD348" s="1902"/>
      <c r="GE348" s="1876" t="str">
        <f>IF($BL$84&lt;&gt;"",$BL$84,"")</f>
        <v/>
      </c>
      <c r="GF348" s="1877"/>
      <c r="GG348" s="1877"/>
      <c r="GH348" s="1877"/>
      <c r="GI348" s="1877"/>
      <c r="GJ348" s="1877"/>
      <c r="GK348" s="1878"/>
      <c r="GL348" s="1882"/>
      <c r="GM348" s="1883"/>
      <c r="GN348" s="1883"/>
      <c r="GO348" s="1884"/>
      <c r="GP348" s="1888" t="str">
        <f>IF($BW$84&lt;&gt;"",$BW$84,"")</f>
        <v/>
      </c>
      <c r="GQ348" s="1877"/>
      <c r="GR348" s="1877"/>
      <c r="GS348" s="1877"/>
      <c r="GT348" s="1877"/>
      <c r="GU348" s="1877"/>
      <c r="GV348" s="1878"/>
      <c r="GW348" s="1882"/>
      <c r="GX348" s="1883"/>
      <c r="GY348" s="1883"/>
      <c r="GZ348" s="2167"/>
      <c r="HA348" s="2169" t="str">
        <f>IF($CH$84&lt;&gt;"",$CH$84,"")</f>
        <v/>
      </c>
      <c r="HB348" s="1877"/>
      <c r="HC348" s="1877"/>
      <c r="HD348" s="1877"/>
      <c r="HE348" s="1877"/>
      <c r="HF348" s="1877"/>
      <c r="HG348" s="1878"/>
      <c r="HH348" s="1888" t="str">
        <f>IF($CO$84&lt;&gt;"",$CO$84,"")</f>
        <v/>
      </c>
      <c r="HI348" s="1877"/>
      <c r="HJ348" s="1877"/>
      <c r="HK348" s="1877"/>
      <c r="HL348" s="1877"/>
      <c r="HM348" s="1877"/>
      <c r="HN348" s="2172"/>
      <c r="HO348" s="1876" t="str">
        <f>IF($CV$84&lt;&gt;"",$CV$84,"")</f>
        <v/>
      </c>
      <c r="HP348" s="1877"/>
      <c r="HQ348" s="1877"/>
      <c r="HR348" s="1877"/>
      <c r="HS348" s="1877"/>
      <c r="HT348" s="1877"/>
      <c r="HU348" s="1975"/>
      <c r="HV348" s="1977" t="str">
        <f>IF($DC$84&lt;&gt;"",$DC$84,"")</f>
        <v/>
      </c>
      <c r="HW348" s="1877"/>
      <c r="HX348" s="1877"/>
      <c r="HY348" s="1877"/>
      <c r="HZ348" s="1877"/>
      <c r="IA348" s="1877"/>
      <c r="IB348" s="1878"/>
      <c r="IC348" s="1888" t="str">
        <f>IF($DJ$84&lt;&gt;"",$DJ$84,"")</f>
        <v/>
      </c>
      <c r="ID348" s="1877"/>
      <c r="IE348" s="1877"/>
      <c r="IF348" s="1877"/>
      <c r="IG348" s="1877"/>
      <c r="IH348" s="1877"/>
      <c r="II348" s="1975"/>
      <c r="IJ348" s="82"/>
    </row>
    <row r="349" spans="3:244" ht="5.25" customHeight="1">
      <c r="C349" s="90"/>
      <c r="D349" s="90"/>
      <c r="E349" s="90"/>
      <c r="F349" s="90"/>
      <c r="G349" s="90"/>
      <c r="H349" s="1526"/>
      <c r="I349" s="1527"/>
      <c r="J349" s="1527"/>
      <c r="K349" s="1527"/>
      <c r="L349" s="1527"/>
      <c r="M349" s="1890"/>
      <c r="N349" s="1526"/>
      <c r="O349" s="1527"/>
      <c r="P349" s="1527"/>
      <c r="Q349" s="1527"/>
      <c r="R349" s="1527"/>
      <c r="S349" s="1890"/>
      <c r="T349" s="1526"/>
      <c r="U349" s="1527"/>
      <c r="V349" s="1527"/>
      <c r="W349" s="1527"/>
      <c r="X349" s="1527"/>
      <c r="Y349" s="1890"/>
      <c r="Z349" s="1895"/>
      <c r="AA349" s="1896"/>
      <c r="AB349" s="1896"/>
      <c r="AC349" s="1896"/>
      <c r="AD349" s="1896"/>
      <c r="AE349" s="1896"/>
      <c r="AF349" s="1896"/>
      <c r="AG349" s="1896"/>
      <c r="AH349" s="1896"/>
      <c r="AI349" s="1896"/>
      <c r="AJ349" s="1896"/>
      <c r="AK349" s="1896"/>
      <c r="AL349" s="1896"/>
      <c r="AM349" s="1896"/>
      <c r="AN349" s="1896"/>
      <c r="AO349" s="1896"/>
      <c r="AP349" s="1896"/>
      <c r="AQ349" s="1896"/>
      <c r="AR349" s="1896"/>
      <c r="AS349" s="1897"/>
      <c r="AT349" s="1888"/>
      <c r="AU349" s="1877"/>
      <c r="AV349" s="1877"/>
      <c r="AW349" s="1877"/>
      <c r="AX349" s="1877"/>
      <c r="AY349" s="1877"/>
      <c r="AZ349" s="1878"/>
      <c r="BA349" s="1882"/>
      <c r="BB349" s="1883"/>
      <c r="BC349" s="1883"/>
      <c r="BD349" s="1884"/>
      <c r="BE349" s="1901"/>
      <c r="BF349" s="1858"/>
      <c r="BG349" s="1858"/>
      <c r="BH349" s="1858"/>
      <c r="BI349" s="1858"/>
      <c r="BJ349" s="1858"/>
      <c r="BK349" s="1902"/>
      <c r="BL349" s="1876"/>
      <c r="BM349" s="1877"/>
      <c r="BN349" s="1877"/>
      <c r="BO349" s="1877"/>
      <c r="BP349" s="1877"/>
      <c r="BQ349" s="1877"/>
      <c r="BR349" s="1878"/>
      <c r="BS349" s="1882"/>
      <c r="BT349" s="1883"/>
      <c r="BU349" s="1883"/>
      <c r="BV349" s="1884"/>
      <c r="BW349" s="1888"/>
      <c r="BX349" s="1877"/>
      <c r="BY349" s="1877"/>
      <c r="BZ349" s="1877"/>
      <c r="CA349" s="1877"/>
      <c r="CB349" s="1877"/>
      <c r="CC349" s="1878"/>
      <c r="CD349" s="1882"/>
      <c r="CE349" s="1883"/>
      <c r="CF349" s="1883"/>
      <c r="CG349" s="2167"/>
      <c r="CH349" s="2169"/>
      <c r="CI349" s="1877"/>
      <c r="CJ349" s="1877"/>
      <c r="CK349" s="1877"/>
      <c r="CL349" s="1877"/>
      <c r="CM349" s="1877"/>
      <c r="CN349" s="1878"/>
      <c r="CO349" s="1888"/>
      <c r="CP349" s="1877"/>
      <c r="CQ349" s="1877"/>
      <c r="CR349" s="1877"/>
      <c r="CS349" s="1877"/>
      <c r="CT349" s="1877"/>
      <c r="CU349" s="2172"/>
      <c r="CV349" s="1876"/>
      <c r="CW349" s="1877"/>
      <c r="CX349" s="1877"/>
      <c r="CY349" s="1877"/>
      <c r="CZ349" s="1877"/>
      <c r="DA349" s="1877"/>
      <c r="DB349" s="1975"/>
      <c r="DC349" s="1977"/>
      <c r="DD349" s="1877"/>
      <c r="DE349" s="1877"/>
      <c r="DF349" s="1877"/>
      <c r="DG349" s="1877"/>
      <c r="DH349" s="1877"/>
      <c r="DI349" s="1878"/>
      <c r="DJ349" s="1888"/>
      <c r="DK349" s="1877"/>
      <c r="DL349" s="1877"/>
      <c r="DM349" s="1877"/>
      <c r="DN349" s="1877"/>
      <c r="DO349" s="1877"/>
      <c r="DP349" s="1975"/>
      <c r="DQ349" s="81"/>
      <c r="DR349" s="144"/>
      <c r="DV349" s="90"/>
      <c r="DW349" s="90"/>
      <c r="DX349" s="90"/>
      <c r="DY349" s="90"/>
      <c r="DZ349" s="90"/>
      <c r="EA349" s="1526"/>
      <c r="EB349" s="1527"/>
      <c r="EC349" s="1527"/>
      <c r="ED349" s="1527"/>
      <c r="EE349" s="1527"/>
      <c r="EF349" s="1890"/>
      <c r="EG349" s="1526"/>
      <c r="EH349" s="1527"/>
      <c r="EI349" s="1527"/>
      <c r="EJ349" s="1527"/>
      <c r="EK349" s="1527"/>
      <c r="EL349" s="1890"/>
      <c r="EM349" s="1526"/>
      <c r="EN349" s="1527"/>
      <c r="EO349" s="1527"/>
      <c r="EP349" s="1527"/>
      <c r="EQ349" s="1527"/>
      <c r="ER349" s="1890"/>
      <c r="ES349" s="1895"/>
      <c r="ET349" s="1896"/>
      <c r="EU349" s="1896"/>
      <c r="EV349" s="1896"/>
      <c r="EW349" s="1896"/>
      <c r="EX349" s="1896"/>
      <c r="EY349" s="1896"/>
      <c r="EZ349" s="1896"/>
      <c r="FA349" s="1896"/>
      <c r="FB349" s="1896"/>
      <c r="FC349" s="1896"/>
      <c r="FD349" s="1896"/>
      <c r="FE349" s="1896"/>
      <c r="FF349" s="1896"/>
      <c r="FG349" s="1896"/>
      <c r="FH349" s="1896"/>
      <c r="FI349" s="1896"/>
      <c r="FJ349" s="1896"/>
      <c r="FK349" s="1896"/>
      <c r="FL349" s="1897"/>
      <c r="FM349" s="1888"/>
      <c r="FN349" s="1877"/>
      <c r="FO349" s="1877"/>
      <c r="FP349" s="1877"/>
      <c r="FQ349" s="1877"/>
      <c r="FR349" s="1877"/>
      <c r="FS349" s="1878"/>
      <c r="FT349" s="1882"/>
      <c r="FU349" s="1883"/>
      <c r="FV349" s="1883"/>
      <c r="FW349" s="1884"/>
      <c r="FX349" s="1901"/>
      <c r="FY349" s="1858"/>
      <c r="FZ349" s="1858"/>
      <c r="GA349" s="1858"/>
      <c r="GB349" s="1858"/>
      <c r="GC349" s="1858"/>
      <c r="GD349" s="1902"/>
      <c r="GE349" s="1876"/>
      <c r="GF349" s="1877"/>
      <c r="GG349" s="1877"/>
      <c r="GH349" s="1877"/>
      <c r="GI349" s="1877"/>
      <c r="GJ349" s="1877"/>
      <c r="GK349" s="1878"/>
      <c r="GL349" s="1882"/>
      <c r="GM349" s="1883"/>
      <c r="GN349" s="1883"/>
      <c r="GO349" s="1884"/>
      <c r="GP349" s="1888"/>
      <c r="GQ349" s="1877"/>
      <c r="GR349" s="1877"/>
      <c r="GS349" s="1877"/>
      <c r="GT349" s="1877"/>
      <c r="GU349" s="1877"/>
      <c r="GV349" s="1878"/>
      <c r="GW349" s="1882"/>
      <c r="GX349" s="1883"/>
      <c r="GY349" s="1883"/>
      <c r="GZ349" s="2167"/>
      <c r="HA349" s="2169"/>
      <c r="HB349" s="1877"/>
      <c r="HC349" s="1877"/>
      <c r="HD349" s="1877"/>
      <c r="HE349" s="1877"/>
      <c r="HF349" s="1877"/>
      <c r="HG349" s="1878"/>
      <c r="HH349" s="1888"/>
      <c r="HI349" s="1877"/>
      <c r="HJ349" s="1877"/>
      <c r="HK349" s="1877"/>
      <c r="HL349" s="1877"/>
      <c r="HM349" s="1877"/>
      <c r="HN349" s="2172"/>
      <c r="HO349" s="1876"/>
      <c r="HP349" s="1877"/>
      <c r="HQ349" s="1877"/>
      <c r="HR349" s="1877"/>
      <c r="HS349" s="1877"/>
      <c r="HT349" s="1877"/>
      <c r="HU349" s="1975"/>
      <c r="HV349" s="1977"/>
      <c r="HW349" s="1877"/>
      <c r="HX349" s="1877"/>
      <c r="HY349" s="1877"/>
      <c r="HZ349" s="1877"/>
      <c r="IA349" s="1877"/>
      <c r="IB349" s="1878"/>
      <c r="IC349" s="1888"/>
      <c r="ID349" s="1877"/>
      <c r="IE349" s="1877"/>
      <c r="IF349" s="1877"/>
      <c r="IG349" s="1877"/>
      <c r="IH349" s="1877"/>
      <c r="II349" s="1975"/>
      <c r="IJ349" s="82"/>
    </row>
    <row r="350" spans="3:244" ht="5.25" customHeight="1">
      <c r="C350" s="90"/>
      <c r="D350" s="90"/>
      <c r="E350" s="90"/>
      <c r="F350" s="90"/>
      <c r="G350" s="90"/>
      <c r="H350" s="1526"/>
      <c r="I350" s="1527"/>
      <c r="J350" s="1527"/>
      <c r="K350" s="1527"/>
      <c r="L350" s="1527"/>
      <c r="M350" s="1890"/>
      <c r="N350" s="1526"/>
      <c r="O350" s="1527"/>
      <c r="P350" s="1527"/>
      <c r="Q350" s="1527"/>
      <c r="R350" s="1527"/>
      <c r="S350" s="1890"/>
      <c r="T350" s="1526"/>
      <c r="U350" s="1527"/>
      <c r="V350" s="1527"/>
      <c r="W350" s="1527"/>
      <c r="X350" s="1527"/>
      <c r="Y350" s="1890"/>
      <c r="Z350" s="1895"/>
      <c r="AA350" s="1896"/>
      <c r="AB350" s="1896"/>
      <c r="AC350" s="1896"/>
      <c r="AD350" s="1896"/>
      <c r="AE350" s="1896"/>
      <c r="AF350" s="1896"/>
      <c r="AG350" s="1896"/>
      <c r="AH350" s="1896"/>
      <c r="AI350" s="1896"/>
      <c r="AJ350" s="1896"/>
      <c r="AK350" s="1896"/>
      <c r="AL350" s="1896"/>
      <c r="AM350" s="1896"/>
      <c r="AN350" s="1896"/>
      <c r="AO350" s="1896"/>
      <c r="AP350" s="1896"/>
      <c r="AQ350" s="1896"/>
      <c r="AR350" s="1896"/>
      <c r="AS350" s="1897"/>
      <c r="AT350" s="1888"/>
      <c r="AU350" s="1877"/>
      <c r="AV350" s="1877"/>
      <c r="AW350" s="1877"/>
      <c r="AX350" s="1877"/>
      <c r="AY350" s="1877"/>
      <c r="AZ350" s="1878"/>
      <c r="BA350" s="1882"/>
      <c r="BB350" s="1883"/>
      <c r="BC350" s="1883"/>
      <c r="BD350" s="1884"/>
      <c r="BE350" s="1901"/>
      <c r="BF350" s="1858"/>
      <c r="BG350" s="1858"/>
      <c r="BH350" s="1858"/>
      <c r="BI350" s="1858"/>
      <c r="BJ350" s="1858"/>
      <c r="BK350" s="1902"/>
      <c r="BL350" s="1876"/>
      <c r="BM350" s="1877"/>
      <c r="BN350" s="1877"/>
      <c r="BO350" s="1877"/>
      <c r="BP350" s="1877"/>
      <c r="BQ350" s="1877"/>
      <c r="BR350" s="1878"/>
      <c r="BS350" s="1882"/>
      <c r="BT350" s="1883"/>
      <c r="BU350" s="1883"/>
      <c r="BV350" s="1884"/>
      <c r="BW350" s="1888"/>
      <c r="BX350" s="1877"/>
      <c r="BY350" s="1877"/>
      <c r="BZ350" s="1877"/>
      <c r="CA350" s="1877"/>
      <c r="CB350" s="1877"/>
      <c r="CC350" s="1878"/>
      <c r="CD350" s="1882"/>
      <c r="CE350" s="1883"/>
      <c r="CF350" s="1883"/>
      <c r="CG350" s="2167"/>
      <c r="CH350" s="2169"/>
      <c r="CI350" s="1877"/>
      <c r="CJ350" s="1877"/>
      <c r="CK350" s="1877"/>
      <c r="CL350" s="1877"/>
      <c r="CM350" s="1877"/>
      <c r="CN350" s="1878"/>
      <c r="CO350" s="1888"/>
      <c r="CP350" s="1877"/>
      <c r="CQ350" s="1877"/>
      <c r="CR350" s="1877"/>
      <c r="CS350" s="1877"/>
      <c r="CT350" s="1877"/>
      <c r="CU350" s="2172"/>
      <c r="CV350" s="1876"/>
      <c r="CW350" s="1877"/>
      <c r="CX350" s="1877"/>
      <c r="CY350" s="1877"/>
      <c r="CZ350" s="1877"/>
      <c r="DA350" s="1877"/>
      <c r="DB350" s="1975"/>
      <c r="DC350" s="1977"/>
      <c r="DD350" s="1877"/>
      <c r="DE350" s="1877"/>
      <c r="DF350" s="1877"/>
      <c r="DG350" s="1877"/>
      <c r="DH350" s="1877"/>
      <c r="DI350" s="1878"/>
      <c r="DJ350" s="1888"/>
      <c r="DK350" s="1877"/>
      <c r="DL350" s="1877"/>
      <c r="DM350" s="1877"/>
      <c r="DN350" s="1877"/>
      <c r="DO350" s="1877"/>
      <c r="DP350" s="1975"/>
      <c r="DQ350" s="81"/>
      <c r="DR350" s="144"/>
      <c r="DV350" s="90"/>
      <c r="DW350" s="90"/>
      <c r="DX350" s="90"/>
      <c r="DY350" s="90"/>
      <c r="DZ350" s="90"/>
      <c r="EA350" s="1526"/>
      <c r="EB350" s="1527"/>
      <c r="EC350" s="1527"/>
      <c r="ED350" s="1527"/>
      <c r="EE350" s="1527"/>
      <c r="EF350" s="1890"/>
      <c r="EG350" s="1526"/>
      <c r="EH350" s="1527"/>
      <c r="EI350" s="1527"/>
      <c r="EJ350" s="1527"/>
      <c r="EK350" s="1527"/>
      <c r="EL350" s="1890"/>
      <c r="EM350" s="1526"/>
      <c r="EN350" s="1527"/>
      <c r="EO350" s="1527"/>
      <c r="EP350" s="1527"/>
      <c r="EQ350" s="1527"/>
      <c r="ER350" s="1890"/>
      <c r="ES350" s="1895"/>
      <c r="ET350" s="1896"/>
      <c r="EU350" s="1896"/>
      <c r="EV350" s="1896"/>
      <c r="EW350" s="1896"/>
      <c r="EX350" s="1896"/>
      <c r="EY350" s="1896"/>
      <c r="EZ350" s="1896"/>
      <c r="FA350" s="1896"/>
      <c r="FB350" s="1896"/>
      <c r="FC350" s="1896"/>
      <c r="FD350" s="1896"/>
      <c r="FE350" s="1896"/>
      <c r="FF350" s="1896"/>
      <c r="FG350" s="1896"/>
      <c r="FH350" s="1896"/>
      <c r="FI350" s="1896"/>
      <c r="FJ350" s="1896"/>
      <c r="FK350" s="1896"/>
      <c r="FL350" s="1897"/>
      <c r="FM350" s="1888"/>
      <c r="FN350" s="1877"/>
      <c r="FO350" s="1877"/>
      <c r="FP350" s="1877"/>
      <c r="FQ350" s="1877"/>
      <c r="FR350" s="1877"/>
      <c r="FS350" s="1878"/>
      <c r="FT350" s="1882"/>
      <c r="FU350" s="1883"/>
      <c r="FV350" s="1883"/>
      <c r="FW350" s="1884"/>
      <c r="FX350" s="1901"/>
      <c r="FY350" s="1858"/>
      <c r="FZ350" s="1858"/>
      <c r="GA350" s="1858"/>
      <c r="GB350" s="1858"/>
      <c r="GC350" s="1858"/>
      <c r="GD350" s="1902"/>
      <c r="GE350" s="1876"/>
      <c r="GF350" s="1877"/>
      <c r="GG350" s="1877"/>
      <c r="GH350" s="1877"/>
      <c r="GI350" s="1877"/>
      <c r="GJ350" s="1877"/>
      <c r="GK350" s="1878"/>
      <c r="GL350" s="1882"/>
      <c r="GM350" s="1883"/>
      <c r="GN350" s="1883"/>
      <c r="GO350" s="1884"/>
      <c r="GP350" s="1888"/>
      <c r="GQ350" s="1877"/>
      <c r="GR350" s="1877"/>
      <c r="GS350" s="1877"/>
      <c r="GT350" s="1877"/>
      <c r="GU350" s="1877"/>
      <c r="GV350" s="1878"/>
      <c r="GW350" s="1882"/>
      <c r="GX350" s="1883"/>
      <c r="GY350" s="1883"/>
      <c r="GZ350" s="2167"/>
      <c r="HA350" s="2169"/>
      <c r="HB350" s="1877"/>
      <c r="HC350" s="1877"/>
      <c r="HD350" s="1877"/>
      <c r="HE350" s="1877"/>
      <c r="HF350" s="1877"/>
      <c r="HG350" s="1878"/>
      <c r="HH350" s="1888"/>
      <c r="HI350" s="1877"/>
      <c r="HJ350" s="1877"/>
      <c r="HK350" s="1877"/>
      <c r="HL350" s="1877"/>
      <c r="HM350" s="1877"/>
      <c r="HN350" s="2172"/>
      <c r="HO350" s="1876"/>
      <c r="HP350" s="1877"/>
      <c r="HQ350" s="1877"/>
      <c r="HR350" s="1877"/>
      <c r="HS350" s="1877"/>
      <c r="HT350" s="1877"/>
      <c r="HU350" s="1975"/>
      <c r="HV350" s="1977"/>
      <c r="HW350" s="1877"/>
      <c r="HX350" s="1877"/>
      <c r="HY350" s="1877"/>
      <c r="HZ350" s="1877"/>
      <c r="IA350" s="1877"/>
      <c r="IB350" s="1878"/>
      <c r="IC350" s="1888"/>
      <c r="ID350" s="1877"/>
      <c r="IE350" s="1877"/>
      <c r="IF350" s="1877"/>
      <c r="IG350" s="1877"/>
      <c r="IH350" s="1877"/>
      <c r="II350" s="1975"/>
      <c r="IJ350" s="82"/>
    </row>
    <row r="351" spans="3:244" ht="5.25" customHeight="1">
      <c r="C351" s="90"/>
      <c r="D351" s="90"/>
      <c r="E351" s="90"/>
      <c r="F351" s="90"/>
      <c r="G351" s="90"/>
      <c r="H351" s="1526"/>
      <c r="I351" s="1527"/>
      <c r="J351" s="1527"/>
      <c r="K351" s="1527"/>
      <c r="L351" s="1527"/>
      <c r="M351" s="1890"/>
      <c r="N351" s="1526"/>
      <c r="O351" s="1527"/>
      <c r="P351" s="1527"/>
      <c r="Q351" s="1527"/>
      <c r="R351" s="1527"/>
      <c r="S351" s="1890"/>
      <c r="T351" s="1526"/>
      <c r="U351" s="1527"/>
      <c r="V351" s="1527"/>
      <c r="W351" s="1527"/>
      <c r="X351" s="1527"/>
      <c r="Y351" s="1890"/>
      <c r="Z351" s="1895"/>
      <c r="AA351" s="1896"/>
      <c r="AB351" s="1896"/>
      <c r="AC351" s="1896"/>
      <c r="AD351" s="1896"/>
      <c r="AE351" s="1896"/>
      <c r="AF351" s="1896"/>
      <c r="AG351" s="1896"/>
      <c r="AH351" s="1896"/>
      <c r="AI351" s="1896"/>
      <c r="AJ351" s="1896"/>
      <c r="AK351" s="1896"/>
      <c r="AL351" s="1896"/>
      <c r="AM351" s="1896"/>
      <c r="AN351" s="1896"/>
      <c r="AO351" s="1896"/>
      <c r="AP351" s="1896"/>
      <c r="AQ351" s="1896"/>
      <c r="AR351" s="1896"/>
      <c r="AS351" s="1897"/>
      <c r="AT351" s="1888"/>
      <c r="AU351" s="1877"/>
      <c r="AV351" s="1877"/>
      <c r="AW351" s="1877"/>
      <c r="AX351" s="1877"/>
      <c r="AY351" s="1877"/>
      <c r="AZ351" s="1878"/>
      <c r="BA351" s="1882"/>
      <c r="BB351" s="1883"/>
      <c r="BC351" s="1883"/>
      <c r="BD351" s="1884"/>
      <c r="BE351" s="1901"/>
      <c r="BF351" s="1858"/>
      <c r="BG351" s="1858"/>
      <c r="BH351" s="1858"/>
      <c r="BI351" s="1858"/>
      <c r="BJ351" s="1858"/>
      <c r="BK351" s="1902"/>
      <c r="BL351" s="1876"/>
      <c r="BM351" s="1877"/>
      <c r="BN351" s="1877"/>
      <c r="BO351" s="1877"/>
      <c r="BP351" s="1877"/>
      <c r="BQ351" s="1877"/>
      <c r="BR351" s="1878"/>
      <c r="BS351" s="1882"/>
      <c r="BT351" s="1883"/>
      <c r="BU351" s="1883"/>
      <c r="BV351" s="1884"/>
      <c r="BW351" s="1888"/>
      <c r="BX351" s="1877"/>
      <c r="BY351" s="1877"/>
      <c r="BZ351" s="1877"/>
      <c r="CA351" s="1877"/>
      <c r="CB351" s="1877"/>
      <c r="CC351" s="1878"/>
      <c r="CD351" s="1882"/>
      <c r="CE351" s="1883"/>
      <c r="CF351" s="1883"/>
      <c r="CG351" s="2167"/>
      <c r="CH351" s="2169"/>
      <c r="CI351" s="1877"/>
      <c r="CJ351" s="1877"/>
      <c r="CK351" s="1877"/>
      <c r="CL351" s="1877"/>
      <c r="CM351" s="1877"/>
      <c r="CN351" s="1878"/>
      <c r="CO351" s="1888"/>
      <c r="CP351" s="1877"/>
      <c r="CQ351" s="1877"/>
      <c r="CR351" s="1877"/>
      <c r="CS351" s="1877"/>
      <c r="CT351" s="1877"/>
      <c r="CU351" s="2172"/>
      <c r="CV351" s="1876"/>
      <c r="CW351" s="1877"/>
      <c r="CX351" s="1877"/>
      <c r="CY351" s="1877"/>
      <c r="CZ351" s="1877"/>
      <c r="DA351" s="1877"/>
      <c r="DB351" s="1975"/>
      <c r="DC351" s="1977"/>
      <c r="DD351" s="1877"/>
      <c r="DE351" s="1877"/>
      <c r="DF351" s="1877"/>
      <c r="DG351" s="1877"/>
      <c r="DH351" s="1877"/>
      <c r="DI351" s="1878"/>
      <c r="DJ351" s="1888"/>
      <c r="DK351" s="1877"/>
      <c r="DL351" s="1877"/>
      <c r="DM351" s="1877"/>
      <c r="DN351" s="1877"/>
      <c r="DO351" s="1877"/>
      <c r="DP351" s="1975"/>
      <c r="DQ351" s="81"/>
      <c r="DR351" s="144"/>
      <c r="DV351" s="90"/>
      <c r="DW351" s="90"/>
      <c r="DX351" s="90"/>
      <c r="DY351" s="90"/>
      <c r="DZ351" s="90"/>
      <c r="EA351" s="1526"/>
      <c r="EB351" s="1527"/>
      <c r="EC351" s="1527"/>
      <c r="ED351" s="1527"/>
      <c r="EE351" s="1527"/>
      <c r="EF351" s="1890"/>
      <c r="EG351" s="1526"/>
      <c r="EH351" s="1527"/>
      <c r="EI351" s="1527"/>
      <c r="EJ351" s="1527"/>
      <c r="EK351" s="1527"/>
      <c r="EL351" s="1890"/>
      <c r="EM351" s="1526"/>
      <c r="EN351" s="1527"/>
      <c r="EO351" s="1527"/>
      <c r="EP351" s="1527"/>
      <c r="EQ351" s="1527"/>
      <c r="ER351" s="1890"/>
      <c r="ES351" s="1895"/>
      <c r="ET351" s="1896"/>
      <c r="EU351" s="1896"/>
      <c r="EV351" s="1896"/>
      <c r="EW351" s="1896"/>
      <c r="EX351" s="1896"/>
      <c r="EY351" s="1896"/>
      <c r="EZ351" s="1896"/>
      <c r="FA351" s="1896"/>
      <c r="FB351" s="1896"/>
      <c r="FC351" s="1896"/>
      <c r="FD351" s="1896"/>
      <c r="FE351" s="1896"/>
      <c r="FF351" s="1896"/>
      <c r="FG351" s="1896"/>
      <c r="FH351" s="1896"/>
      <c r="FI351" s="1896"/>
      <c r="FJ351" s="1896"/>
      <c r="FK351" s="1896"/>
      <c r="FL351" s="1897"/>
      <c r="FM351" s="1888"/>
      <c r="FN351" s="1877"/>
      <c r="FO351" s="1877"/>
      <c r="FP351" s="1877"/>
      <c r="FQ351" s="1877"/>
      <c r="FR351" s="1877"/>
      <c r="FS351" s="1878"/>
      <c r="FT351" s="1882"/>
      <c r="FU351" s="1883"/>
      <c r="FV351" s="1883"/>
      <c r="FW351" s="1884"/>
      <c r="FX351" s="1901"/>
      <c r="FY351" s="1858"/>
      <c r="FZ351" s="1858"/>
      <c r="GA351" s="1858"/>
      <c r="GB351" s="1858"/>
      <c r="GC351" s="1858"/>
      <c r="GD351" s="1902"/>
      <c r="GE351" s="1876"/>
      <c r="GF351" s="1877"/>
      <c r="GG351" s="1877"/>
      <c r="GH351" s="1877"/>
      <c r="GI351" s="1877"/>
      <c r="GJ351" s="1877"/>
      <c r="GK351" s="1878"/>
      <c r="GL351" s="1882"/>
      <c r="GM351" s="1883"/>
      <c r="GN351" s="1883"/>
      <c r="GO351" s="1884"/>
      <c r="GP351" s="1888"/>
      <c r="GQ351" s="1877"/>
      <c r="GR351" s="1877"/>
      <c r="GS351" s="1877"/>
      <c r="GT351" s="1877"/>
      <c r="GU351" s="1877"/>
      <c r="GV351" s="1878"/>
      <c r="GW351" s="1882"/>
      <c r="GX351" s="1883"/>
      <c r="GY351" s="1883"/>
      <c r="GZ351" s="2167"/>
      <c r="HA351" s="2169"/>
      <c r="HB351" s="1877"/>
      <c r="HC351" s="1877"/>
      <c r="HD351" s="1877"/>
      <c r="HE351" s="1877"/>
      <c r="HF351" s="1877"/>
      <c r="HG351" s="1878"/>
      <c r="HH351" s="1888"/>
      <c r="HI351" s="1877"/>
      <c r="HJ351" s="1877"/>
      <c r="HK351" s="1877"/>
      <c r="HL351" s="1877"/>
      <c r="HM351" s="1877"/>
      <c r="HN351" s="2172"/>
      <c r="HO351" s="1876"/>
      <c r="HP351" s="1877"/>
      <c r="HQ351" s="1877"/>
      <c r="HR351" s="1877"/>
      <c r="HS351" s="1877"/>
      <c r="HT351" s="1877"/>
      <c r="HU351" s="1975"/>
      <c r="HV351" s="1977"/>
      <c r="HW351" s="1877"/>
      <c r="HX351" s="1877"/>
      <c r="HY351" s="1877"/>
      <c r="HZ351" s="1877"/>
      <c r="IA351" s="1877"/>
      <c r="IB351" s="1878"/>
      <c r="IC351" s="1888"/>
      <c r="ID351" s="1877"/>
      <c r="IE351" s="1877"/>
      <c r="IF351" s="1877"/>
      <c r="IG351" s="1877"/>
      <c r="IH351" s="1877"/>
      <c r="II351" s="1975"/>
      <c r="IJ351" s="82"/>
    </row>
    <row r="352" spans="3:244" ht="5.25" customHeight="1">
      <c r="C352" s="90"/>
      <c r="D352" s="90"/>
      <c r="E352" s="90"/>
      <c r="F352" s="90"/>
      <c r="G352" s="90"/>
      <c r="H352" s="1526"/>
      <c r="I352" s="1527"/>
      <c r="J352" s="1527"/>
      <c r="K352" s="1527"/>
      <c r="L352" s="1527"/>
      <c r="M352" s="1890"/>
      <c r="N352" s="1526"/>
      <c r="O352" s="1527"/>
      <c r="P352" s="1527"/>
      <c r="Q352" s="1527"/>
      <c r="R352" s="1527"/>
      <c r="S352" s="1890"/>
      <c r="T352" s="1526"/>
      <c r="U352" s="1527"/>
      <c r="V352" s="1527"/>
      <c r="W352" s="1527"/>
      <c r="X352" s="1527"/>
      <c r="Y352" s="1890"/>
      <c r="Z352" s="1895"/>
      <c r="AA352" s="1896"/>
      <c r="AB352" s="1896"/>
      <c r="AC352" s="1896"/>
      <c r="AD352" s="1896"/>
      <c r="AE352" s="1896"/>
      <c r="AF352" s="1896"/>
      <c r="AG352" s="1896"/>
      <c r="AH352" s="1896"/>
      <c r="AI352" s="1896"/>
      <c r="AJ352" s="1896"/>
      <c r="AK352" s="1896"/>
      <c r="AL352" s="1896"/>
      <c r="AM352" s="1896"/>
      <c r="AN352" s="1896"/>
      <c r="AO352" s="1896"/>
      <c r="AP352" s="1896"/>
      <c r="AQ352" s="1896"/>
      <c r="AR352" s="1896"/>
      <c r="AS352" s="1897"/>
      <c r="AT352" s="1888"/>
      <c r="AU352" s="1877"/>
      <c r="AV352" s="1877"/>
      <c r="AW352" s="1877"/>
      <c r="AX352" s="1877"/>
      <c r="AY352" s="1877"/>
      <c r="AZ352" s="1878"/>
      <c r="BA352" s="1882"/>
      <c r="BB352" s="1883"/>
      <c r="BC352" s="1883"/>
      <c r="BD352" s="1884"/>
      <c r="BE352" s="1901"/>
      <c r="BF352" s="1858"/>
      <c r="BG352" s="1858"/>
      <c r="BH352" s="1858"/>
      <c r="BI352" s="1858"/>
      <c r="BJ352" s="1858"/>
      <c r="BK352" s="1902"/>
      <c r="BL352" s="1876"/>
      <c r="BM352" s="1877"/>
      <c r="BN352" s="1877"/>
      <c r="BO352" s="1877"/>
      <c r="BP352" s="1877"/>
      <c r="BQ352" s="1877"/>
      <c r="BR352" s="1878"/>
      <c r="BS352" s="1882"/>
      <c r="BT352" s="1883"/>
      <c r="BU352" s="1883"/>
      <c r="BV352" s="1884"/>
      <c r="BW352" s="1888"/>
      <c r="BX352" s="1877"/>
      <c r="BY352" s="1877"/>
      <c r="BZ352" s="1877"/>
      <c r="CA352" s="1877"/>
      <c r="CB352" s="1877"/>
      <c r="CC352" s="1878"/>
      <c r="CD352" s="1882"/>
      <c r="CE352" s="1883"/>
      <c r="CF352" s="1883"/>
      <c r="CG352" s="2167"/>
      <c r="CH352" s="2169"/>
      <c r="CI352" s="1877"/>
      <c r="CJ352" s="1877"/>
      <c r="CK352" s="1877"/>
      <c r="CL352" s="1877"/>
      <c r="CM352" s="1877"/>
      <c r="CN352" s="1878"/>
      <c r="CO352" s="1888"/>
      <c r="CP352" s="1877"/>
      <c r="CQ352" s="1877"/>
      <c r="CR352" s="1877"/>
      <c r="CS352" s="1877"/>
      <c r="CT352" s="1877"/>
      <c r="CU352" s="2172"/>
      <c r="CV352" s="1876"/>
      <c r="CW352" s="1877"/>
      <c r="CX352" s="1877"/>
      <c r="CY352" s="1877"/>
      <c r="CZ352" s="1877"/>
      <c r="DA352" s="1877"/>
      <c r="DB352" s="1975"/>
      <c r="DC352" s="1977"/>
      <c r="DD352" s="1877"/>
      <c r="DE352" s="1877"/>
      <c r="DF352" s="1877"/>
      <c r="DG352" s="1877"/>
      <c r="DH352" s="1877"/>
      <c r="DI352" s="1878"/>
      <c r="DJ352" s="1888"/>
      <c r="DK352" s="1877"/>
      <c r="DL352" s="1877"/>
      <c r="DM352" s="1877"/>
      <c r="DN352" s="1877"/>
      <c r="DO352" s="1877"/>
      <c r="DP352" s="1975"/>
      <c r="DQ352" s="81"/>
      <c r="DR352" s="144"/>
      <c r="DV352" s="90"/>
      <c r="DW352" s="90"/>
      <c r="DX352" s="90"/>
      <c r="DY352" s="90"/>
      <c r="DZ352" s="90"/>
      <c r="EA352" s="1526"/>
      <c r="EB352" s="1527"/>
      <c r="EC352" s="1527"/>
      <c r="ED352" s="1527"/>
      <c r="EE352" s="1527"/>
      <c r="EF352" s="1890"/>
      <c r="EG352" s="1526"/>
      <c r="EH352" s="1527"/>
      <c r="EI352" s="1527"/>
      <c r="EJ352" s="1527"/>
      <c r="EK352" s="1527"/>
      <c r="EL352" s="1890"/>
      <c r="EM352" s="1526"/>
      <c r="EN352" s="1527"/>
      <c r="EO352" s="1527"/>
      <c r="EP352" s="1527"/>
      <c r="EQ352" s="1527"/>
      <c r="ER352" s="1890"/>
      <c r="ES352" s="1895"/>
      <c r="ET352" s="1896"/>
      <c r="EU352" s="1896"/>
      <c r="EV352" s="1896"/>
      <c r="EW352" s="1896"/>
      <c r="EX352" s="1896"/>
      <c r="EY352" s="1896"/>
      <c r="EZ352" s="1896"/>
      <c r="FA352" s="1896"/>
      <c r="FB352" s="1896"/>
      <c r="FC352" s="1896"/>
      <c r="FD352" s="1896"/>
      <c r="FE352" s="1896"/>
      <c r="FF352" s="1896"/>
      <c r="FG352" s="1896"/>
      <c r="FH352" s="1896"/>
      <c r="FI352" s="1896"/>
      <c r="FJ352" s="1896"/>
      <c r="FK352" s="1896"/>
      <c r="FL352" s="1897"/>
      <c r="FM352" s="1888"/>
      <c r="FN352" s="1877"/>
      <c r="FO352" s="1877"/>
      <c r="FP352" s="1877"/>
      <c r="FQ352" s="1877"/>
      <c r="FR352" s="1877"/>
      <c r="FS352" s="1878"/>
      <c r="FT352" s="1882"/>
      <c r="FU352" s="1883"/>
      <c r="FV352" s="1883"/>
      <c r="FW352" s="1884"/>
      <c r="FX352" s="1901"/>
      <c r="FY352" s="1858"/>
      <c r="FZ352" s="1858"/>
      <c r="GA352" s="1858"/>
      <c r="GB352" s="1858"/>
      <c r="GC352" s="1858"/>
      <c r="GD352" s="1902"/>
      <c r="GE352" s="1876"/>
      <c r="GF352" s="1877"/>
      <c r="GG352" s="1877"/>
      <c r="GH352" s="1877"/>
      <c r="GI352" s="1877"/>
      <c r="GJ352" s="1877"/>
      <c r="GK352" s="1878"/>
      <c r="GL352" s="1882"/>
      <c r="GM352" s="1883"/>
      <c r="GN352" s="1883"/>
      <c r="GO352" s="1884"/>
      <c r="GP352" s="1888"/>
      <c r="GQ352" s="1877"/>
      <c r="GR352" s="1877"/>
      <c r="GS352" s="1877"/>
      <c r="GT352" s="1877"/>
      <c r="GU352" s="1877"/>
      <c r="GV352" s="1878"/>
      <c r="GW352" s="1882"/>
      <c r="GX352" s="1883"/>
      <c r="GY352" s="1883"/>
      <c r="GZ352" s="2167"/>
      <c r="HA352" s="2169"/>
      <c r="HB352" s="1877"/>
      <c r="HC352" s="1877"/>
      <c r="HD352" s="1877"/>
      <c r="HE352" s="1877"/>
      <c r="HF352" s="1877"/>
      <c r="HG352" s="1878"/>
      <c r="HH352" s="1888"/>
      <c r="HI352" s="1877"/>
      <c r="HJ352" s="1877"/>
      <c r="HK352" s="1877"/>
      <c r="HL352" s="1877"/>
      <c r="HM352" s="1877"/>
      <c r="HN352" s="2172"/>
      <c r="HO352" s="1876"/>
      <c r="HP352" s="1877"/>
      <c r="HQ352" s="1877"/>
      <c r="HR352" s="1877"/>
      <c r="HS352" s="1877"/>
      <c r="HT352" s="1877"/>
      <c r="HU352" s="1975"/>
      <c r="HV352" s="1977"/>
      <c r="HW352" s="1877"/>
      <c r="HX352" s="1877"/>
      <c r="HY352" s="1877"/>
      <c r="HZ352" s="1877"/>
      <c r="IA352" s="1877"/>
      <c r="IB352" s="1878"/>
      <c r="IC352" s="1888"/>
      <c r="ID352" s="1877"/>
      <c r="IE352" s="1877"/>
      <c r="IF352" s="1877"/>
      <c r="IG352" s="1877"/>
      <c r="IH352" s="1877"/>
      <c r="II352" s="1975"/>
      <c r="IJ352" s="82"/>
    </row>
    <row r="353" spans="3:244" ht="5.25" customHeight="1">
      <c r="C353" s="90"/>
      <c r="D353" s="90"/>
      <c r="E353" s="90"/>
      <c r="F353" s="90"/>
      <c r="G353" s="90"/>
      <c r="H353" s="1526"/>
      <c r="I353" s="1527"/>
      <c r="J353" s="1527"/>
      <c r="K353" s="1527"/>
      <c r="L353" s="1527"/>
      <c r="M353" s="1890"/>
      <c r="N353" s="1526"/>
      <c r="O353" s="1527"/>
      <c r="P353" s="1527"/>
      <c r="Q353" s="1527"/>
      <c r="R353" s="1527"/>
      <c r="S353" s="1890"/>
      <c r="T353" s="1526"/>
      <c r="U353" s="1527"/>
      <c r="V353" s="1527"/>
      <c r="W353" s="1527"/>
      <c r="X353" s="1527"/>
      <c r="Y353" s="1890"/>
      <c r="Z353" s="1895"/>
      <c r="AA353" s="1896"/>
      <c r="AB353" s="1896"/>
      <c r="AC353" s="1896"/>
      <c r="AD353" s="1896"/>
      <c r="AE353" s="1896"/>
      <c r="AF353" s="1896"/>
      <c r="AG353" s="1896"/>
      <c r="AH353" s="1896"/>
      <c r="AI353" s="1896"/>
      <c r="AJ353" s="1896"/>
      <c r="AK353" s="1896"/>
      <c r="AL353" s="1896"/>
      <c r="AM353" s="1896"/>
      <c r="AN353" s="1896"/>
      <c r="AO353" s="1896"/>
      <c r="AP353" s="1896"/>
      <c r="AQ353" s="1896"/>
      <c r="AR353" s="1896"/>
      <c r="AS353" s="1897"/>
      <c r="AT353" s="1888"/>
      <c r="AU353" s="1877"/>
      <c r="AV353" s="1877"/>
      <c r="AW353" s="1877"/>
      <c r="AX353" s="1877"/>
      <c r="AY353" s="1877"/>
      <c r="AZ353" s="1878"/>
      <c r="BA353" s="1882"/>
      <c r="BB353" s="1883"/>
      <c r="BC353" s="1883"/>
      <c r="BD353" s="1884"/>
      <c r="BE353" s="1901"/>
      <c r="BF353" s="1858"/>
      <c r="BG353" s="1858"/>
      <c r="BH353" s="1858"/>
      <c r="BI353" s="1858"/>
      <c r="BJ353" s="1858"/>
      <c r="BK353" s="1902"/>
      <c r="BL353" s="1876"/>
      <c r="BM353" s="1877"/>
      <c r="BN353" s="1877"/>
      <c r="BO353" s="1877"/>
      <c r="BP353" s="1877"/>
      <c r="BQ353" s="1877"/>
      <c r="BR353" s="1878"/>
      <c r="BS353" s="1882"/>
      <c r="BT353" s="1883"/>
      <c r="BU353" s="1883"/>
      <c r="BV353" s="1884"/>
      <c r="BW353" s="1888"/>
      <c r="BX353" s="1877"/>
      <c r="BY353" s="1877"/>
      <c r="BZ353" s="1877"/>
      <c r="CA353" s="1877"/>
      <c r="CB353" s="1877"/>
      <c r="CC353" s="1878"/>
      <c r="CD353" s="1882"/>
      <c r="CE353" s="1883"/>
      <c r="CF353" s="1883"/>
      <c r="CG353" s="2167"/>
      <c r="CH353" s="2169"/>
      <c r="CI353" s="1877"/>
      <c r="CJ353" s="1877"/>
      <c r="CK353" s="1877"/>
      <c r="CL353" s="1877"/>
      <c r="CM353" s="1877"/>
      <c r="CN353" s="1878"/>
      <c r="CO353" s="1888"/>
      <c r="CP353" s="1877"/>
      <c r="CQ353" s="1877"/>
      <c r="CR353" s="1877"/>
      <c r="CS353" s="1877"/>
      <c r="CT353" s="1877"/>
      <c r="CU353" s="2172"/>
      <c r="CV353" s="1876"/>
      <c r="CW353" s="1877"/>
      <c r="CX353" s="1877"/>
      <c r="CY353" s="1877"/>
      <c r="CZ353" s="1877"/>
      <c r="DA353" s="1877"/>
      <c r="DB353" s="1975"/>
      <c r="DC353" s="1977"/>
      <c r="DD353" s="1877"/>
      <c r="DE353" s="1877"/>
      <c r="DF353" s="1877"/>
      <c r="DG353" s="1877"/>
      <c r="DH353" s="1877"/>
      <c r="DI353" s="1878"/>
      <c r="DJ353" s="1888"/>
      <c r="DK353" s="1877"/>
      <c r="DL353" s="1877"/>
      <c r="DM353" s="1877"/>
      <c r="DN353" s="1877"/>
      <c r="DO353" s="1877"/>
      <c r="DP353" s="1975"/>
      <c r="DQ353" s="81"/>
      <c r="DR353" s="144"/>
      <c r="DV353" s="90"/>
      <c r="DW353" s="90"/>
      <c r="DX353" s="90"/>
      <c r="DY353" s="90"/>
      <c r="DZ353" s="90"/>
      <c r="EA353" s="1526"/>
      <c r="EB353" s="1527"/>
      <c r="EC353" s="1527"/>
      <c r="ED353" s="1527"/>
      <c r="EE353" s="1527"/>
      <c r="EF353" s="1890"/>
      <c r="EG353" s="1526"/>
      <c r="EH353" s="1527"/>
      <c r="EI353" s="1527"/>
      <c r="EJ353" s="1527"/>
      <c r="EK353" s="1527"/>
      <c r="EL353" s="1890"/>
      <c r="EM353" s="1526"/>
      <c r="EN353" s="1527"/>
      <c r="EO353" s="1527"/>
      <c r="EP353" s="1527"/>
      <c r="EQ353" s="1527"/>
      <c r="ER353" s="1890"/>
      <c r="ES353" s="1895"/>
      <c r="ET353" s="1896"/>
      <c r="EU353" s="1896"/>
      <c r="EV353" s="1896"/>
      <c r="EW353" s="1896"/>
      <c r="EX353" s="1896"/>
      <c r="EY353" s="1896"/>
      <c r="EZ353" s="1896"/>
      <c r="FA353" s="1896"/>
      <c r="FB353" s="1896"/>
      <c r="FC353" s="1896"/>
      <c r="FD353" s="1896"/>
      <c r="FE353" s="1896"/>
      <c r="FF353" s="1896"/>
      <c r="FG353" s="1896"/>
      <c r="FH353" s="1896"/>
      <c r="FI353" s="1896"/>
      <c r="FJ353" s="1896"/>
      <c r="FK353" s="1896"/>
      <c r="FL353" s="1897"/>
      <c r="FM353" s="1888"/>
      <c r="FN353" s="1877"/>
      <c r="FO353" s="1877"/>
      <c r="FP353" s="1877"/>
      <c r="FQ353" s="1877"/>
      <c r="FR353" s="1877"/>
      <c r="FS353" s="1878"/>
      <c r="FT353" s="1882"/>
      <c r="FU353" s="1883"/>
      <c r="FV353" s="1883"/>
      <c r="FW353" s="1884"/>
      <c r="FX353" s="1901"/>
      <c r="FY353" s="1858"/>
      <c r="FZ353" s="1858"/>
      <c r="GA353" s="1858"/>
      <c r="GB353" s="1858"/>
      <c r="GC353" s="1858"/>
      <c r="GD353" s="1902"/>
      <c r="GE353" s="1876"/>
      <c r="GF353" s="1877"/>
      <c r="GG353" s="1877"/>
      <c r="GH353" s="1877"/>
      <c r="GI353" s="1877"/>
      <c r="GJ353" s="1877"/>
      <c r="GK353" s="1878"/>
      <c r="GL353" s="1882"/>
      <c r="GM353" s="1883"/>
      <c r="GN353" s="1883"/>
      <c r="GO353" s="1884"/>
      <c r="GP353" s="1888"/>
      <c r="GQ353" s="1877"/>
      <c r="GR353" s="1877"/>
      <c r="GS353" s="1877"/>
      <c r="GT353" s="1877"/>
      <c r="GU353" s="1877"/>
      <c r="GV353" s="1878"/>
      <c r="GW353" s="1882"/>
      <c r="GX353" s="1883"/>
      <c r="GY353" s="1883"/>
      <c r="GZ353" s="2167"/>
      <c r="HA353" s="2169"/>
      <c r="HB353" s="1877"/>
      <c r="HC353" s="1877"/>
      <c r="HD353" s="1877"/>
      <c r="HE353" s="1877"/>
      <c r="HF353" s="1877"/>
      <c r="HG353" s="1878"/>
      <c r="HH353" s="1888"/>
      <c r="HI353" s="1877"/>
      <c r="HJ353" s="1877"/>
      <c r="HK353" s="1877"/>
      <c r="HL353" s="1877"/>
      <c r="HM353" s="1877"/>
      <c r="HN353" s="2172"/>
      <c r="HO353" s="1876"/>
      <c r="HP353" s="1877"/>
      <c r="HQ353" s="1877"/>
      <c r="HR353" s="1877"/>
      <c r="HS353" s="1877"/>
      <c r="HT353" s="1877"/>
      <c r="HU353" s="1975"/>
      <c r="HV353" s="1977"/>
      <c r="HW353" s="1877"/>
      <c r="HX353" s="1877"/>
      <c r="HY353" s="1877"/>
      <c r="HZ353" s="1877"/>
      <c r="IA353" s="1877"/>
      <c r="IB353" s="1878"/>
      <c r="IC353" s="1888"/>
      <c r="ID353" s="1877"/>
      <c r="IE353" s="1877"/>
      <c r="IF353" s="1877"/>
      <c r="IG353" s="1877"/>
      <c r="IH353" s="1877"/>
      <c r="II353" s="1975"/>
      <c r="IJ353" s="82"/>
    </row>
    <row r="354" spans="3:244" ht="5.25" customHeight="1" thickBot="1">
      <c r="C354" s="90"/>
      <c r="D354" s="90"/>
      <c r="E354" s="90"/>
      <c r="F354" s="90"/>
      <c r="G354" s="90"/>
      <c r="H354" s="1891"/>
      <c r="I354" s="1892"/>
      <c r="J354" s="1892"/>
      <c r="K354" s="1892"/>
      <c r="L354" s="1892"/>
      <c r="M354" s="1893"/>
      <c r="N354" s="1529"/>
      <c r="O354" s="1530"/>
      <c r="P354" s="1530"/>
      <c r="Q354" s="1530"/>
      <c r="R354" s="1530"/>
      <c r="S354" s="1894"/>
      <c r="T354" s="1891"/>
      <c r="U354" s="1892"/>
      <c r="V354" s="1892"/>
      <c r="W354" s="1892"/>
      <c r="X354" s="1892"/>
      <c r="Y354" s="1893"/>
      <c r="Z354" s="1898"/>
      <c r="AA354" s="1899"/>
      <c r="AB354" s="1899"/>
      <c r="AC354" s="1899"/>
      <c r="AD354" s="1899"/>
      <c r="AE354" s="1899"/>
      <c r="AF354" s="1899"/>
      <c r="AG354" s="1899"/>
      <c r="AH354" s="1899"/>
      <c r="AI354" s="1899"/>
      <c r="AJ354" s="1899"/>
      <c r="AK354" s="1899"/>
      <c r="AL354" s="1899"/>
      <c r="AM354" s="1899"/>
      <c r="AN354" s="1899"/>
      <c r="AO354" s="1899"/>
      <c r="AP354" s="1899"/>
      <c r="AQ354" s="1899"/>
      <c r="AR354" s="1899"/>
      <c r="AS354" s="1900"/>
      <c r="AT354" s="1889"/>
      <c r="AU354" s="1880"/>
      <c r="AV354" s="1880"/>
      <c r="AW354" s="1880"/>
      <c r="AX354" s="1880"/>
      <c r="AY354" s="1880"/>
      <c r="AZ354" s="1881"/>
      <c r="BA354" s="1885"/>
      <c r="BB354" s="1886"/>
      <c r="BC354" s="1886"/>
      <c r="BD354" s="1887"/>
      <c r="BE354" s="1903"/>
      <c r="BF354" s="1904"/>
      <c r="BG354" s="1904"/>
      <c r="BH354" s="1904"/>
      <c r="BI354" s="1904"/>
      <c r="BJ354" s="1904"/>
      <c r="BK354" s="1905"/>
      <c r="BL354" s="1879"/>
      <c r="BM354" s="1880"/>
      <c r="BN354" s="1880"/>
      <c r="BO354" s="1880"/>
      <c r="BP354" s="1880"/>
      <c r="BQ354" s="1880"/>
      <c r="BR354" s="1881"/>
      <c r="BS354" s="1885"/>
      <c r="BT354" s="1886"/>
      <c r="BU354" s="1886"/>
      <c r="BV354" s="1887"/>
      <c r="BW354" s="1889"/>
      <c r="BX354" s="1880"/>
      <c r="BY354" s="1880"/>
      <c r="BZ354" s="1880"/>
      <c r="CA354" s="1880"/>
      <c r="CB354" s="1880"/>
      <c r="CC354" s="1881"/>
      <c r="CD354" s="1885"/>
      <c r="CE354" s="1886"/>
      <c r="CF354" s="1886"/>
      <c r="CG354" s="2168"/>
      <c r="CH354" s="2170"/>
      <c r="CI354" s="1980"/>
      <c r="CJ354" s="1980"/>
      <c r="CK354" s="1980"/>
      <c r="CL354" s="1980"/>
      <c r="CM354" s="1980"/>
      <c r="CN354" s="2171"/>
      <c r="CO354" s="1889"/>
      <c r="CP354" s="1880"/>
      <c r="CQ354" s="1880"/>
      <c r="CR354" s="1880"/>
      <c r="CS354" s="1880"/>
      <c r="CT354" s="1880"/>
      <c r="CU354" s="2173"/>
      <c r="CV354" s="1879"/>
      <c r="CW354" s="1880"/>
      <c r="CX354" s="1880"/>
      <c r="CY354" s="1880"/>
      <c r="CZ354" s="1880"/>
      <c r="DA354" s="1880"/>
      <c r="DB354" s="1976"/>
      <c r="DC354" s="1978"/>
      <c r="DD354" s="1880"/>
      <c r="DE354" s="1880"/>
      <c r="DF354" s="1880"/>
      <c r="DG354" s="1880"/>
      <c r="DH354" s="1880"/>
      <c r="DI354" s="1881"/>
      <c r="DJ354" s="1979"/>
      <c r="DK354" s="1980"/>
      <c r="DL354" s="1980"/>
      <c r="DM354" s="1980"/>
      <c r="DN354" s="1980"/>
      <c r="DO354" s="1980"/>
      <c r="DP354" s="1981"/>
      <c r="DQ354" s="81"/>
      <c r="DR354" s="144"/>
      <c r="DV354" s="90"/>
      <c r="DW354" s="90"/>
      <c r="DX354" s="90"/>
      <c r="DY354" s="90"/>
      <c r="DZ354" s="90"/>
      <c r="EA354" s="1891"/>
      <c r="EB354" s="1892"/>
      <c r="EC354" s="1892"/>
      <c r="ED354" s="1892"/>
      <c r="EE354" s="1892"/>
      <c r="EF354" s="1893"/>
      <c r="EG354" s="1529"/>
      <c r="EH354" s="1530"/>
      <c r="EI354" s="1530"/>
      <c r="EJ354" s="1530"/>
      <c r="EK354" s="1530"/>
      <c r="EL354" s="1894"/>
      <c r="EM354" s="1891"/>
      <c r="EN354" s="1892"/>
      <c r="EO354" s="1892"/>
      <c r="EP354" s="1892"/>
      <c r="EQ354" s="1892"/>
      <c r="ER354" s="1893"/>
      <c r="ES354" s="1898"/>
      <c r="ET354" s="1899"/>
      <c r="EU354" s="1899"/>
      <c r="EV354" s="1899"/>
      <c r="EW354" s="1899"/>
      <c r="EX354" s="1899"/>
      <c r="EY354" s="1899"/>
      <c r="EZ354" s="1899"/>
      <c r="FA354" s="1899"/>
      <c r="FB354" s="1899"/>
      <c r="FC354" s="1899"/>
      <c r="FD354" s="1899"/>
      <c r="FE354" s="1899"/>
      <c r="FF354" s="1899"/>
      <c r="FG354" s="1899"/>
      <c r="FH354" s="1899"/>
      <c r="FI354" s="1899"/>
      <c r="FJ354" s="1899"/>
      <c r="FK354" s="1899"/>
      <c r="FL354" s="1900"/>
      <c r="FM354" s="1889"/>
      <c r="FN354" s="1880"/>
      <c r="FO354" s="1880"/>
      <c r="FP354" s="1880"/>
      <c r="FQ354" s="1880"/>
      <c r="FR354" s="1880"/>
      <c r="FS354" s="1881"/>
      <c r="FT354" s="1885"/>
      <c r="FU354" s="1886"/>
      <c r="FV354" s="1886"/>
      <c r="FW354" s="1887"/>
      <c r="FX354" s="1903"/>
      <c r="FY354" s="1904"/>
      <c r="FZ354" s="1904"/>
      <c r="GA354" s="1904"/>
      <c r="GB354" s="1904"/>
      <c r="GC354" s="1904"/>
      <c r="GD354" s="1905"/>
      <c r="GE354" s="1879"/>
      <c r="GF354" s="1880"/>
      <c r="GG354" s="1880"/>
      <c r="GH354" s="1880"/>
      <c r="GI354" s="1880"/>
      <c r="GJ354" s="1880"/>
      <c r="GK354" s="1881"/>
      <c r="GL354" s="1885"/>
      <c r="GM354" s="1886"/>
      <c r="GN354" s="1886"/>
      <c r="GO354" s="1887"/>
      <c r="GP354" s="1889"/>
      <c r="GQ354" s="1880"/>
      <c r="GR354" s="1880"/>
      <c r="GS354" s="1880"/>
      <c r="GT354" s="1880"/>
      <c r="GU354" s="1880"/>
      <c r="GV354" s="1881"/>
      <c r="GW354" s="1885"/>
      <c r="GX354" s="1886"/>
      <c r="GY354" s="1886"/>
      <c r="GZ354" s="2168"/>
      <c r="HA354" s="2170"/>
      <c r="HB354" s="1980"/>
      <c r="HC354" s="1980"/>
      <c r="HD354" s="1980"/>
      <c r="HE354" s="1980"/>
      <c r="HF354" s="1980"/>
      <c r="HG354" s="2171"/>
      <c r="HH354" s="1889"/>
      <c r="HI354" s="1880"/>
      <c r="HJ354" s="1880"/>
      <c r="HK354" s="1880"/>
      <c r="HL354" s="1880"/>
      <c r="HM354" s="1880"/>
      <c r="HN354" s="2173"/>
      <c r="HO354" s="1879"/>
      <c r="HP354" s="1880"/>
      <c r="HQ354" s="1880"/>
      <c r="HR354" s="1880"/>
      <c r="HS354" s="1880"/>
      <c r="HT354" s="1880"/>
      <c r="HU354" s="1976"/>
      <c r="HV354" s="1978"/>
      <c r="HW354" s="1880"/>
      <c r="HX354" s="1880"/>
      <c r="HY354" s="1880"/>
      <c r="HZ354" s="1880"/>
      <c r="IA354" s="1880"/>
      <c r="IB354" s="1881"/>
      <c r="IC354" s="1979"/>
      <c r="ID354" s="1980"/>
      <c r="IE354" s="1980"/>
      <c r="IF354" s="1980"/>
      <c r="IG354" s="1980"/>
      <c r="IH354" s="1980"/>
      <c r="II354" s="1981"/>
      <c r="IJ354" s="82"/>
    </row>
    <row r="355" spans="3:244" ht="5.25" customHeight="1">
      <c r="C355" s="90"/>
      <c r="D355" s="90"/>
      <c r="E355" s="90"/>
      <c r="F355" s="90"/>
      <c r="G355" s="90"/>
      <c r="H355" s="1864" t="s">
        <v>51</v>
      </c>
      <c r="I355" s="1865"/>
      <c r="J355" s="1865"/>
      <c r="K355" s="1865"/>
      <c r="L355" s="1865"/>
      <c r="M355" s="1865"/>
      <c r="N355" s="1865"/>
      <c r="O355" s="1865"/>
      <c r="P355" s="1865"/>
      <c r="Q355" s="1865"/>
      <c r="R355" s="1865"/>
      <c r="S355" s="1865"/>
      <c r="T355" s="1865"/>
      <c r="U355" s="1865"/>
      <c r="V355" s="1865"/>
      <c r="W355" s="1865"/>
      <c r="X355" s="1865"/>
      <c r="Y355" s="1865"/>
      <c r="Z355" s="1865"/>
      <c r="AA355" s="1865"/>
      <c r="AB355" s="1865"/>
      <c r="AC355" s="1865"/>
      <c r="AD355" s="1865"/>
      <c r="AE355" s="1865"/>
      <c r="AF355" s="1865"/>
      <c r="AG355" s="1865"/>
      <c r="AH355" s="1865"/>
      <c r="AI355" s="1865"/>
      <c r="AJ355" s="1866"/>
      <c r="AK355" s="1870" t="s">
        <v>121</v>
      </c>
      <c r="AL355" s="1865"/>
      <c r="AM355" s="1865"/>
      <c r="AN355" s="1865"/>
      <c r="AO355" s="1865"/>
      <c r="AP355" s="1865"/>
      <c r="AQ355" s="1865"/>
      <c r="AR355" s="1865"/>
      <c r="AS355" s="1865"/>
      <c r="AT355" s="1865"/>
      <c r="AU355" s="1865"/>
      <c r="AV355" s="1865"/>
      <c r="AW355" s="1865"/>
      <c r="AX355" s="1865"/>
      <c r="AY355" s="1865"/>
      <c r="AZ355" s="1865"/>
      <c r="BA355" s="1865"/>
      <c r="BB355" s="1865"/>
      <c r="BC355" s="1865"/>
      <c r="BD355" s="1865"/>
      <c r="BE355" s="1865"/>
      <c r="BF355" s="1865"/>
      <c r="BG355" s="1865"/>
      <c r="BH355" s="1865"/>
      <c r="BI355" s="1865"/>
      <c r="BJ355" s="1865"/>
      <c r="BK355" s="1865"/>
      <c r="BL355" s="1866"/>
      <c r="BM355" s="1870" t="s">
        <v>122</v>
      </c>
      <c r="BN355" s="1865"/>
      <c r="BO355" s="1865"/>
      <c r="BP355" s="1865"/>
      <c r="BQ355" s="1865"/>
      <c r="BR355" s="1865"/>
      <c r="BS355" s="1865"/>
      <c r="BT355" s="1865"/>
      <c r="BU355" s="1865"/>
      <c r="BV355" s="1865"/>
      <c r="BW355" s="1865"/>
      <c r="BX355" s="1865"/>
      <c r="BY355" s="1865"/>
      <c r="BZ355" s="1865"/>
      <c r="CA355" s="1865"/>
      <c r="CB355" s="1865"/>
      <c r="CC355" s="1865"/>
      <c r="CD355" s="1865"/>
      <c r="CE355" s="1865"/>
      <c r="CF355" s="1865"/>
      <c r="CG355" s="1865"/>
      <c r="CH355" s="1865"/>
      <c r="CI355" s="1865"/>
      <c r="CJ355" s="1865"/>
      <c r="CK355" s="1865"/>
      <c r="CL355" s="1865"/>
      <c r="CM355" s="1865"/>
      <c r="CN355" s="1866"/>
      <c r="CO355" s="1870" t="s">
        <v>123</v>
      </c>
      <c r="CP355" s="1865"/>
      <c r="CQ355" s="1865"/>
      <c r="CR355" s="1865"/>
      <c r="CS355" s="1865"/>
      <c r="CT355" s="1865"/>
      <c r="CU355" s="1865"/>
      <c r="CV355" s="1865"/>
      <c r="CW355" s="1865"/>
      <c r="CX355" s="1865"/>
      <c r="CY355" s="1865"/>
      <c r="CZ355" s="1865"/>
      <c r="DA355" s="1865"/>
      <c r="DB355" s="1865"/>
      <c r="DC355" s="1865"/>
      <c r="DD355" s="1865"/>
      <c r="DE355" s="1865"/>
      <c r="DF355" s="1865"/>
      <c r="DG355" s="1865"/>
      <c r="DH355" s="1865"/>
      <c r="DI355" s="1865"/>
      <c r="DJ355" s="1865"/>
      <c r="DK355" s="1865"/>
      <c r="DL355" s="1865"/>
      <c r="DM355" s="1865"/>
      <c r="DN355" s="1865"/>
      <c r="DO355" s="1865"/>
      <c r="DP355" s="1872"/>
      <c r="DQ355" s="81"/>
      <c r="DR355" s="144"/>
      <c r="DV355" s="90"/>
      <c r="DW355" s="90"/>
      <c r="DX355" s="90"/>
      <c r="DY355" s="90"/>
      <c r="DZ355" s="90"/>
      <c r="EA355" s="1864" t="s">
        <v>51</v>
      </c>
      <c r="EB355" s="1865"/>
      <c r="EC355" s="1865"/>
      <c r="ED355" s="1865"/>
      <c r="EE355" s="1865"/>
      <c r="EF355" s="1865"/>
      <c r="EG355" s="1865"/>
      <c r="EH355" s="1865"/>
      <c r="EI355" s="1865"/>
      <c r="EJ355" s="1865"/>
      <c r="EK355" s="1865"/>
      <c r="EL355" s="1865"/>
      <c r="EM355" s="1865"/>
      <c r="EN355" s="1865"/>
      <c r="EO355" s="1865"/>
      <c r="EP355" s="1865"/>
      <c r="EQ355" s="1865"/>
      <c r="ER355" s="1865"/>
      <c r="ES355" s="1865"/>
      <c r="ET355" s="1865"/>
      <c r="EU355" s="1865"/>
      <c r="EV355" s="1865"/>
      <c r="EW355" s="1865"/>
      <c r="EX355" s="1865"/>
      <c r="EY355" s="1865"/>
      <c r="EZ355" s="1865"/>
      <c r="FA355" s="1865"/>
      <c r="FB355" s="1865"/>
      <c r="FC355" s="1866"/>
      <c r="FD355" s="1870" t="s">
        <v>121</v>
      </c>
      <c r="FE355" s="1865"/>
      <c r="FF355" s="1865"/>
      <c r="FG355" s="1865"/>
      <c r="FH355" s="1865"/>
      <c r="FI355" s="1865"/>
      <c r="FJ355" s="1865"/>
      <c r="FK355" s="1865"/>
      <c r="FL355" s="1865"/>
      <c r="FM355" s="1865"/>
      <c r="FN355" s="1865"/>
      <c r="FO355" s="1865"/>
      <c r="FP355" s="1865"/>
      <c r="FQ355" s="1865"/>
      <c r="FR355" s="1865"/>
      <c r="FS355" s="1865"/>
      <c r="FT355" s="1865"/>
      <c r="FU355" s="1865"/>
      <c r="FV355" s="1865"/>
      <c r="FW355" s="1865"/>
      <c r="FX355" s="1865"/>
      <c r="FY355" s="1865"/>
      <c r="FZ355" s="1865"/>
      <c r="GA355" s="1865"/>
      <c r="GB355" s="1865"/>
      <c r="GC355" s="1865"/>
      <c r="GD355" s="1865"/>
      <c r="GE355" s="1866"/>
      <c r="GF355" s="1870" t="s">
        <v>122</v>
      </c>
      <c r="GG355" s="1865"/>
      <c r="GH355" s="1865"/>
      <c r="GI355" s="1865"/>
      <c r="GJ355" s="1865"/>
      <c r="GK355" s="1865"/>
      <c r="GL355" s="1865"/>
      <c r="GM355" s="1865"/>
      <c r="GN355" s="1865"/>
      <c r="GO355" s="1865"/>
      <c r="GP355" s="1865"/>
      <c r="GQ355" s="1865"/>
      <c r="GR355" s="1865"/>
      <c r="GS355" s="1865"/>
      <c r="GT355" s="1865"/>
      <c r="GU355" s="1865"/>
      <c r="GV355" s="1865"/>
      <c r="GW355" s="1865"/>
      <c r="GX355" s="1865"/>
      <c r="GY355" s="1865"/>
      <c r="GZ355" s="1865"/>
      <c r="HA355" s="1865"/>
      <c r="HB355" s="1865"/>
      <c r="HC355" s="1865"/>
      <c r="HD355" s="1865"/>
      <c r="HE355" s="1865"/>
      <c r="HF355" s="1865"/>
      <c r="HG355" s="1866"/>
      <c r="HH355" s="1870" t="s">
        <v>123</v>
      </c>
      <c r="HI355" s="1865"/>
      <c r="HJ355" s="1865"/>
      <c r="HK355" s="1865"/>
      <c r="HL355" s="1865"/>
      <c r="HM355" s="1865"/>
      <c r="HN355" s="1865"/>
      <c r="HO355" s="1865"/>
      <c r="HP355" s="1865"/>
      <c r="HQ355" s="1865"/>
      <c r="HR355" s="1865"/>
      <c r="HS355" s="1865"/>
      <c r="HT355" s="1865"/>
      <c r="HU355" s="1865"/>
      <c r="HV355" s="1865"/>
      <c r="HW355" s="1865"/>
      <c r="HX355" s="1865"/>
      <c r="HY355" s="1865"/>
      <c r="HZ355" s="1865"/>
      <c r="IA355" s="1865"/>
      <c r="IB355" s="1865"/>
      <c r="IC355" s="1865"/>
      <c r="ID355" s="1865"/>
      <c r="IE355" s="1865"/>
      <c r="IF355" s="1865"/>
      <c r="IG355" s="1865"/>
      <c r="IH355" s="1865"/>
      <c r="II355" s="1872"/>
      <c r="IJ355" s="96"/>
    </row>
    <row r="356" spans="3:244" ht="5.25" customHeight="1">
      <c r="C356" s="90"/>
      <c r="D356" s="90"/>
      <c r="E356" s="90"/>
      <c r="F356" s="90"/>
      <c r="G356" s="90"/>
      <c r="H356" s="1864"/>
      <c r="I356" s="1865"/>
      <c r="J356" s="1865"/>
      <c r="K356" s="1865"/>
      <c r="L356" s="1865"/>
      <c r="M356" s="1865"/>
      <c r="N356" s="1865"/>
      <c r="O356" s="1865"/>
      <c r="P356" s="1865"/>
      <c r="Q356" s="1865"/>
      <c r="R356" s="1865"/>
      <c r="S356" s="1865"/>
      <c r="T356" s="1865"/>
      <c r="U356" s="1865"/>
      <c r="V356" s="1865"/>
      <c r="W356" s="1865"/>
      <c r="X356" s="1865"/>
      <c r="Y356" s="1865"/>
      <c r="Z356" s="1865"/>
      <c r="AA356" s="1865"/>
      <c r="AB356" s="1865"/>
      <c r="AC356" s="1865"/>
      <c r="AD356" s="1865"/>
      <c r="AE356" s="1865"/>
      <c r="AF356" s="1865"/>
      <c r="AG356" s="1865"/>
      <c r="AH356" s="1865"/>
      <c r="AI356" s="1865"/>
      <c r="AJ356" s="1866"/>
      <c r="AK356" s="1870"/>
      <c r="AL356" s="1865"/>
      <c r="AM356" s="1865"/>
      <c r="AN356" s="1865"/>
      <c r="AO356" s="1865"/>
      <c r="AP356" s="1865"/>
      <c r="AQ356" s="1865"/>
      <c r="AR356" s="1865"/>
      <c r="AS356" s="1865"/>
      <c r="AT356" s="1865"/>
      <c r="AU356" s="1865"/>
      <c r="AV356" s="1865"/>
      <c r="AW356" s="1865"/>
      <c r="AX356" s="1865"/>
      <c r="AY356" s="1865"/>
      <c r="AZ356" s="1865"/>
      <c r="BA356" s="1865"/>
      <c r="BB356" s="1865"/>
      <c r="BC356" s="1865"/>
      <c r="BD356" s="1865"/>
      <c r="BE356" s="1865"/>
      <c r="BF356" s="1865"/>
      <c r="BG356" s="1865"/>
      <c r="BH356" s="1865"/>
      <c r="BI356" s="1865"/>
      <c r="BJ356" s="1865"/>
      <c r="BK356" s="1865"/>
      <c r="BL356" s="1866"/>
      <c r="BM356" s="1870"/>
      <c r="BN356" s="1865"/>
      <c r="BO356" s="1865"/>
      <c r="BP356" s="1865"/>
      <c r="BQ356" s="1865"/>
      <c r="BR356" s="1865"/>
      <c r="BS356" s="1865"/>
      <c r="BT356" s="1865"/>
      <c r="BU356" s="1865"/>
      <c r="BV356" s="1865"/>
      <c r="BW356" s="1865"/>
      <c r="BX356" s="1865"/>
      <c r="BY356" s="1865"/>
      <c r="BZ356" s="1865"/>
      <c r="CA356" s="1865"/>
      <c r="CB356" s="1865"/>
      <c r="CC356" s="1865"/>
      <c r="CD356" s="1865"/>
      <c r="CE356" s="1865"/>
      <c r="CF356" s="1865"/>
      <c r="CG356" s="1865"/>
      <c r="CH356" s="1865"/>
      <c r="CI356" s="1865"/>
      <c r="CJ356" s="1865"/>
      <c r="CK356" s="1865"/>
      <c r="CL356" s="1865"/>
      <c r="CM356" s="1865"/>
      <c r="CN356" s="1866"/>
      <c r="CO356" s="1870"/>
      <c r="CP356" s="1865"/>
      <c r="CQ356" s="1865"/>
      <c r="CR356" s="1865"/>
      <c r="CS356" s="1865"/>
      <c r="CT356" s="1865"/>
      <c r="CU356" s="1865"/>
      <c r="CV356" s="1865"/>
      <c r="CW356" s="1865"/>
      <c r="CX356" s="1865"/>
      <c r="CY356" s="1865"/>
      <c r="CZ356" s="1865"/>
      <c r="DA356" s="1865"/>
      <c r="DB356" s="1865"/>
      <c r="DC356" s="1865"/>
      <c r="DD356" s="1865"/>
      <c r="DE356" s="1865"/>
      <c r="DF356" s="1865"/>
      <c r="DG356" s="1865"/>
      <c r="DH356" s="1865"/>
      <c r="DI356" s="1865"/>
      <c r="DJ356" s="1865"/>
      <c r="DK356" s="1865"/>
      <c r="DL356" s="1865"/>
      <c r="DM356" s="1865"/>
      <c r="DN356" s="1865"/>
      <c r="DO356" s="1865"/>
      <c r="DP356" s="1872"/>
      <c r="DQ356" s="81"/>
      <c r="DR356" s="144"/>
      <c r="DV356" s="90"/>
      <c r="DW356" s="90"/>
      <c r="DX356" s="90"/>
      <c r="DY356" s="90"/>
      <c r="DZ356" s="90"/>
      <c r="EA356" s="1864"/>
      <c r="EB356" s="1865"/>
      <c r="EC356" s="1865"/>
      <c r="ED356" s="1865"/>
      <c r="EE356" s="1865"/>
      <c r="EF356" s="1865"/>
      <c r="EG356" s="1865"/>
      <c r="EH356" s="1865"/>
      <c r="EI356" s="1865"/>
      <c r="EJ356" s="1865"/>
      <c r="EK356" s="1865"/>
      <c r="EL356" s="1865"/>
      <c r="EM356" s="1865"/>
      <c r="EN356" s="1865"/>
      <c r="EO356" s="1865"/>
      <c r="EP356" s="1865"/>
      <c r="EQ356" s="1865"/>
      <c r="ER356" s="1865"/>
      <c r="ES356" s="1865"/>
      <c r="ET356" s="1865"/>
      <c r="EU356" s="1865"/>
      <c r="EV356" s="1865"/>
      <c r="EW356" s="1865"/>
      <c r="EX356" s="1865"/>
      <c r="EY356" s="1865"/>
      <c r="EZ356" s="1865"/>
      <c r="FA356" s="1865"/>
      <c r="FB356" s="1865"/>
      <c r="FC356" s="1866"/>
      <c r="FD356" s="1870"/>
      <c r="FE356" s="1865"/>
      <c r="FF356" s="1865"/>
      <c r="FG356" s="1865"/>
      <c r="FH356" s="1865"/>
      <c r="FI356" s="1865"/>
      <c r="FJ356" s="1865"/>
      <c r="FK356" s="1865"/>
      <c r="FL356" s="1865"/>
      <c r="FM356" s="1865"/>
      <c r="FN356" s="1865"/>
      <c r="FO356" s="1865"/>
      <c r="FP356" s="1865"/>
      <c r="FQ356" s="1865"/>
      <c r="FR356" s="1865"/>
      <c r="FS356" s="1865"/>
      <c r="FT356" s="1865"/>
      <c r="FU356" s="1865"/>
      <c r="FV356" s="1865"/>
      <c r="FW356" s="1865"/>
      <c r="FX356" s="1865"/>
      <c r="FY356" s="1865"/>
      <c r="FZ356" s="1865"/>
      <c r="GA356" s="1865"/>
      <c r="GB356" s="1865"/>
      <c r="GC356" s="1865"/>
      <c r="GD356" s="1865"/>
      <c r="GE356" s="1866"/>
      <c r="GF356" s="1870"/>
      <c r="GG356" s="1865"/>
      <c r="GH356" s="1865"/>
      <c r="GI356" s="1865"/>
      <c r="GJ356" s="1865"/>
      <c r="GK356" s="1865"/>
      <c r="GL356" s="1865"/>
      <c r="GM356" s="1865"/>
      <c r="GN356" s="1865"/>
      <c r="GO356" s="1865"/>
      <c r="GP356" s="1865"/>
      <c r="GQ356" s="1865"/>
      <c r="GR356" s="1865"/>
      <c r="GS356" s="1865"/>
      <c r="GT356" s="1865"/>
      <c r="GU356" s="1865"/>
      <c r="GV356" s="1865"/>
      <c r="GW356" s="1865"/>
      <c r="GX356" s="1865"/>
      <c r="GY356" s="1865"/>
      <c r="GZ356" s="1865"/>
      <c r="HA356" s="1865"/>
      <c r="HB356" s="1865"/>
      <c r="HC356" s="1865"/>
      <c r="HD356" s="1865"/>
      <c r="HE356" s="1865"/>
      <c r="HF356" s="1865"/>
      <c r="HG356" s="1866"/>
      <c r="HH356" s="1870"/>
      <c r="HI356" s="1865"/>
      <c r="HJ356" s="1865"/>
      <c r="HK356" s="1865"/>
      <c r="HL356" s="1865"/>
      <c r="HM356" s="1865"/>
      <c r="HN356" s="1865"/>
      <c r="HO356" s="1865"/>
      <c r="HP356" s="1865"/>
      <c r="HQ356" s="1865"/>
      <c r="HR356" s="1865"/>
      <c r="HS356" s="1865"/>
      <c r="HT356" s="1865"/>
      <c r="HU356" s="1865"/>
      <c r="HV356" s="1865"/>
      <c r="HW356" s="1865"/>
      <c r="HX356" s="1865"/>
      <c r="HY356" s="1865"/>
      <c r="HZ356" s="1865"/>
      <c r="IA356" s="1865"/>
      <c r="IB356" s="1865"/>
      <c r="IC356" s="1865"/>
      <c r="ID356" s="1865"/>
      <c r="IE356" s="1865"/>
      <c r="IF356" s="1865"/>
      <c r="IG356" s="1865"/>
      <c r="IH356" s="1865"/>
      <c r="II356" s="1872"/>
      <c r="IJ356" s="96"/>
    </row>
    <row r="357" spans="3:244" ht="5.25" customHeight="1">
      <c r="C357" s="90"/>
      <c r="D357" s="90"/>
      <c r="E357" s="90"/>
      <c r="F357" s="90"/>
      <c r="G357" s="90"/>
      <c r="H357" s="1864"/>
      <c r="I357" s="1865"/>
      <c r="J357" s="1865"/>
      <c r="K357" s="1865"/>
      <c r="L357" s="1865"/>
      <c r="M357" s="1865"/>
      <c r="N357" s="1865"/>
      <c r="O357" s="1865"/>
      <c r="P357" s="1865"/>
      <c r="Q357" s="1865"/>
      <c r="R357" s="1865"/>
      <c r="S357" s="1865"/>
      <c r="T357" s="1865"/>
      <c r="U357" s="1865"/>
      <c r="V357" s="1865"/>
      <c r="W357" s="1865"/>
      <c r="X357" s="1865"/>
      <c r="Y357" s="1865"/>
      <c r="Z357" s="1865"/>
      <c r="AA357" s="1865"/>
      <c r="AB357" s="1865"/>
      <c r="AC357" s="1865"/>
      <c r="AD357" s="1865"/>
      <c r="AE357" s="1865"/>
      <c r="AF357" s="1865"/>
      <c r="AG357" s="1865"/>
      <c r="AH357" s="1865"/>
      <c r="AI357" s="1865"/>
      <c r="AJ357" s="1866"/>
      <c r="AK357" s="1870"/>
      <c r="AL357" s="1865"/>
      <c r="AM357" s="1865"/>
      <c r="AN357" s="1865"/>
      <c r="AO357" s="1865"/>
      <c r="AP357" s="1865"/>
      <c r="AQ357" s="1865"/>
      <c r="AR357" s="1865"/>
      <c r="AS357" s="1865"/>
      <c r="AT357" s="1865"/>
      <c r="AU357" s="1865"/>
      <c r="AV357" s="1865"/>
      <c r="AW357" s="1865"/>
      <c r="AX357" s="1865"/>
      <c r="AY357" s="1865"/>
      <c r="AZ357" s="1865"/>
      <c r="BA357" s="1865"/>
      <c r="BB357" s="1865"/>
      <c r="BC357" s="1865"/>
      <c r="BD357" s="1865"/>
      <c r="BE357" s="1865"/>
      <c r="BF357" s="1865"/>
      <c r="BG357" s="1865"/>
      <c r="BH357" s="1865"/>
      <c r="BI357" s="1865"/>
      <c r="BJ357" s="1865"/>
      <c r="BK357" s="1865"/>
      <c r="BL357" s="1866"/>
      <c r="BM357" s="1870"/>
      <c r="BN357" s="1865"/>
      <c r="BO357" s="1865"/>
      <c r="BP357" s="1865"/>
      <c r="BQ357" s="1865"/>
      <c r="BR357" s="1865"/>
      <c r="BS357" s="1865"/>
      <c r="BT357" s="1865"/>
      <c r="BU357" s="1865"/>
      <c r="BV357" s="1865"/>
      <c r="BW357" s="1865"/>
      <c r="BX357" s="1865"/>
      <c r="BY357" s="1865"/>
      <c r="BZ357" s="1865"/>
      <c r="CA357" s="1865"/>
      <c r="CB357" s="1865"/>
      <c r="CC357" s="1865"/>
      <c r="CD357" s="1865"/>
      <c r="CE357" s="1865"/>
      <c r="CF357" s="1865"/>
      <c r="CG357" s="1865"/>
      <c r="CH357" s="1865"/>
      <c r="CI357" s="1865"/>
      <c r="CJ357" s="1865"/>
      <c r="CK357" s="1865"/>
      <c r="CL357" s="1865"/>
      <c r="CM357" s="1865"/>
      <c r="CN357" s="1866"/>
      <c r="CO357" s="1870"/>
      <c r="CP357" s="1865"/>
      <c r="CQ357" s="1865"/>
      <c r="CR357" s="1865"/>
      <c r="CS357" s="1865"/>
      <c r="CT357" s="1865"/>
      <c r="CU357" s="1865"/>
      <c r="CV357" s="1865"/>
      <c r="CW357" s="1865"/>
      <c r="CX357" s="1865"/>
      <c r="CY357" s="1865"/>
      <c r="CZ357" s="1865"/>
      <c r="DA357" s="1865"/>
      <c r="DB357" s="1865"/>
      <c r="DC357" s="1865"/>
      <c r="DD357" s="1865"/>
      <c r="DE357" s="1865"/>
      <c r="DF357" s="1865"/>
      <c r="DG357" s="1865"/>
      <c r="DH357" s="1865"/>
      <c r="DI357" s="1865"/>
      <c r="DJ357" s="1865"/>
      <c r="DK357" s="1865"/>
      <c r="DL357" s="1865"/>
      <c r="DM357" s="1865"/>
      <c r="DN357" s="1865"/>
      <c r="DO357" s="1865"/>
      <c r="DP357" s="1872"/>
      <c r="DQ357" s="81"/>
      <c r="DR357" s="144"/>
      <c r="DV357" s="90"/>
      <c r="DW357" s="90"/>
      <c r="DX357" s="90"/>
      <c r="DY357" s="90"/>
      <c r="DZ357" s="90"/>
      <c r="EA357" s="1864"/>
      <c r="EB357" s="1865"/>
      <c r="EC357" s="1865"/>
      <c r="ED357" s="1865"/>
      <c r="EE357" s="1865"/>
      <c r="EF357" s="1865"/>
      <c r="EG357" s="1865"/>
      <c r="EH357" s="1865"/>
      <c r="EI357" s="1865"/>
      <c r="EJ357" s="1865"/>
      <c r="EK357" s="1865"/>
      <c r="EL357" s="1865"/>
      <c r="EM357" s="1865"/>
      <c r="EN357" s="1865"/>
      <c r="EO357" s="1865"/>
      <c r="EP357" s="1865"/>
      <c r="EQ357" s="1865"/>
      <c r="ER357" s="1865"/>
      <c r="ES357" s="1865"/>
      <c r="ET357" s="1865"/>
      <c r="EU357" s="1865"/>
      <c r="EV357" s="1865"/>
      <c r="EW357" s="1865"/>
      <c r="EX357" s="1865"/>
      <c r="EY357" s="1865"/>
      <c r="EZ357" s="1865"/>
      <c r="FA357" s="1865"/>
      <c r="FB357" s="1865"/>
      <c r="FC357" s="1866"/>
      <c r="FD357" s="1870"/>
      <c r="FE357" s="1865"/>
      <c r="FF357" s="1865"/>
      <c r="FG357" s="1865"/>
      <c r="FH357" s="1865"/>
      <c r="FI357" s="1865"/>
      <c r="FJ357" s="1865"/>
      <c r="FK357" s="1865"/>
      <c r="FL357" s="1865"/>
      <c r="FM357" s="1865"/>
      <c r="FN357" s="1865"/>
      <c r="FO357" s="1865"/>
      <c r="FP357" s="1865"/>
      <c r="FQ357" s="1865"/>
      <c r="FR357" s="1865"/>
      <c r="FS357" s="1865"/>
      <c r="FT357" s="1865"/>
      <c r="FU357" s="1865"/>
      <c r="FV357" s="1865"/>
      <c r="FW357" s="1865"/>
      <c r="FX357" s="1865"/>
      <c r="FY357" s="1865"/>
      <c r="FZ357" s="1865"/>
      <c r="GA357" s="1865"/>
      <c r="GB357" s="1865"/>
      <c r="GC357" s="1865"/>
      <c r="GD357" s="1865"/>
      <c r="GE357" s="1866"/>
      <c r="GF357" s="1870"/>
      <c r="GG357" s="1865"/>
      <c r="GH357" s="1865"/>
      <c r="GI357" s="1865"/>
      <c r="GJ357" s="1865"/>
      <c r="GK357" s="1865"/>
      <c r="GL357" s="1865"/>
      <c r="GM357" s="1865"/>
      <c r="GN357" s="1865"/>
      <c r="GO357" s="1865"/>
      <c r="GP357" s="1865"/>
      <c r="GQ357" s="1865"/>
      <c r="GR357" s="1865"/>
      <c r="GS357" s="1865"/>
      <c r="GT357" s="1865"/>
      <c r="GU357" s="1865"/>
      <c r="GV357" s="1865"/>
      <c r="GW357" s="1865"/>
      <c r="GX357" s="1865"/>
      <c r="GY357" s="1865"/>
      <c r="GZ357" s="1865"/>
      <c r="HA357" s="1865"/>
      <c r="HB357" s="1865"/>
      <c r="HC357" s="1865"/>
      <c r="HD357" s="1865"/>
      <c r="HE357" s="1865"/>
      <c r="HF357" s="1865"/>
      <c r="HG357" s="1866"/>
      <c r="HH357" s="1870"/>
      <c r="HI357" s="1865"/>
      <c r="HJ357" s="1865"/>
      <c r="HK357" s="1865"/>
      <c r="HL357" s="1865"/>
      <c r="HM357" s="1865"/>
      <c r="HN357" s="1865"/>
      <c r="HO357" s="1865"/>
      <c r="HP357" s="1865"/>
      <c r="HQ357" s="1865"/>
      <c r="HR357" s="1865"/>
      <c r="HS357" s="1865"/>
      <c r="HT357" s="1865"/>
      <c r="HU357" s="1865"/>
      <c r="HV357" s="1865"/>
      <c r="HW357" s="1865"/>
      <c r="HX357" s="1865"/>
      <c r="HY357" s="1865"/>
      <c r="HZ357" s="1865"/>
      <c r="IA357" s="1865"/>
      <c r="IB357" s="1865"/>
      <c r="IC357" s="1865"/>
      <c r="ID357" s="1865"/>
      <c r="IE357" s="1865"/>
      <c r="IF357" s="1865"/>
      <c r="IG357" s="1865"/>
      <c r="IH357" s="1865"/>
      <c r="II357" s="1872"/>
      <c r="IJ357" s="96"/>
    </row>
    <row r="358" spans="3:244" ht="5.25" customHeight="1" thickBot="1">
      <c r="C358" s="90"/>
      <c r="D358" s="90"/>
      <c r="E358" s="90"/>
      <c r="F358" s="90"/>
      <c r="G358" s="90"/>
      <c r="H358" s="1867"/>
      <c r="I358" s="1868"/>
      <c r="J358" s="1868"/>
      <c r="K358" s="1868"/>
      <c r="L358" s="1868"/>
      <c r="M358" s="1868"/>
      <c r="N358" s="1868"/>
      <c r="O358" s="1868"/>
      <c r="P358" s="1868"/>
      <c r="Q358" s="1868"/>
      <c r="R358" s="1868"/>
      <c r="S358" s="1868"/>
      <c r="T358" s="1868"/>
      <c r="U358" s="1868"/>
      <c r="V358" s="1868"/>
      <c r="W358" s="1868"/>
      <c r="X358" s="1868"/>
      <c r="Y358" s="1868"/>
      <c r="Z358" s="1868"/>
      <c r="AA358" s="1868"/>
      <c r="AB358" s="1868"/>
      <c r="AC358" s="1868"/>
      <c r="AD358" s="1868"/>
      <c r="AE358" s="1868"/>
      <c r="AF358" s="1868"/>
      <c r="AG358" s="1868"/>
      <c r="AH358" s="1868"/>
      <c r="AI358" s="1868"/>
      <c r="AJ358" s="1869"/>
      <c r="AK358" s="1871"/>
      <c r="AL358" s="1868"/>
      <c r="AM358" s="1868"/>
      <c r="AN358" s="1868"/>
      <c r="AO358" s="1868"/>
      <c r="AP358" s="1868"/>
      <c r="AQ358" s="1868"/>
      <c r="AR358" s="1868"/>
      <c r="AS358" s="1868"/>
      <c r="AT358" s="1868"/>
      <c r="AU358" s="1868"/>
      <c r="AV358" s="1868"/>
      <c r="AW358" s="1868"/>
      <c r="AX358" s="1868"/>
      <c r="AY358" s="1868"/>
      <c r="AZ358" s="1868"/>
      <c r="BA358" s="1868"/>
      <c r="BB358" s="1868"/>
      <c r="BC358" s="1868"/>
      <c r="BD358" s="1868"/>
      <c r="BE358" s="1868"/>
      <c r="BF358" s="1868"/>
      <c r="BG358" s="1868"/>
      <c r="BH358" s="1868"/>
      <c r="BI358" s="1868"/>
      <c r="BJ358" s="1868"/>
      <c r="BK358" s="1868"/>
      <c r="BL358" s="1869"/>
      <c r="BM358" s="1871"/>
      <c r="BN358" s="1868"/>
      <c r="BO358" s="1868"/>
      <c r="BP358" s="1868"/>
      <c r="BQ358" s="1868"/>
      <c r="BR358" s="1868"/>
      <c r="BS358" s="1868"/>
      <c r="BT358" s="1868"/>
      <c r="BU358" s="1868"/>
      <c r="BV358" s="1868"/>
      <c r="BW358" s="1868"/>
      <c r="BX358" s="1868"/>
      <c r="BY358" s="1868"/>
      <c r="BZ358" s="1868"/>
      <c r="CA358" s="1868"/>
      <c r="CB358" s="1868"/>
      <c r="CC358" s="1868"/>
      <c r="CD358" s="1868"/>
      <c r="CE358" s="1868"/>
      <c r="CF358" s="1868"/>
      <c r="CG358" s="1868"/>
      <c r="CH358" s="1868"/>
      <c r="CI358" s="1868"/>
      <c r="CJ358" s="1868"/>
      <c r="CK358" s="1868"/>
      <c r="CL358" s="1868"/>
      <c r="CM358" s="1868"/>
      <c r="CN358" s="1869"/>
      <c r="CO358" s="1873"/>
      <c r="CP358" s="1874"/>
      <c r="CQ358" s="1874"/>
      <c r="CR358" s="1874"/>
      <c r="CS358" s="1874"/>
      <c r="CT358" s="1874"/>
      <c r="CU358" s="1874"/>
      <c r="CV358" s="1874"/>
      <c r="CW358" s="1874"/>
      <c r="CX358" s="1874"/>
      <c r="CY358" s="1874"/>
      <c r="CZ358" s="1874"/>
      <c r="DA358" s="1874"/>
      <c r="DB358" s="1874"/>
      <c r="DC358" s="1874"/>
      <c r="DD358" s="1874"/>
      <c r="DE358" s="1874"/>
      <c r="DF358" s="1874"/>
      <c r="DG358" s="1874"/>
      <c r="DH358" s="1874"/>
      <c r="DI358" s="1874"/>
      <c r="DJ358" s="1874"/>
      <c r="DK358" s="1874"/>
      <c r="DL358" s="1874"/>
      <c r="DM358" s="1874"/>
      <c r="DN358" s="1874"/>
      <c r="DO358" s="1874"/>
      <c r="DP358" s="1875"/>
      <c r="DQ358" s="81"/>
      <c r="DR358" s="144"/>
      <c r="DV358" s="90"/>
      <c r="DW358" s="90"/>
      <c r="DX358" s="90"/>
      <c r="DY358" s="90"/>
      <c r="DZ358" s="90"/>
      <c r="EA358" s="1867"/>
      <c r="EB358" s="1868"/>
      <c r="EC358" s="1868"/>
      <c r="ED358" s="1868"/>
      <c r="EE358" s="1868"/>
      <c r="EF358" s="1868"/>
      <c r="EG358" s="1868"/>
      <c r="EH358" s="1868"/>
      <c r="EI358" s="1868"/>
      <c r="EJ358" s="1868"/>
      <c r="EK358" s="1868"/>
      <c r="EL358" s="1868"/>
      <c r="EM358" s="1868"/>
      <c r="EN358" s="1868"/>
      <c r="EO358" s="1868"/>
      <c r="EP358" s="1868"/>
      <c r="EQ358" s="1868"/>
      <c r="ER358" s="1868"/>
      <c r="ES358" s="1868"/>
      <c r="ET358" s="1868"/>
      <c r="EU358" s="1868"/>
      <c r="EV358" s="1868"/>
      <c r="EW358" s="1868"/>
      <c r="EX358" s="1868"/>
      <c r="EY358" s="1868"/>
      <c r="EZ358" s="1868"/>
      <c r="FA358" s="1868"/>
      <c r="FB358" s="1868"/>
      <c r="FC358" s="1869"/>
      <c r="FD358" s="1871"/>
      <c r="FE358" s="1868"/>
      <c r="FF358" s="1868"/>
      <c r="FG358" s="1868"/>
      <c r="FH358" s="1868"/>
      <c r="FI358" s="1868"/>
      <c r="FJ358" s="1868"/>
      <c r="FK358" s="1868"/>
      <c r="FL358" s="1868"/>
      <c r="FM358" s="1868"/>
      <c r="FN358" s="1868"/>
      <c r="FO358" s="1868"/>
      <c r="FP358" s="1868"/>
      <c r="FQ358" s="1868"/>
      <c r="FR358" s="1868"/>
      <c r="FS358" s="1868"/>
      <c r="FT358" s="1868"/>
      <c r="FU358" s="1868"/>
      <c r="FV358" s="1868"/>
      <c r="FW358" s="1868"/>
      <c r="FX358" s="1868"/>
      <c r="FY358" s="1868"/>
      <c r="FZ358" s="1868"/>
      <c r="GA358" s="1868"/>
      <c r="GB358" s="1868"/>
      <c r="GC358" s="1868"/>
      <c r="GD358" s="1868"/>
      <c r="GE358" s="1869"/>
      <c r="GF358" s="1871"/>
      <c r="GG358" s="1868"/>
      <c r="GH358" s="1868"/>
      <c r="GI358" s="1868"/>
      <c r="GJ358" s="1868"/>
      <c r="GK358" s="1868"/>
      <c r="GL358" s="1868"/>
      <c r="GM358" s="1868"/>
      <c r="GN358" s="1868"/>
      <c r="GO358" s="1868"/>
      <c r="GP358" s="1868"/>
      <c r="GQ358" s="1868"/>
      <c r="GR358" s="1868"/>
      <c r="GS358" s="1868"/>
      <c r="GT358" s="1868"/>
      <c r="GU358" s="1868"/>
      <c r="GV358" s="1868"/>
      <c r="GW358" s="1868"/>
      <c r="GX358" s="1868"/>
      <c r="GY358" s="1868"/>
      <c r="GZ358" s="1868"/>
      <c r="HA358" s="1868"/>
      <c r="HB358" s="1868"/>
      <c r="HC358" s="1868"/>
      <c r="HD358" s="1868"/>
      <c r="HE358" s="1868"/>
      <c r="HF358" s="1868"/>
      <c r="HG358" s="1869"/>
      <c r="HH358" s="1873"/>
      <c r="HI358" s="1874"/>
      <c r="HJ358" s="1874"/>
      <c r="HK358" s="1874"/>
      <c r="HL358" s="1874"/>
      <c r="HM358" s="1874"/>
      <c r="HN358" s="1874"/>
      <c r="HO358" s="1874"/>
      <c r="HP358" s="1874"/>
      <c r="HQ358" s="1874"/>
      <c r="HR358" s="1874"/>
      <c r="HS358" s="1874"/>
      <c r="HT358" s="1874"/>
      <c r="HU358" s="1874"/>
      <c r="HV358" s="1874"/>
      <c r="HW358" s="1874"/>
      <c r="HX358" s="1874"/>
      <c r="HY358" s="1874"/>
      <c r="HZ358" s="1874"/>
      <c r="IA358" s="1874"/>
      <c r="IB358" s="1874"/>
      <c r="IC358" s="1874"/>
      <c r="ID358" s="1874"/>
      <c r="IE358" s="1874"/>
      <c r="IF358" s="1874"/>
      <c r="IG358" s="1874"/>
      <c r="IH358" s="1874"/>
      <c r="II358" s="1875"/>
      <c r="IJ358" s="82"/>
    </row>
    <row r="359" spans="3:244" ht="5.25" customHeight="1">
      <c r="C359" s="90"/>
      <c r="D359" s="90"/>
      <c r="E359" s="90"/>
      <c r="F359" s="90"/>
      <c r="G359" s="90"/>
      <c r="H359" s="1921" t="s">
        <v>35</v>
      </c>
      <c r="I359" s="1922"/>
      <c r="J359" s="1922"/>
      <c r="K359" s="1922"/>
      <c r="L359" s="1922"/>
      <c r="M359" s="132"/>
      <c r="N359" s="132"/>
      <c r="O359" s="132"/>
      <c r="P359" s="132"/>
      <c r="Q359" s="2009" t="s">
        <v>34</v>
      </c>
      <c r="R359" s="2009"/>
      <c r="S359" s="2009"/>
      <c r="T359" s="2009"/>
      <c r="U359" s="2009"/>
      <c r="V359" s="2009"/>
      <c r="W359" s="133"/>
      <c r="X359" s="133"/>
      <c r="Y359" s="133"/>
      <c r="Z359" s="2009" t="s">
        <v>33</v>
      </c>
      <c r="AA359" s="2009"/>
      <c r="AB359" s="2009"/>
      <c r="AC359" s="2009"/>
      <c r="AD359" s="2009"/>
      <c r="AE359" s="2009"/>
      <c r="AF359" s="2009"/>
      <c r="AG359" s="2009"/>
      <c r="AH359" s="2009"/>
      <c r="AI359" s="2009"/>
      <c r="AJ359" s="2010"/>
      <c r="AK359" s="1921"/>
      <c r="AL359" s="1922"/>
      <c r="AM359" s="1922"/>
      <c r="AN359" s="1922"/>
      <c r="AO359" s="1922"/>
      <c r="AP359" s="132"/>
      <c r="AQ359" s="132"/>
      <c r="AR359" s="132"/>
      <c r="AS359" s="132"/>
      <c r="AT359" s="2009" t="s">
        <v>34</v>
      </c>
      <c r="AU359" s="2009"/>
      <c r="AV359" s="2009"/>
      <c r="AW359" s="2009"/>
      <c r="AX359" s="2009"/>
      <c r="AY359" s="2009"/>
      <c r="AZ359" s="133"/>
      <c r="BA359" s="133"/>
      <c r="BB359" s="2009" t="s">
        <v>33</v>
      </c>
      <c r="BC359" s="2009"/>
      <c r="BD359" s="2009"/>
      <c r="BE359" s="2009"/>
      <c r="BF359" s="2009"/>
      <c r="BG359" s="2009"/>
      <c r="BH359" s="2009"/>
      <c r="BI359" s="2009"/>
      <c r="BJ359" s="2009"/>
      <c r="BK359" s="2009"/>
      <c r="BL359" s="2010"/>
      <c r="BM359" s="1921"/>
      <c r="BN359" s="1922"/>
      <c r="BO359" s="1922"/>
      <c r="BP359" s="1922"/>
      <c r="BQ359" s="1922"/>
      <c r="BR359" s="132"/>
      <c r="BS359" s="132"/>
      <c r="BT359" s="132"/>
      <c r="BU359" s="132"/>
      <c r="BV359" s="2009" t="s">
        <v>34</v>
      </c>
      <c r="BW359" s="2009"/>
      <c r="BX359" s="2009"/>
      <c r="BY359" s="2009"/>
      <c r="BZ359" s="2009"/>
      <c r="CA359" s="2009"/>
      <c r="CB359" s="133"/>
      <c r="CC359" s="133"/>
      <c r="CD359" s="2009" t="s">
        <v>33</v>
      </c>
      <c r="CE359" s="2009"/>
      <c r="CF359" s="2009"/>
      <c r="CG359" s="2009"/>
      <c r="CH359" s="2009"/>
      <c r="CI359" s="2009"/>
      <c r="CJ359" s="2009"/>
      <c r="CK359" s="2009"/>
      <c r="CL359" s="2009"/>
      <c r="CM359" s="2009"/>
      <c r="CN359" s="2010"/>
      <c r="CO359" s="1934"/>
      <c r="CP359" s="1935"/>
      <c r="CQ359" s="1935"/>
      <c r="CR359" s="1935"/>
      <c r="CS359" s="1935"/>
      <c r="CT359" s="134"/>
      <c r="CU359" s="134"/>
      <c r="CV359" s="134"/>
      <c r="CW359" s="134"/>
      <c r="CX359" s="2293" t="s">
        <v>34</v>
      </c>
      <c r="CY359" s="2293"/>
      <c r="CZ359" s="2293"/>
      <c r="DA359" s="2293"/>
      <c r="DB359" s="2293"/>
      <c r="DC359" s="2293"/>
      <c r="DD359" s="135"/>
      <c r="DE359" s="135"/>
      <c r="DF359" s="2293" t="s">
        <v>33</v>
      </c>
      <c r="DG359" s="2293"/>
      <c r="DH359" s="2293"/>
      <c r="DI359" s="2293"/>
      <c r="DJ359" s="2293"/>
      <c r="DK359" s="2293"/>
      <c r="DL359" s="2293"/>
      <c r="DM359" s="2293"/>
      <c r="DN359" s="2293"/>
      <c r="DO359" s="2293"/>
      <c r="DP359" s="2294"/>
      <c r="DQ359" s="81"/>
      <c r="DR359" s="144"/>
      <c r="DV359" s="90"/>
      <c r="DW359" s="90"/>
      <c r="DX359" s="90"/>
      <c r="DY359" s="90"/>
      <c r="DZ359" s="90"/>
      <c r="EA359" s="1921" t="s">
        <v>35</v>
      </c>
      <c r="EB359" s="1922"/>
      <c r="EC359" s="1922"/>
      <c r="ED359" s="1922"/>
      <c r="EE359" s="1922"/>
      <c r="EF359" s="132"/>
      <c r="EG359" s="132"/>
      <c r="EH359" s="132"/>
      <c r="EI359" s="132"/>
      <c r="EJ359" s="2009" t="s">
        <v>34</v>
      </c>
      <c r="EK359" s="2009"/>
      <c r="EL359" s="2009"/>
      <c r="EM359" s="2009"/>
      <c r="EN359" s="2009"/>
      <c r="EO359" s="2009"/>
      <c r="EP359" s="133"/>
      <c r="EQ359" s="133"/>
      <c r="ER359" s="133"/>
      <c r="ES359" s="2009" t="s">
        <v>33</v>
      </c>
      <c r="ET359" s="2009"/>
      <c r="EU359" s="2009"/>
      <c r="EV359" s="2009"/>
      <c r="EW359" s="2009"/>
      <c r="EX359" s="2009"/>
      <c r="EY359" s="2009"/>
      <c r="EZ359" s="2009"/>
      <c r="FA359" s="2009"/>
      <c r="FB359" s="2009"/>
      <c r="FC359" s="2010"/>
      <c r="FD359" s="1921"/>
      <c r="FE359" s="1922"/>
      <c r="FF359" s="1922"/>
      <c r="FG359" s="1922"/>
      <c r="FH359" s="1922"/>
      <c r="FI359" s="132"/>
      <c r="FJ359" s="132"/>
      <c r="FK359" s="132"/>
      <c r="FL359" s="132"/>
      <c r="FM359" s="2009" t="s">
        <v>34</v>
      </c>
      <c r="FN359" s="2009"/>
      <c r="FO359" s="2009"/>
      <c r="FP359" s="2009"/>
      <c r="FQ359" s="2009"/>
      <c r="FR359" s="2009"/>
      <c r="FS359" s="133"/>
      <c r="FT359" s="133"/>
      <c r="FU359" s="2009" t="s">
        <v>33</v>
      </c>
      <c r="FV359" s="2009"/>
      <c r="FW359" s="2009"/>
      <c r="FX359" s="2009"/>
      <c r="FY359" s="2009"/>
      <c r="FZ359" s="2009"/>
      <c r="GA359" s="2009"/>
      <c r="GB359" s="2009"/>
      <c r="GC359" s="2009"/>
      <c r="GD359" s="2009"/>
      <c r="GE359" s="2010"/>
      <c r="GF359" s="1921"/>
      <c r="GG359" s="1922"/>
      <c r="GH359" s="1922"/>
      <c r="GI359" s="1922"/>
      <c r="GJ359" s="1922"/>
      <c r="GK359" s="132"/>
      <c r="GL359" s="132"/>
      <c r="GM359" s="132"/>
      <c r="GN359" s="132"/>
      <c r="GO359" s="2009" t="s">
        <v>34</v>
      </c>
      <c r="GP359" s="2009"/>
      <c r="GQ359" s="2009"/>
      <c r="GR359" s="2009"/>
      <c r="GS359" s="2009"/>
      <c r="GT359" s="2009"/>
      <c r="GU359" s="133"/>
      <c r="GV359" s="133"/>
      <c r="GW359" s="2009" t="s">
        <v>33</v>
      </c>
      <c r="GX359" s="2009"/>
      <c r="GY359" s="2009"/>
      <c r="GZ359" s="2009"/>
      <c r="HA359" s="2009"/>
      <c r="HB359" s="2009"/>
      <c r="HC359" s="2009"/>
      <c r="HD359" s="2009"/>
      <c r="HE359" s="2009"/>
      <c r="HF359" s="2009"/>
      <c r="HG359" s="2010"/>
      <c r="HH359" s="1934"/>
      <c r="HI359" s="1935"/>
      <c r="HJ359" s="1935"/>
      <c r="HK359" s="1935"/>
      <c r="HL359" s="1935"/>
      <c r="HM359" s="134"/>
      <c r="HN359" s="134"/>
      <c r="HO359" s="134"/>
      <c r="HP359" s="134"/>
      <c r="HQ359" s="2293" t="s">
        <v>34</v>
      </c>
      <c r="HR359" s="2293"/>
      <c r="HS359" s="2293"/>
      <c r="HT359" s="2293"/>
      <c r="HU359" s="2293"/>
      <c r="HV359" s="2293"/>
      <c r="HW359" s="135"/>
      <c r="HX359" s="135"/>
      <c r="HY359" s="2293" t="s">
        <v>33</v>
      </c>
      <c r="HZ359" s="2293"/>
      <c r="IA359" s="2293"/>
      <c r="IB359" s="2293"/>
      <c r="IC359" s="2293"/>
      <c r="ID359" s="2293"/>
      <c r="IE359" s="2293"/>
      <c r="IF359" s="2293"/>
      <c r="IG359" s="2293"/>
      <c r="IH359" s="2293"/>
      <c r="II359" s="2294"/>
      <c r="IJ359" s="82"/>
    </row>
    <row r="360" spans="3:244" ht="5.25" customHeight="1">
      <c r="C360" s="90"/>
      <c r="D360" s="90"/>
      <c r="E360" s="90"/>
      <c r="F360" s="90"/>
      <c r="G360" s="90"/>
      <c r="H360" s="1923"/>
      <c r="I360" s="1924"/>
      <c r="J360" s="1924"/>
      <c r="K360" s="1924"/>
      <c r="L360" s="1924"/>
      <c r="M360" s="136"/>
      <c r="N360" s="136"/>
      <c r="O360" s="136"/>
      <c r="P360" s="136"/>
      <c r="Q360" s="2011"/>
      <c r="R360" s="2011"/>
      <c r="S360" s="2011"/>
      <c r="T360" s="2011"/>
      <c r="U360" s="2011"/>
      <c r="V360" s="2011"/>
      <c r="W360" s="137"/>
      <c r="X360" s="137"/>
      <c r="Y360" s="137"/>
      <c r="Z360" s="2011"/>
      <c r="AA360" s="2011"/>
      <c r="AB360" s="2011"/>
      <c r="AC360" s="2011"/>
      <c r="AD360" s="2011"/>
      <c r="AE360" s="2011"/>
      <c r="AF360" s="2011"/>
      <c r="AG360" s="2011"/>
      <c r="AH360" s="2011"/>
      <c r="AI360" s="2011"/>
      <c r="AJ360" s="2012"/>
      <c r="AK360" s="1923"/>
      <c r="AL360" s="1924"/>
      <c r="AM360" s="1924"/>
      <c r="AN360" s="1924"/>
      <c r="AO360" s="1924"/>
      <c r="AP360" s="136"/>
      <c r="AQ360" s="136"/>
      <c r="AR360" s="136"/>
      <c r="AS360" s="136"/>
      <c r="AT360" s="2011"/>
      <c r="AU360" s="2011"/>
      <c r="AV360" s="2011"/>
      <c r="AW360" s="2011"/>
      <c r="AX360" s="2011"/>
      <c r="AY360" s="2011"/>
      <c r="AZ360" s="137"/>
      <c r="BA360" s="137"/>
      <c r="BB360" s="2011"/>
      <c r="BC360" s="2011"/>
      <c r="BD360" s="2011"/>
      <c r="BE360" s="2011"/>
      <c r="BF360" s="2011"/>
      <c r="BG360" s="2011"/>
      <c r="BH360" s="2011"/>
      <c r="BI360" s="2011"/>
      <c r="BJ360" s="2011"/>
      <c r="BK360" s="2011"/>
      <c r="BL360" s="2012"/>
      <c r="BM360" s="1923"/>
      <c r="BN360" s="1924"/>
      <c r="BO360" s="1924"/>
      <c r="BP360" s="1924"/>
      <c r="BQ360" s="1924"/>
      <c r="BR360" s="136"/>
      <c r="BS360" s="136"/>
      <c r="BT360" s="136"/>
      <c r="BU360" s="136"/>
      <c r="BV360" s="2011"/>
      <c r="BW360" s="2011"/>
      <c r="BX360" s="2011"/>
      <c r="BY360" s="2011"/>
      <c r="BZ360" s="2011"/>
      <c r="CA360" s="2011"/>
      <c r="CB360" s="137"/>
      <c r="CC360" s="137"/>
      <c r="CD360" s="2011"/>
      <c r="CE360" s="2011"/>
      <c r="CF360" s="2011"/>
      <c r="CG360" s="2011"/>
      <c r="CH360" s="2011"/>
      <c r="CI360" s="2011"/>
      <c r="CJ360" s="2011"/>
      <c r="CK360" s="2011"/>
      <c r="CL360" s="2011"/>
      <c r="CM360" s="2011"/>
      <c r="CN360" s="2012"/>
      <c r="CO360" s="1923"/>
      <c r="CP360" s="1924"/>
      <c r="CQ360" s="1924"/>
      <c r="CR360" s="1924"/>
      <c r="CS360" s="1924"/>
      <c r="CT360" s="136"/>
      <c r="CU360" s="136"/>
      <c r="CV360" s="136"/>
      <c r="CW360" s="136"/>
      <c r="CX360" s="2011"/>
      <c r="CY360" s="2011"/>
      <c r="CZ360" s="2011"/>
      <c r="DA360" s="2011"/>
      <c r="DB360" s="2011"/>
      <c r="DC360" s="2011"/>
      <c r="DD360" s="137"/>
      <c r="DE360" s="137"/>
      <c r="DF360" s="2011"/>
      <c r="DG360" s="2011"/>
      <c r="DH360" s="2011"/>
      <c r="DI360" s="2011"/>
      <c r="DJ360" s="2011"/>
      <c r="DK360" s="2011"/>
      <c r="DL360" s="2011"/>
      <c r="DM360" s="2011"/>
      <c r="DN360" s="2011"/>
      <c r="DO360" s="2011"/>
      <c r="DP360" s="2295"/>
      <c r="DQ360" s="81"/>
      <c r="DR360" s="144"/>
      <c r="DV360" s="90"/>
      <c r="DW360" s="90"/>
      <c r="DX360" s="90"/>
      <c r="DY360" s="90"/>
      <c r="DZ360" s="90"/>
      <c r="EA360" s="1923"/>
      <c r="EB360" s="1924"/>
      <c r="EC360" s="1924"/>
      <c r="ED360" s="1924"/>
      <c r="EE360" s="1924"/>
      <c r="EF360" s="136"/>
      <c r="EG360" s="136"/>
      <c r="EH360" s="136"/>
      <c r="EI360" s="136"/>
      <c r="EJ360" s="2011"/>
      <c r="EK360" s="2011"/>
      <c r="EL360" s="2011"/>
      <c r="EM360" s="2011"/>
      <c r="EN360" s="2011"/>
      <c r="EO360" s="2011"/>
      <c r="EP360" s="137"/>
      <c r="EQ360" s="137"/>
      <c r="ER360" s="137"/>
      <c r="ES360" s="2011"/>
      <c r="ET360" s="2011"/>
      <c r="EU360" s="2011"/>
      <c r="EV360" s="2011"/>
      <c r="EW360" s="2011"/>
      <c r="EX360" s="2011"/>
      <c r="EY360" s="2011"/>
      <c r="EZ360" s="2011"/>
      <c r="FA360" s="2011"/>
      <c r="FB360" s="2011"/>
      <c r="FC360" s="2012"/>
      <c r="FD360" s="1923"/>
      <c r="FE360" s="1924"/>
      <c r="FF360" s="1924"/>
      <c r="FG360" s="1924"/>
      <c r="FH360" s="1924"/>
      <c r="FI360" s="136"/>
      <c r="FJ360" s="136"/>
      <c r="FK360" s="136"/>
      <c r="FL360" s="136"/>
      <c r="FM360" s="2011"/>
      <c r="FN360" s="2011"/>
      <c r="FO360" s="2011"/>
      <c r="FP360" s="2011"/>
      <c r="FQ360" s="2011"/>
      <c r="FR360" s="2011"/>
      <c r="FS360" s="137"/>
      <c r="FT360" s="137"/>
      <c r="FU360" s="2011"/>
      <c r="FV360" s="2011"/>
      <c r="FW360" s="2011"/>
      <c r="FX360" s="2011"/>
      <c r="FY360" s="2011"/>
      <c r="FZ360" s="2011"/>
      <c r="GA360" s="2011"/>
      <c r="GB360" s="2011"/>
      <c r="GC360" s="2011"/>
      <c r="GD360" s="2011"/>
      <c r="GE360" s="2012"/>
      <c r="GF360" s="1923"/>
      <c r="GG360" s="1924"/>
      <c r="GH360" s="1924"/>
      <c r="GI360" s="1924"/>
      <c r="GJ360" s="1924"/>
      <c r="GK360" s="136"/>
      <c r="GL360" s="136"/>
      <c r="GM360" s="136"/>
      <c r="GN360" s="136"/>
      <c r="GO360" s="2011"/>
      <c r="GP360" s="2011"/>
      <c r="GQ360" s="2011"/>
      <c r="GR360" s="2011"/>
      <c r="GS360" s="2011"/>
      <c r="GT360" s="2011"/>
      <c r="GU360" s="137"/>
      <c r="GV360" s="137"/>
      <c r="GW360" s="2011"/>
      <c r="GX360" s="2011"/>
      <c r="GY360" s="2011"/>
      <c r="GZ360" s="2011"/>
      <c r="HA360" s="2011"/>
      <c r="HB360" s="2011"/>
      <c r="HC360" s="2011"/>
      <c r="HD360" s="2011"/>
      <c r="HE360" s="2011"/>
      <c r="HF360" s="2011"/>
      <c r="HG360" s="2012"/>
      <c r="HH360" s="1923"/>
      <c r="HI360" s="1924"/>
      <c r="HJ360" s="1924"/>
      <c r="HK360" s="1924"/>
      <c r="HL360" s="1924"/>
      <c r="HM360" s="136"/>
      <c r="HN360" s="136"/>
      <c r="HO360" s="136"/>
      <c r="HP360" s="136"/>
      <c r="HQ360" s="2011"/>
      <c r="HR360" s="2011"/>
      <c r="HS360" s="2011"/>
      <c r="HT360" s="2011"/>
      <c r="HU360" s="2011"/>
      <c r="HV360" s="2011"/>
      <c r="HW360" s="137"/>
      <c r="HX360" s="137"/>
      <c r="HY360" s="2011"/>
      <c r="HZ360" s="2011"/>
      <c r="IA360" s="2011"/>
      <c r="IB360" s="2011"/>
      <c r="IC360" s="2011"/>
      <c r="ID360" s="2011"/>
      <c r="IE360" s="2011"/>
      <c r="IF360" s="2011"/>
      <c r="IG360" s="2011"/>
      <c r="IH360" s="2011"/>
      <c r="II360" s="2295"/>
      <c r="IJ360" s="82"/>
    </row>
    <row r="361" spans="3:244" ht="5.25" customHeight="1">
      <c r="C361" s="90"/>
      <c r="D361" s="90"/>
      <c r="E361" s="90"/>
      <c r="F361" s="90"/>
      <c r="G361" s="90"/>
      <c r="H361" s="1923"/>
      <c r="I361" s="1924"/>
      <c r="J361" s="1924"/>
      <c r="K361" s="1924"/>
      <c r="L361" s="1924"/>
      <c r="M361" s="136"/>
      <c r="N361" s="136"/>
      <c r="O361" s="136"/>
      <c r="P361" s="136"/>
      <c r="Q361" s="2011"/>
      <c r="R361" s="2011"/>
      <c r="S361" s="2011"/>
      <c r="T361" s="2011"/>
      <c r="U361" s="2011"/>
      <c r="V361" s="2011"/>
      <c r="W361" s="137"/>
      <c r="X361" s="137"/>
      <c r="Y361" s="137"/>
      <c r="Z361" s="2011"/>
      <c r="AA361" s="2011"/>
      <c r="AB361" s="2011"/>
      <c r="AC361" s="2011"/>
      <c r="AD361" s="2011"/>
      <c r="AE361" s="2011"/>
      <c r="AF361" s="2011"/>
      <c r="AG361" s="2011"/>
      <c r="AH361" s="2011"/>
      <c r="AI361" s="2011"/>
      <c r="AJ361" s="2012"/>
      <c r="AK361" s="1923"/>
      <c r="AL361" s="1924"/>
      <c r="AM361" s="1924"/>
      <c r="AN361" s="1924"/>
      <c r="AO361" s="1924"/>
      <c r="AP361" s="136"/>
      <c r="AQ361" s="136"/>
      <c r="AR361" s="136"/>
      <c r="AS361" s="136"/>
      <c r="AT361" s="2011"/>
      <c r="AU361" s="2011"/>
      <c r="AV361" s="2011"/>
      <c r="AW361" s="2011"/>
      <c r="AX361" s="2011"/>
      <c r="AY361" s="2011"/>
      <c r="AZ361" s="137"/>
      <c r="BA361" s="137"/>
      <c r="BB361" s="2011"/>
      <c r="BC361" s="2011"/>
      <c r="BD361" s="2011"/>
      <c r="BE361" s="2011"/>
      <c r="BF361" s="2011"/>
      <c r="BG361" s="2011"/>
      <c r="BH361" s="2011"/>
      <c r="BI361" s="2011"/>
      <c r="BJ361" s="2011"/>
      <c r="BK361" s="2011"/>
      <c r="BL361" s="2012"/>
      <c r="BM361" s="1923"/>
      <c r="BN361" s="1924"/>
      <c r="BO361" s="1924"/>
      <c r="BP361" s="1924"/>
      <c r="BQ361" s="1924"/>
      <c r="BR361" s="136"/>
      <c r="BS361" s="136"/>
      <c r="BT361" s="136"/>
      <c r="BU361" s="136"/>
      <c r="BV361" s="2011"/>
      <c r="BW361" s="2011"/>
      <c r="BX361" s="2011"/>
      <c r="BY361" s="2011"/>
      <c r="BZ361" s="2011"/>
      <c r="CA361" s="2011"/>
      <c r="CB361" s="137"/>
      <c r="CC361" s="137"/>
      <c r="CD361" s="2011"/>
      <c r="CE361" s="2011"/>
      <c r="CF361" s="2011"/>
      <c r="CG361" s="2011"/>
      <c r="CH361" s="2011"/>
      <c r="CI361" s="2011"/>
      <c r="CJ361" s="2011"/>
      <c r="CK361" s="2011"/>
      <c r="CL361" s="2011"/>
      <c r="CM361" s="2011"/>
      <c r="CN361" s="2012"/>
      <c r="CO361" s="1923"/>
      <c r="CP361" s="1924"/>
      <c r="CQ361" s="1924"/>
      <c r="CR361" s="1924"/>
      <c r="CS361" s="1924"/>
      <c r="CT361" s="136"/>
      <c r="CU361" s="136"/>
      <c r="CV361" s="136"/>
      <c r="CW361" s="136"/>
      <c r="CX361" s="2011"/>
      <c r="CY361" s="2011"/>
      <c r="CZ361" s="2011"/>
      <c r="DA361" s="2011"/>
      <c r="DB361" s="2011"/>
      <c r="DC361" s="2011"/>
      <c r="DD361" s="137"/>
      <c r="DE361" s="137"/>
      <c r="DF361" s="2011"/>
      <c r="DG361" s="2011"/>
      <c r="DH361" s="2011"/>
      <c r="DI361" s="2011"/>
      <c r="DJ361" s="2011"/>
      <c r="DK361" s="2011"/>
      <c r="DL361" s="2011"/>
      <c r="DM361" s="2011"/>
      <c r="DN361" s="2011"/>
      <c r="DO361" s="2011"/>
      <c r="DP361" s="2295"/>
      <c r="DQ361" s="81"/>
      <c r="DR361" s="144"/>
      <c r="DV361" s="90"/>
      <c r="DW361" s="90"/>
      <c r="DX361" s="90"/>
      <c r="DY361" s="90"/>
      <c r="DZ361" s="90"/>
      <c r="EA361" s="1923"/>
      <c r="EB361" s="1924"/>
      <c r="EC361" s="1924"/>
      <c r="ED361" s="1924"/>
      <c r="EE361" s="1924"/>
      <c r="EF361" s="136"/>
      <c r="EG361" s="136"/>
      <c r="EH361" s="136"/>
      <c r="EI361" s="136"/>
      <c r="EJ361" s="2011"/>
      <c r="EK361" s="2011"/>
      <c r="EL361" s="2011"/>
      <c r="EM361" s="2011"/>
      <c r="EN361" s="2011"/>
      <c r="EO361" s="2011"/>
      <c r="EP361" s="137"/>
      <c r="EQ361" s="137"/>
      <c r="ER361" s="137"/>
      <c r="ES361" s="2011"/>
      <c r="ET361" s="2011"/>
      <c r="EU361" s="2011"/>
      <c r="EV361" s="2011"/>
      <c r="EW361" s="2011"/>
      <c r="EX361" s="2011"/>
      <c r="EY361" s="2011"/>
      <c r="EZ361" s="2011"/>
      <c r="FA361" s="2011"/>
      <c r="FB361" s="2011"/>
      <c r="FC361" s="2012"/>
      <c r="FD361" s="1923"/>
      <c r="FE361" s="1924"/>
      <c r="FF361" s="1924"/>
      <c r="FG361" s="1924"/>
      <c r="FH361" s="1924"/>
      <c r="FI361" s="136"/>
      <c r="FJ361" s="136"/>
      <c r="FK361" s="136"/>
      <c r="FL361" s="136"/>
      <c r="FM361" s="2011"/>
      <c r="FN361" s="2011"/>
      <c r="FO361" s="2011"/>
      <c r="FP361" s="2011"/>
      <c r="FQ361" s="2011"/>
      <c r="FR361" s="2011"/>
      <c r="FS361" s="137"/>
      <c r="FT361" s="137"/>
      <c r="FU361" s="2011"/>
      <c r="FV361" s="2011"/>
      <c r="FW361" s="2011"/>
      <c r="FX361" s="2011"/>
      <c r="FY361" s="2011"/>
      <c r="FZ361" s="2011"/>
      <c r="GA361" s="2011"/>
      <c r="GB361" s="2011"/>
      <c r="GC361" s="2011"/>
      <c r="GD361" s="2011"/>
      <c r="GE361" s="2012"/>
      <c r="GF361" s="1923"/>
      <c r="GG361" s="1924"/>
      <c r="GH361" s="1924"/>
      <c r="GI361" s="1924"/>
      <c r="GJ361" s="1924"/>
      <c r="GK361" s="136"/>
      <c r="GL361" s="136"/>
      <c r="GM361" s="136"/>
      <c r="GN361" s="136"/>
      <c r="GO361" s="2011"/>
      <c r="GP361" s="2011"/>
      <c r="GQ361" s="2011"/>
      <c r="GR361" s="2011"/>
      <c r="GS361" s="2011"/>
      <c r="GT361" s="2011"/>
      <c r="GU361" s="137"/>
      <c r="GV361" s="137"/>
      <c r="GW361" s="2011"/>
      <c r="GX361" s="2011"/>
      <c r="GY361" s="2011"/>
      <c r="GZ361" s="2011"/>
      <c r="HA361" s="2011"/>
      <c r="HB361" s="2011"/>
      <c r="HC361" s="2011"/>
      <c r="HD361" s="2011"/>
      <c r="HE361" s="2011"/>
      <c r="HF361" s="2011"/>
      <c r="HG361" s="2012"/>
      <c r="HH361" s="1923"/>
      <c r="HI361" s="1924"/>
      <c r="HJ361" s="1924"/>
      <c r="HK361" s="1924"/>
      <c r="HL361" s="1924"/>
      <c r="HM361" s="136"/>
      <c r="HN361" s="136"/>
      <c r="HO361" s="136"/>
      <c r="HP361" s="136"/>
      <c r="HQ361" s="2011"/>
      <c r="HR361" s="2011"/>
      <c r="HS361" s="2011"/>
      <c r="HT361" s="2011"/>
      <c r="HU361" s="2011"/>
      <c r="HV361" s="2011"/>
      <c r="HW361" s="137"/>
      <c r="HX361" s="137"/>
      <c r="HY361" s="2011"/>
      <c r="HZ361" s="2011"/>
      <c r="IA361" s="2011"/>
      <c r="IB361" s="2011"/>
      <c r="IC361" s="2011"/>
      <c r="ID361" s="2011"/>
      <c r="IE361" s="2011"/>
      <c r="IF361" s="2011"/>
      <c r="IG361" s="2011"/>
      <c r="IH361" s="2011"/>
      <c r="II361" s="2295"/>
      <c r="IJ361" s="82"/>
    </row>
    <row r="362" spans="3:244" ht="5.25" customHeight="1">
      <c r="C362" s="90"/>
      <c r="D362" s="90"/>
      <c r="E362" s="90"/>
      <c r="F362" s="90"/>
      <c r="G362" s="90"/>
      <c r="H362" s="2090" t="str">
        <f>IF($H$98&lt;&gt;"",$H$98,"")</f>
        <v/>
      </c>
      <c r="I362" s="1950"/>
      <c r="J362" s="1950"/>
      <c r="K362" s="1950"/>
      <c r="L362" s="1950"/>
      <c r="M362" s="1950"/>
      <c r="N362" s="1950"/>
      <c r="O362" s="1950"/>
      <c r="P362" s="1950"/>
      <c r="Q362" s="1950"/>
      <c r="R362" s="1950"/>
      <c r="S362" s="1950"/>
      <c r="T362" s="1950"/>
      <c r="U362" s="1950"/>
      <c r="V362" s="1950"/>
      <c r="W362" s="1950"/>
      <c r="X362" s="1950"/>
      <c r="Y362" s="1950"/>
      <c r="Z362" s="1950"/>
      <c r="AA362" s="1950"/>
      <c r="AB362" s="1950"/>
      <c r="AC362" s="1950"/>
      <c r="AD362" s="1950"/>
      <c r="AE362" s="1950"/>
      <c r="AF362" s="1950"/>
      <c r="AG362" s="1950"/>
      <c r="AH362" s="1950"/>
      <c r="AI362" s="1950"/>
      <c r="AJ362" s="2091"/>
      <c r="AK362" s="1895" t="str">
        <f>IF($AK$98&lt;&gt;"",$AK$98,"")</f>
        <v/>
      </c>
      <c r="AL362" s="1929"/>
      <c r="AM362" s="1929"/>
      <c r="AN362" s="1929"/>
      <c r="AO362" s="1929"/>
      <c r="AP362" s="1929"/>
      <c r="AQ362" s="1929"/>
      <c r="AR362" s="1929"/>
      <c r="AS362" s="1929"/>
      <c r="AT362" s="1929"/>
      <c r="AU362" s="1929"/>
      <c r="AV362" s="1929"/>
      <c r="AW362" s="1929"/>
      <c r="AX362" s="1929"/>
      <c r="AY362" s="1929"/>
      <c r="AZ362" s="1929"/>
      <c r="BA362" s="1929"/>
      <c r="BB362" s="1929"/>
      <c r="BC362" s="1929"/>
      <c r="BD362" s="1929"/>
      <c r="BE362" s="1929"/>
      <c r="BF362" s="1929"/>
      <c r="BG362" s="1929"/>
      <c r="BH362" s="1929"/>
      <c r="BI362" s="1929"/>
      <c r="BJ362" s="1929"/>
      <c r="BK362" s="1929"/>
      <c r="BL362" s="1930"/>
      <c r="BM362" s="1925" t="str">
        <f>IF($BM$98&lt;&gt;"",$BM$98,"")</f>
        <v/>
      </c>
      <c r="BN362" s="1926"/>
      <c r="BO362" s="1926"/>
      <c r="BP362" s="1926"/>
      <c r="BQ362" s="1926"/>
      <c r="BR362" s="1926"/>
      <c r="BS362" s="1926"/>
      <c r="BT362" s="1926"/>
      <c r="BU362" s="1926"/>
      <c r="BV362" s="1926"/>
      <c r="BW362" s="1926"/>
      <c r="BX362" s="1926"/>
      <c r="BY362" s="1926"/>
      <c r="BZ362" s="1926"/>
      <c r="CA362" s="1926"/>
      <c r="CB362" s="1926"/>
      <c r="CC362" s="1926"/>
      <c r="CD362" s="1926"/>
      <c r="CE362" s="1926"/>
      <c r="CF362" s="1926"/>
      <c r="CG362" s="1926"/>
      <c r="CH362" s="1926"/>
      <c r="CI362" s="1926"/>
      <c r="CJ362" s="1926"/>
      <c r="CK362" s="1926"/>
      <c r="CL362" s="1926"/>
      <c r="CM362" s="1926"/>
      <c r="CN362" s="1927"/>
      <c r="CO362" s="1925" t="str">
        <f>IF($CO$98&lt;&gt;"",$CO$98,"")</f>
        <v/>
      </c>
      <c r="CP362" s="1926"/>
      <c r="CQ362" s="1926"/>
      <c r="CR362" s="1926"/>
      <c r="CS362" s="1926"/>
      <c r="CT362" s="1926"/>
      <c r="CU362" s="1926"/>
      <c r="CV362" s="1926"/>
      <c r="CW362" s="1926"/>
      <c r="CX362" s="1926"/>
      <c r="CY362" s="1926"/>
      <c r="CZ362" s="1926"/>
      <c r="DA362" s="1926"/>
      <c r="DB362" s="1926"/>
      <c r="DC362" s="1926"/>
      <c r="DD362" s="1926"/>
      <c r="DE362" s="1926"/>
      <c r="DF362" s="1926"/>
      <c r="DG362" s="1926"/>
      <c r="DH362" s="1926"/>
      <c r="DI362" s="1926"/>
      <c r="DJ362" s="1926"/>
      <c r="DK362" s="1926"/>
      <c r="DL362" s="1926"/>
      <c r="DM362" s="1926"/>
      <c r="DN362" s="1926"/>
      <c r="DO362" s="1926"/>
      <c r="DP362" s="2282"/>
      <c r="DQ362" s="81"/>
      <c r="DR362" s="144"/>
      <c r="DV362" s="90"/>
      <c r="DW362" s="90"/>
      <c r="DX362" s="90"/>
      <c r="DY362" s="90"/>
      <c r="DZ362" s="90"/>
      <c r="EA362" s="2090" t="str">
        <f>IF($H$98&lt;&gt;"",$H$98,"")</f>
        <v/>
      </c>
      <c r="EB362" s="1950"/>
      <c r="EC362" s="1950"/>
      <c r="ED362" s="1950"/>
      <c r="EE362" s="1950"/>
      <c r="EF362" s="1950"/>
      <c r="EG362" s="1950"/>
      <c r="EH362" s="1950"/>
      <c r="EI362" s="1950"/>
      <c r="EJ362" s="1950"/>
      <c r="EK362" s="1950"/>
      <c r="EL362" s="1950"/>
      <c r="EM362" s="1950"/>
      <c r="EN362" s="1950"/>
      <c r="EO362" s="1950"/>
      <c r="EP362" s="1950"/>
      <c r="EQ362" s="1950"/>
      <c r="ER362" s="1950"/>
      <c r="ES362" s="1950"/>
      <c r="ET362" s="1950"/>
      <c r="EU362" s="1950"/>
      <c r="EV362" s="1950"/>
      <c r="EW362" s="1950"/>
      <c r="EX362" s="1950"/>
      <c r="EY362" s="1950"/>
      <c r="EZ362" s="1950"/>
      <c r="FA362" s="1950"/>
      <c r="FB362" s="1950"/>
      <c r="FC362" s="2091"/>
      <c r="FD362" s="2452" t="str">
        <f>IF($AK$98&lt;&gt;"",$AK$98,"")</f>
        <v/>
      </c>
      <c r="FE362" s="2213"/>
      <c r="FF362" s="2213"/>
      <c r="FG362" s="2213"/>
      <c r="FH362" s="2213"/>
      <c r="FI362" s="2213"/>
      <c r="FJ362" s="2213"/>
      <c r="FK362" s="2213"/>
      <c r="FL362" s="2213"/>
      <c r="FM362" s="2213"/>
      <c r="FN362" s="2213"/>
      <c r="FO362" s="2213"/>
      <c r="FP362" s="2213"/>
      <c r="FQ362" s="2213"/>
      <c r="FR362" s="2213"/>
      <c r="FS362" s="2213"/>
      <c r="FT362" s="2213"/>
      <c r="FU362" s="2213"/>
      <c r="FV362" s="2213"/>
      <c r="FW362" s="2213"/>
      <c r="FX362" s="2213"/>
      <c r="FY362" s="2213"/>
      <c r="FZ362" s="2213"/>
      <c r="GA362" s="2213"/>
      <c r="GB362" s="2213"/>
      <c r="GC362" s="2213"/>
      <c r="GD362" s="2213"/>
      <c r="GE362" s="2214"/>
      <c r="GF362" s="2209" t="str">
        <f>IF($BM$98&lt;&gt;"",$BM$98,"")</f>
        <v/>
      </c>
      <c r="GG362" s="2210"/>
      <c r="GH362" s="2210"/>
      <c r="GI362" s="2210"/>
      <c r="GJ362" s="2210"/>
      <c r="GK362" s="2210"/>
      <c r="GL362" s="2210"/>
      <c r="GM362" s="2210"/>
      <c r="GN362" s="2210"/>
      <c r="GO362" s="2210"/>
      <c r="GP362" s="2210"/>
      <c r="GQ362" s="2210"/>
      <c r="GR362" s="2210"/>
      <c r="GS362" s="2210"/>
      <c r="GT362" s="2210"/>
      <c r="GU362" s="2210"/>
      <c r="GV362" s="2210"/>
      <c r="GW362" s="2210"/>
      <c r="GX362" s="2210"/>
      <c r="GY362" s="2210"/>
      <c r="GZ362" s="2210"/>
      <c r="HA362" s="2210"/>
      <c r="HB362" s="2210"/>
      <c r="HC362" s="2210"/>
      <c r="HD362" s="2210"/>
      <c r="HE362" s="2210"/>
      <c r="HF362" s="2210"/>
      <c r="HG362" s="2211"/>
      <c r="HH362" s="2209" t="str">
        <f>IF($CO$98&lt;&gt;"",$CO$98,"")</f>
        <v/>
      </c>
      <c r="HI362" s="2210"/>
      <c r="HJ362" s="2210"/>
      <c r="HK362" s="2210"/>
      <c r="HL362" s="2210"/>
      <c r="HM362" s="2210"/>
      <c r="HN362" s="2210"/>
      <c r="HO362" s="2210"/>
      <c r="HP362" s="2210"/>
      <c r="HQ362" s="2210"/>
      <c r="HR362" s="2210"/>
      <c r="HS362" s="2210"/>
      <c r="HT362" s="2210"/>
      <c r="HU362" s="2210"/>
      <c r="HV362" s="2210"/>
      <c r="HW362" s="2210"/>
      <c r="HX362" s="2210"/>
      <c r="HY362" s="2210"/>
      <c r="HZ362" s="2210"/>
      <c r="IA362" s="2210"/>
      <c r="IB362" s="2210"/>
      <c r="IC362" s="2210"/>
      <c r="ID362" s="2210"/>
      <c r="IE362" s="2210"/>
      <c r="IF362" s="2210"/>
      <c r="IG362" s="2210"/>
      <c r="IH362" s="2210"/>
      <c r="II362" s="2453"/>
      <c r="IJ362" s="82"/>
    </row>
    <row r="363" spans="3:244" ht="5.25" customHeight="1">
      <c r="C363" s="90"/>
      <c r="D363" s="90"/>
      <c r="E363" s="90"/>
      <c r="F363" s="90"/>
      <c r="G363" s="90"/>
      <c r="H363" s="2090"/>
      <c r="I363" s="1950"/>
      <c r="J363" s="1950"/>
      <c r="K363" s="1950"/>
      <c r="L363" s="1950"/>
      <c r="M363" s="1950"/>
      <c r="N363" s="1950"/>
      <c r="O363" s="1950"/>
      <c r="P363" s="1950"/>
      <c r="Q363" s="1950"/>
      <c r="R363" s="1950"/>
      <c r="S363" s="1950"/>
      <c r="T363" s="1950"/>
      <c r="U363" s="1950"/>
      <c r="V363" s="1950"/>
      <c r="W363" s="1950"/>
      <c r="X363" s="1950"/>
      <c r="Y363" s="1950"/>
      <c r="Z363" s="1950"/>
      <c r="AA363" s="1950"/>
      <c r="AB363" s="1950"/>
      <c r="AC363" s="1950"/>
      <c r="AD363" s="1950"/>
      <c r="AE363" s="1950"/>
      <c r="AF363" s="1950"/>
      <c r="AG363" s="1950"/>
      <c r="AH363" s="1950"/>
      <c r="AI363" s="1950"/>
      <c r="AJ363" s="2091"/>
      <c r="AK363" s="1928"/>
      <c r="AL363" s="1929"/>
      <c r="AM363" s="1929"/>
      <c r="AN363" s="1929"/>
      <c r="AO363" s="1929"/>
      <c r="AP363" s="1929"/>
      <c r="AQ363" s="1929"/>
      <c r="AR363" s="1929"/>
      <c r="AS363" s="1929"/>
      <c r="AT363" s="1929"/>
      <c r="AU363" s="1929"/>
      <c r="AV363" s="1929"/>
      <c r="AW363" s="1929"/>
      <c r="AX363" s="1929"/>
      <c r="AY363" s="1929"/>
      <c r="AZ363" s="1929"/>
      <c r="BA363" s="1929"/>
      <c r="BB363" s="1929"/>
      <c r="BC363" s="1929"/>
      <c r="BD363" s="1929"/>
      <c r="BE363" s="1929"/>
      <c r="BF363" s="1929"/>
      <c r="BG363" s="1929"/>
      <c r="BH363" s="1929"/>
      <c r="BI363" s="1929"/>
      <c r="BJ363" s="1929"/>
      <c r="BK363" s="1929"/>
      <c r="BL363" s="1930"/>
      <c r="BM363" s="1925"/>
      <c r="BN363" s="1926"/>
      <c r="BO363" s="1926"/>
      <c r="BP363" s="1926"/>
      <c r="BQ363" s="1926"/>
      <c r="BR363" s="1926"/>
      <c r="BS363" s="1926"/>
      <c r="BT363" s="1926"/>
      <c r="BU363" s="1926"/>
      <c r="BV363" s="1926"/>
      <c r="BW363" s="1926"/>
      <c r="BX363" s="1926"/>
      <c r="BY363" s="1926"/>
      <c r="BZ363" s="1926"/>
      <c r="CA363" s="1926"/>
      <c r="CB363" s="1926"/>
      <c r="CC363" s="1926"/>
      <c r="CD363" s="1926"/>
      <c r="CE363" s="1926"/>
      <c r="CF363" s="1926"/>
      <c r="CG363" s="1926"/>
      <c r="CH363" s="1926"/>
      <c r="CI363" s="1926"/>
      <c r="CJ363" s="1926"/>
      <c r="CK363" s="1926"/>
      <c r="CL363" s="1926"/>
      <c r="CM363" s="1926"/>
      <c r="CN363" s="1927"/>
      <c r="CO363" s="1925"/>
      <c r="CP363" s="1926"/>
      <c r="CQ363" s="1926"/>
      <c r="CR363" s="1926"/>
      <c r="CS363" s="1926"/>
      <c r="CT363" s="1926"/>
      <c r="CU363" s="1926"/>
      <c r="CV363" s="1926"/>
      <c r="CW363" s="1926"/>
      <c r="CX363" s="1926"/>
      <c r="CY363" s="1926"/>
      <c r="CZ363" s="1926"/>
      <c r="DA363" s="1926"/>
      <c r="DB363" s="1926"/>
      <c r="DC363" s="1926"/>
      <c r="DD363" s="1926"/>
      <c r="DE363" s="1926"/>
      <c r="DF363" s="1926"/>
      <c r="DG363" s="1926"/>
      <c r="DH363" s="1926"/>
      <c r="DI363" s="1926"/>
      <c r="DJ363" s="1926"/>
      <c r="DK363" s="1926"/>
      <c r="DL363" s="1926"/>
      <c r="DM363" s="1926"/>
      <c r="DN363" s="1926"/>
      <c r="DO363" s="1926"/>
      <c r="DP363" s="2282"/>
      <c r="DQ363" s="81"/>
      <c r="DR363" s="144"/>
      <c r="DV363" s="90"/>
      <c r="DW363" s="90"/>
      <c r="DX363" s="90"/>
      <c r="DY363" s="90"/>
      <c r="DZ363" s="90"/>
      <c r="EA363" s="2090"/>
      <c r="EB363" s="1950"/>
      <c r="EC363" s="1950"/>
      <c r="ED363" s="1950"/>
      <c r="EE363" s="1950"/>
      <c r="EF363" s="1950"/>
      <c r="EG363" s="1950"/>
      <c r="EH363" s="1950"/>
      <c r="EI363" s="1950"/>
      <c r="EJ363" s="1950"/>
      <c r="EK363" s="1950"/>
      <c r="EL363" s="1950"/>
      <c r="EM363" s="1950"/>
      <c r="EN363" s="1950"/>
      <c r="EO363" s="1950"/>
      <c r="EP363" s="1950"/>
      <c r="EQ363" s="1950"/>
      <c r="ER363" s="1950"/>
      <c r="ES363" s="1950"/>
      <c r="ET363" s="1950"/>
      <c r="EU363" s="1950"/>
      <c r="EV363" s="1950"/>
      <c r="EW363" s="1950"/>
      <c r="EX363" s="1950"/>
      <c r="EY363" s="1950"/>
      <c r="EZ363" s="1950"/>
      <c r="FA363" s="1950"/>
      <c r="FB363" s="1950"/>
      <c r="FC363" s="2091"/>
      <c r="FD363" s="2212"/>
      <c r="FE363" s="2213"/>
      <c r="FF363" s="2213"/>
      <c r="FG363" s="2213"/>
      <c r="FH363" s="2213"/>
      <c r="FI363" s="2213"/>
      <c r="FJ363" s="2213"/>
      <c r="FK363" s="2213"/>
      <c r="FL363" s="2213"/>
      <c r="FM363" s="2213"/>
      <c r="FN363" s="2213"/>
      <c r="FO363" s="2213"/>
      <c r="FP363" s="2213"/>
      <c r="FQ363" s="2213"/>
      <c r="FR363" s="2213"/>
      <c r="FS363" s="2213"/>
      <c r="FT363" s="2213"/>
      <c r="FU363" s="2213"/>
      <c r="FV363" s="2213"/>
      <c r="FW363" s="2213"/>
      <c r="FX363" s="2213"/>
      <c r="FY363" s="2213"/>
      <c r="FZ363" s="2213"/>
      <c r="GA363" s="2213"/>
      <c r="GB363" s="2213"/>
      <c r="GC363" s="2213"/>
      <c r="GD363" s="2213"/>
      <c r="GE363" s="2214"/>
      <c r="GF363" s="2209"/>
      <c r="GG363" s="2210"/>
      <c r="GH363" s="2210"/>
      <c r="GI363" s="2210"/>
      <c r="GJ363" s="2210"/>
      <c r="GK363" s="2210"/>
      <c r="GL363" s="2210"/>
      <c r="GM363" s="2210"/>
      <c r="GN363" s="2210"/>
      <c r="GO363" s="2210"/>
      <c r="GP363" s="2210"/>
      <c r="GQ363" s="2210"/>
      <c r="GR363" s="2210"/>
      <c r="GS363" s="2210"/>
      <c r="GT363" s="2210"/>
      <c r="GU363" s="2210"/>
      <c r="GV363" s="2210"/>
      <c r="GW363" s="2210"/>
      <c r="GX363" s="2210"/>
      <c r="GY363" s="2210"/>
      <c r="GZ363" s="2210"/>
      <c r="HA363" s="2210"/>
      <c r="HB363" s="2210"/>
      <c r="HC363" s="2210"/>
      <c r="HD363" s="2210"/>
      <c r="HE363" s="2210"/>
      <c r="HF363" s="2210"/>
      <c r="HG363" s="2211"/>
      <c r="HH363" s="2209"/>
      <c r="HI363" s="2210"/>
      <c r="HJ363" s="2210"/>
      <c r="HK363" s="2210"/>
      <c r="HL363" s="2210"/>
      <c r="HM363" s="2210"/>
      <c r="HN363" s="2210"/>
      <c r="HO363" s="2210"/>
      <c r="HP363" s="2210"/>
      <c r="HQ363" s="2210"/>
      <c r="HR363" s="2210"/>
      <c r="HS363" s="2210"/>
      <c r="HT363" s="2210"/>
      <c r="HU363" s="2210"/>
      <c r="HV363" s="2210"/>
      <c r="HW363" s="2210"/>
      <c r="HX363" s="2210"/>
      <c r="HY363" s="2210"/>
      <c r="HZ363" s="2210"/>
      <c r="IA363" s="2210"/>
      <c r="IB363" s="2210"/>
      <c r="IC363" s="2210"/>
      <c r="ID363" s="2210"/>
      <c r="IE363" s="2210"/>
      <c r="IF363" s="2210"/>
      <c r="IG363" s="2210"/>
      <c r="IH363" s="2210"/>
      <c r="II363" s="2453"/>
      <c r="IJ363" s="82"/>
    </row>
    <row r="364" spans="3:244" ht="5.25" customHeight="1">
      <c r="C364" s="90"/>
      <c r="D364" s="90"/>
      <c r="E364" s="90"/>
      <c r="F364" s="90"/>
      <c r="G364" s="90"/>
      <c r="H364" s="2090"/>
      <c r="I364" s="1950"/>
      <c r="J364" s="1950"/>
      <c r="K364" s="1950"/>
      <c r="L364" s="1950"/>
      <c r="M364" s="1950"/>
      <c r="N364" s="1950"/>
      <c r="O364" s="1950"/>
      <c r="P364" s="1950"/>
      <c r="Q364" s="1950"/>
      <c r="R364" s="1950"/>
      <c r="S364" s="1950"/>
      <c r="T364" s="1950"/>
      <c r="U364" s="1950"/>
      <c r="V364" s="1950"/>
      <c r="W364" s="1950"/>
      <c r="X364" s="1950"/>
      <c r="Y364" s="1950"/>
      <c r="Z364" s="1950"/>
      <c r="AA364" s="1950"/>
      <c r="AB364" s="1950"/>
      <c r="AC364" s="1950"/>
      <c r="AD364" s="1950"/>
      <c r="AE364" s="1950"/>
      <c r="AF364" s="1950"/>
      <c r="AG364" s="1950"/>
      <c r="AH364" s="1950"/>
      <c r="AI364" s="1950"/>
      <c r="AJ364" s="2091"/>
      <c r="AK364" s="1928"/>
      <c r="AL364" s="1929"/>
      <c r="AM364" s="1929"/>
      <c r="AN364" s="1929"/>
      <c r="AO364" s="1929"/>
      <c r="AP364" s="1929"/>
      <c r="AQ364" s="1929"/>
      <c r="AR364" s="1929"/>
      <c r="AS364" s="1929"/>
      <c r="AT364" s="1929"/>
      <c r="AU364" s="1929"/>
      <c r="AV364" s="1929"/>
      <c r="AW364" s="1929"/>
      <c r="AX364" s="1929"/>
      <c r="AY364" s="1929"/>
      <c r="AZ364" s="1929"/>
      <c r="BA364" s="1929"/>
      <c r="BB364" s="1929"/>
      <c r="BC364" s="1929"/>
      <c r="BD364" s="1929"/>
      <c r="BE364" s="1929"/>
      <c r="BF364" s="1929"/>
      <c r="BG364" s="1929"/>
      <c r="BH364" s="1929"/>
      <c r="BI364" s="1929"/>
      <c r="BJ364" s="1929"/>
      <c r="BK364" s="1929"/>
      <c r="BL364" s="1930"/>
      <c r="BM364" s="1925"/>
      <c r="BN364" s="1926"/>
      <c r="BO364" s="1926"/>
      <c r="BP364" s="1926"/>
      <c r="BQ364" s="1926"/>
      <c r="BR364" s="1926"/>
      <c r="BS364" s="1926"/>
      <c r="BT364" s="1926"/>
      <c r="BU364" s="1926"/>
      <c r="BV364" s="1926"/>
      <c r="BW364" s="1926"/>
      <c r="BX364" s="1926"/>
      <c r="BY364" s="1926"/>
      <c r="BZ364" s="1926"/>
      <c r="CA364" s="1926"/>
      <c r="CB364" s="1926"/>
      <c r="CC364" s="1926"/>
      <c r="CD364" s="1926"/>
      <c r="CE364" s="1926"/>
      <c r="CF364" s="1926"/>
      <c r="CG364" s="1926"/>
      <c r="CH364" s="1926"/>
      <c r="CI364" s="1926"/>
      <c r="CJ364" s="1926"/>
      <c r="CK364" s="1926"/>
      <c r="CL364" s="1926"/>
      <c r="CM364" s="1926"/>
      <c r="CN364" s="1927"/>
      <c r="CO364" s="1925"/>
      <c r="CP364" s="1926"/>
      <c r="CQ364" s="1926"/>
      <c r="CR364" s="1926"/>
      <c r="CS364" s="1926"/>
      <c r="CT364" s="1926"/>
      <c r="CU364" s="1926"/>
      <c r="CV364" s="1926"/>
      <c r="CW364" s="1926"/>
      <c r="CX364" s="1926"/>
      <c r="CY364" s="1926"/>
      <c r="CZ364" s="1926"/>
      <c r="DA364" s="1926"/>
      <c r="DB364" s="1926"/>
      <c r="DC364" s="1926"/>
      <c r="DD364" s="1926"/>
      <c r="DE364" s="1926"/>
      <c r="DF364" s="1926"/>
      <c r="DG364" s="1926"/>
      <c r="DH364" s="1926"/>
      <c r="DI364" s="1926"/>
      <c r="DJ364" s="1926"/>
      <c r="DK364" s="1926"/>
      <c r="DL364" s="1926"/>
      <c r="DM364" s="1926"/>
      <c r="DN364" s="1926"/>
      <c r="DO364" s="1926"/>
      <c r="DP364" s="2282"/>
      <c r="DQ364" s="81"/>
      <c r="DR364" s="144"/>
      <c r="DV364" s="90"/>
      <c r="DW364" s="90"/>
      <c r="DX364" s="90"/>
      <c r="DY364" s="90"/>
      <c r="DZ364" s="90"/>
      <c r="EA364" s="2090"/>
      <c r="EB364" s="1950"/>
      <c r="EC364" s="1950"/>
      <c r="ED364" s="1950"/>
      <c r="EE364" s="1950"/>
      <c r="EF364" s="1950"/>
      <c r="EG364" s="1950"/>
      <c r="EH364" s="1950"/>
      <c r="EI364" s="1950"/>
      <c r="EJ364" s="1950"/>
      <c r="EK364" s="1950"/>
      <c r="EL364" s="1950"/>
      <c r="EM364" s="1950"/>
      <c r="EN364" s="1950"/>
      <c r="EO364" s="1950"/>
      <c r="EP364" s="1950"/>
      <c r="EQ364" s="1950"/>
      <c r="ER364" s="1950"/>
      <c r="ES364" s="1950"/>
      <c r="ET364" s="1950"/>
      <c r="EU364" s="1950"/>
      <c r="EV364" s="1950"/>
      <c r="EW364" s="1950"/>
      <c r="EX364" s="1950"/>
      <c r="EY364" s="1950"/>
      <c r="EZ364" s="1950"/>
      <c r="FA364" s="1950"/>
      <c r="FB364" s="1950"/>
      <c r="FC364" s="2091"/>
      <c r="FD364" s="2212"/>
      <c r="FE364" s="2213"/>
      <c r="FF364" s="2213"/>
      <c r="FG364" s="2213"/>
      <c r="FH364" s="2213"/>
      <c r="FI364" s="2213"/>
      <c r="FJ364" s="2213"/>
      <c r="FK364" s="2213"/>
      <c r="FL364" s="2213"/>
      <c r="FM364" s="2213"/>
      <c r="FN364" s="2213"/>
      <c r="FO364" s="2213"/>
      <c r="FP364" s="2213"/>
      <c r="FQ364" s="2213"/>
      <c r="FR364" s="2213"/>
      <c r="FS364" s="2213"/>
      <c r="FT364" s="2213"/>
      <c r="FU364" s="2213"/>
      <c r="FV364" s="2213"/>
      <c r="FW364" s="2213"/>
      <c r="FX364" s="2213"/>
      <c r="FY364" s="2213"/>
      <c r="FZ364" s="2213"/>
      <c r="GA364" s="2213"/>
      <c r="GB364" s="2213"/>
      <c r="GC364" s="2213"/>
      <c r="GD364" s="2213"/>
      <c r="GE364" s="2214"/>
      <c r="GF364" s="2209"/>
      <c r="GG364" s="2210"/>
      <c r="GH364" s="2210"/>
      <c r="GI364" s="2210"/>
      <c r="GJ364" s="2210"/>
      <c r="GK364" s="2210"/>
      <c r="GL364" s="2210"/>
      <c r="GM364" s="2210"/>
      <c r="GN364" s="2210"/>
      <c r="GO364" s="2210"/>
      <c r="GP364" s="2210"/>
      <c r="GQ364" s="2210"/>
      <c r="GR364" s="2210"/>
      <c r="GS364" s="2210"/>
      <c r="GT364" s="2210"/>
      <c r="GU364" s="2210"/>
      <c r="GV364" s="2210"/>
      <c r="GW364" s="2210"/>
      <c r="GX364" s="2210"/>
      <c r="GY364" s="2210"/>
      <c r="GZ364" s="2210"/>
      <c r="HA364" s="2210"/>
      <c r="HB364" s="2210"/>
      <c r="HC364" s="2210"/>
      <c r="HD364" s="2210"/>
      <c r="HE364" s="2210"/>
      <c r="HF364" s="2210"/>
      <c r="HG364" s="2211"/>
      <c r="HH364" s="2209"/>
      <c r="HI364" s="2210"/>
      <c r="HJ364" s="2210"/>
      <c r="HK364" s="2210"/>
      <c r="HL364" s="2210"/>
      <c r="HM364" s="2210"/>
      <c r="HN364" s="2210"/>
      <c r="HO364" s="2210"/>
      <c r="HP364" s="2210"/>
      <c r="HQ364" s="2210"/>
      <c r="HR364" s="2210"/>
      <c r="HS364" s="2210"/>
      <c r="HT364" s="2210"/>
      <c r="HU364" s="2210"/>
      <c r="HV364" s="2210"/>
      <c r="HW364" s="2210"/>
      <c r="HX364" s="2210"/>
      <c r="HY364" s="2210"/>
      <c r="HZ364" s="2210"/>
      <c r="IA364" s="2210"/>
      <c r="IB364" s="2210"/>
      <c r="IC364" s="2210"/>
      <c r="ID364" s="2210"/>
      <c r="IE364" s="2210"/>
      <c r="IF364" s="2210"/>
      <c r="IG364" s="2210"/>
      <c r="IH364" s="2210"/>
      <c r="II364" s="2453"/>
      <c r="IJ364" s="82"/>
    </row>
    <row r="365" spans="3:244" ht="5.25" customHeight="1">
      <c r="C365" s="90"/>
      <c r="D365" s="90"/>
      <c r="E365" s="90"/>
      <c r="F365" s="90"/>
      <c r="G365" s="90"/>
      <c r="H365" s="1925" t="str">
        <f>IF($H$101&lt;&gt;"",$H$101,"")</f>
        <v/>
      </c>
      <c r="I365" s="1926"/>
      <c r="J365" s="1926"/>
      <c r="K365" s="1926"/>
      <c r="L365" s="1926"/>
      <c r="M365" s="1926"/>
      <c r="N365" s="1926"/>
      <c r="O365" s="1926"/>
      <c r="P365" s="1926"/>
      <c r="Q365" s="1926"/>
      <c r="R365" s="1926"/>
      <c r="S365" s="1926"/>
      <c r="T365" s="1926"/>
      <c r="U365" s="1926"/>
      <c r="V365" s="1926"/>
      <c r="W365" s="1926"/>
      <c r="X365" s="1926"/>
      <c r="Y365" s="1926"/>
      <c r="Z365" s="1926"/>
      <c r="AA365" s="1926"/>
      <c r="AB365" s="1926"/>
      <c r="AC365" s="1926"/>
      <c r="AD365" s="1926"/>
      <c r="AE365" s="1926"/>
      <c r="AF365" s="1926"/>
      <c r="AG365" s="1926"/>
      <c r="AH365" s="1926"/>
      <c r="AI365" s="1926"/>
      <c r="AJ365" s="1927"/>
      <c r="AK365" s="1928"/>
      <c r="AL365" s="1929"/>
      <c r="AM365" s="1929"/>
      <c r="AN365" s="1929"/>
      <c r="AO365" s="1929"/>
      <c r="AP365" s="1929"/>
      <c r="AQ365" s="1929"/>
      <c r="AR365" s="1929"/>
      <c r="AS365" s="1929"/>
      <c r="AT365" s="1929"/>
      <c r="AU365" s="1929"/>
      <c r="AV365" s="1929"/>
      <c r="AW365" s="1929"/>
      <c r="AX365" s="1929"/>
      <c r="AY365" s="1929"/>
      <c r="AZ365" s="1929"/>
      <c r="BA365" s="1929"/>
      <c r="BB365" s="1929"/>
      <c r="BC365" s="1929"/>
      <c r="BD365" s="1929"/>
      <c r="BE365" s="1929"/>
      <c r="BF365" s="1929"/>
      <c r="BG365" s="1929"/>
      <c r="BH365" s="1929"/>
      <c r="BI365" s="1929"/>
      <c r="BJ365" s="1929"/>
      <c r="BK365" s="1929"/>
      <c r="BL365" s="1930"/>
      <c r="BM365" s="1928"/>
      <c r="BN365" s="1929"/>
      <c r="BO365" s="1929"/>
      <c r="BP365" s="1929"/>
      <c r="BQ365" s="1929"/>
      <c r="BR365" s="1929"/>
      <c r="BS365" s="1929"/>
      <c r="BT365" s="1929"/>
      <c r="BU365" s="1929"/>
      <c r="BV365" s="1929"/>
      <c r="BW365" s="1929"/>
      <c r="BX365" s="1929"/>
      <c r="BY365" s="1929"/>
      <c r="BZ365" s="1929"/>
      <c r="CA365" s="1929"/>
      <c r="CB365" s="1929"/>
      <c r="CC365" s="1929"/>
      <c r="CD365" s="1929"/>
      <c r="CE365" s="1929"/>
      <c r="CF365" s="1929"/>
      <c r="CG365" s="1929"/>
      <c r="CH365" s="1929"/>
      <c r="CI365" s="1929"/>
      <c r="CJ365" s="1929"/>
      <c r="CK365" s="1929"/>
      <c r="CL365" s="1929"/>
      <c r="CM365" s="1929"/>
      <c r="CN365" s="1930"/>
      <c r="CO365" s="1928"/>
      <c r="CP365" s="1929"/>
      <c r="CQ365" s="1929"/>
      <c r="CR365" s="1929"/>
      <c r="CS365" s="1929"/>
      <c r="CT365" s="1929"/>
      <c r="CU365" s="1929"/>
      <c r="CV365" s="1929"/>
      <c r="CW365" s="1929"/>
      <c r="CX365" s="1929"/>
      <c r="CY365" s="1929"/>
      <c r="CZ365" s="1929"/>
      <c r="DA365" s="1929"/>
      <c r="DB365" s="1929"/>
      <c r="DC365" s="1929"/>
      <c r="DD365" s="1929"/>
      <c r="DE365" s="1929"/>
      <c r="DF365" s="1929"/>
      <c r="DG365" s="1929"/>
      <c r="DH365" s="1929"/>
      <c r="DI365" s="1929"/>
      <c r="DJ365" s="1929"/>
      <c r="DK365" s="1929"/>
      <c r="DL365" s="1929"/>
      <c r="DM365" s="1929"/>
      <c r="DN365" s="1929"/>
      <c r="DO365" s="1929"/>
      <c r="DP365" s="2283"/>
      <c r="DQ365" s="81"/>
      <c r="DR365" s="144"/>
      <c r="DV365" s="90"/>
      <c r="DW365" s="90"/>
      <c r="DX365" s="90"/>
      <c r="DY365" s="90"/>
      <c r="DZ365" s="90"/>
      <c r="EA365" s="1925" t="str">
        <f>IF($H$101&lt;&gt;"",$H$101,"")</f>
        <v/>
      </c>
      <c r="EB365" s="1926"/>
      <c r="EC365" s="1926"/>
      <c r="ED365" s="1926"/>
      <c r="EE365" s="1926"/>
      <c r="EF365" s="1926"/>
      <c r="EG365" s="1926"/>
      <c r="EH365" s="1926"/>
      <c r="EI365" s="1926"/>
      <c r="EJ365" s="1926"/>
      <c r="EK365" s="1926"/>
      <c r="EL365" s="1926"/>
      <c r="EM365" s="1926"/>
      <c r="EN365" s="1926"/>
      <c r="EO365" s="1926"/>
      <c r="EP365" s="1926"/>
      <c r="EQ365" s="1926"/>
      <c r="ER365" s="1926"/>
      <c r="ES365" s="1926"/>
      <c r="ET365" s="1926"/>
      <c r="EU365" s="1926"/>
      <c r="EV365" s="1926"/>
      <c r="EW365" s="1926"/>
      <c r="EX365" s="1926"/>
      <c r="EY365" s="1926"/>
      <c r="EZ365" s="1926"/>
      <c r="FA365" s="1926"/>
      <c r="FB365" s="1926"/>
      <c r="FC365" s="1927"/>
      <c r="FD365" s="2212"/>
      <c r="FE365" s="2213"/>
      <c r="FF365" s="2213"/>
      <c r="FG365" s="2213"/>
      <c r="FH365" s="2213"/>
      <c r="FI365" s="2213"/>
      <c r="FJ365" s="2213"/>
      <c r="FK365" s="2213"/>
      <c r="FL365" s="2213"/>
      <c r="FM365" s="2213"/>
      <c r="FN365" s="2213"/>
      <c r="FO365" s="2213"/>
      <c r="FP365" s="2213"/>
      <c r="FQ365" s="2213"/>
      <c r="FR365" s="2213"/>
      <c r="FS365" s="2213"/>
      <c r="FT365" s="2213"/>
      <c r="FU365" s="2213"/>
      <c r="FV365" s="2213"/>
      <c r="FW365" s="2213"/>
      <c r="FX365" s="2213"/>
      <c r="FY365" s="2213"/>
      <c r="FZ365" s="2213"/>
      <c r="GA365" s="2213"/>
      <c r="GB365" s="2213"/>
      <c r="GC365" s="2213"/>
      <c r="GD365" s="2213"/>
      <c r="GE365" s="2214"/>
      <c r="GF365" s="2212"/>
      <c r="GG365" s="2213"/>
      <c r="GH365" s="2213"/>
      <c r="GI365" s="2213"/>
      <c r="GJ365" s="2213"/>
      <c r="GK365" s="2213"/>
      <c r="GL365" s="2213"/>
      <c r="GM365" s="2213"/>
      <c r="GN365" s="2213"/>
      <c r="GO365" s="2213"/>
      <c r="GP365" s="2213"/>
      <c r="GQ365" s="2213"/>
      <c r="GR365" s="2213"/>
      <c r="GS365" s="2213"/>
      <c r="GT365" s="2213"/>
      <c r="GU365" s="2213"/>
      <c r="GV365" s="2213"/>
      <c r="GW365" s="2213"/>
      <c r="GX365" s="2213"/>
      <c r="GY365" s="2213"/>
      <c r="GZ365" s="2213"/>
      <c r="HA365" s="2213"/>
      <c r="HB365" s="2213"/>
      <c r="HC365" s="2213"/>
      <c r="HD365" s="2213"/>
      <c r="HE365" s="2213"/>
      <c r="HF365" s="2213"/>
      <c r="HG365" s="2214"/>
      <c r="HH365" s="2212"/>
      <c r="HI365" s="2213"/>
      <c r="HJ365" s="2213"/>
      <c r="HK365" s="2213"/>
      <c r="HL365" s="2213"/>
      <c r="HM365" s="2213"/>
      <c r="HN365" s="2213"/>
      <c r="HO365" s="2213"/>
      <c r="HP365" s="2213"/>
      <c r="HQ365" s="2213"/>
      <c r="HR365" s="2213"/>
      <c r="HS365" s="2213"/>
      <c r="HT365" s="2213"/>
      <c r="HU365" s="2213"/>
      <c r="HV365" s="2213"/>
      <c r="HW365" s="2213"/>
      <c r="HX365" s="2213"/>
      <c r="HY365" s="2213"/>
      <c r="HZ365" s="2213"/>
      <c r="IA365" s="2213"/>
      <c r="IB365" s="2213"/>
      <c r="IC365" s="2213"/>
      <c r="ID365" s="2213"/>
      <c r="IE365" s="2213"/>
      <c r="IF365" s="2213"/>
      <c r="IG365" s="2213"/>
      <c r="IH365" s="2213"/>
      <c r="II365" s="2454"/>
      <c r="IJ365" s="82"/>
    </row>
    <row r="366" spans="3:244" ht="5.25" customHeight="1">
      <c r="C366" s="90"/>
      <c r="D366" s="90"/>
      <c r="E366" s="90"/>
      <c r="F366" s="90"/>
      <c r="G366" s="90"/>
      <c r="H366" s="1925"/>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1926"/>
      <c r="AH366" s="1926"/>
      <c r="AI366" s="1926"/>
      <c r="AJ366" s="1927"/>
      <c r="AK366" s="1928"/>
      <c r="AL366" s="1929"/>
      <c r="AM366" s="1929"/>
      <c r="AN366" s="1929"/>
      <c r="AO366" s="1929"/>
      <c r="AP366" s="1929"/>
      <c r="AQ366" s="1929"/>
      <c r="AR366" s="1929"/>
      <c r="AS366" s="1929"/>
      <c r="AT366" s="1929"/>
      <c r="AU366" s="1929"/>
      <c r="AV366" s="1929"/>
      <c r="AW366" s="1929"/>
      <c r="AX366" s="1929"/>
      <c r="AY366" s="1929"/>
      <c r="AZ366" s="1929"/>
      <c r="BA366" s="1929"/>
      <c r="BB366" s="1929"/>
      <c r="BC366" s="1929"/>
      <c r="BD366" s="1929"/>
      <c r="BE366" s="1929"/>
      <c r="BF366" s="1929"/>
      <c r="BG366" s="1929"/>
      <c r="BH366" s="1929"/>
      <c r="BI366" s="1929"/>
      <c r="BJ366" s="1929"/>
      <c r="BK366" s="1929"/>
      <c r="BL366" s="1930"/>
      <c r="BM366" s="1928"/>
      <c r="BN366" s="1929"/>
      <c r="BO366" s="1929"/>
      <c r="BP366" s="1929"/>
      <c r="BQ366" s="1929"/>
      <c r="BR366" s="1929"/>
      <c r="BS366" s="1929"/>
      <c r="BT366" s="1929"/>
      <c r="BU366" s="1929"/>
      <c r="BV366" s="1929"/>
      <c r="BW366" s="1929"/>
      <c r="BX366" s="1929"/>
      <c r="BY366" s="1929"/>
      <c r="BZ366" s="1929"/>
      <c r="CA366" s="1929"/>
      <c r="CB366" s="1929"/>
      <c r="CC366" s="1929"/>
      <c r="CD366" s="1929"/>
      <c r="CE366" s="1929"/>
      <c r="CF366" s="1929"/>
      <c r="CG366" s="1929"/>
      <c r="CH366" s="1929"/>
      <c r="CI366" s="1929"/>
      <c r="CJ366" s="1929"/>
      <c r="CK366" s="1929"/>
      <c r="CL366" s="1929"/>
      <c r="CM366" s="1929"/>
      <c r="CN366" s="1930"/>
      <c r="CO366" s="1928"/>
      <c r="CP366" s="1929"/>
      <c r="CQ366" s="1929"/>
      <c r="CR366" s="1929"/>
      <c r="CS366" s="1929"/>
      <c r="CT366" s="1929"/>
      <c r="CU366" s="1929"/>
      <c r="CV366" s="1929"/>
      <c r="CW366" s="1929"/>
      <c r="CX366" s="1929"/>
      <c r="CY366" s="1929"/>
      <c r="CZ366" s="1929"/>
      <c r="DA366" s="1929"/>
      <c r="DB366" s="1929"/>
      <c r="DC366" s="1929"/>
      <c r="DD366" s="1929"/>
      <c r="DE366" s="1929"/>
      <c r="DF366" s="1929"/>
      <c r="DG366" s="1929"/>
      <c r="DH366" s="1929"/>
      <c r="DI366" s="1929"/>
      <c r="DJ366" s="1929"/>
      <c r="DK366" s="1929"/>
      <c r="DL366" s="1929"/>
      <c r="DM366" s="1929"/>
      <c r="DN366" s="1929"/>
      <c r="DO366" s="1929"/>
      <c r="DP366" s="2283"/>
      <c r="DQ366" s="81"/>
      <c r="DR366" s="144"/>
      <c r="DV366" s="90"/>
      <c r="DW366" s="90"/>
      <c r="DX366" s="90"/>
      <c r="DY366" s="90"/>
      <c r="DZ366" s="90"/>
      <c r="EA366" s="1925"/>
      <c r="EB366" s="1926"/>
      <c r="EC366" s="1926"/>
      <c r="ED366" s="1926"/>
      <c r="EE366" s="1926"/>
      <c r="EF366" s="1926"/>
      <c r="EG366" s="1926"/>
      <c r="EH366" s="1926"/>
      <c r="EI366" s="1926"/>
      <c r="EJ366" s="1926"/>
      <c r="EK366" s="1926"/>
      <c r="EL366" s="1926"/>
      <c r="EM366" s="1926"/>
      <c r="EN366" s="1926"/>
      <c r="EO366" s="1926"/>
      <c r="EP366" s="1926"/>
      <c r="EQ366" s="1926"/>
      <c r="ER366" s="1926"/>
      <c r="ES366" s="1926"/>
      <c r="ET366" s="1926"/>
      <c r="EU366" s="1926"/>
      <c r="EV366" s="1926"/>
      <c r="EW366" s="1926"/>
      <c r="EX366" s="1926"/>
      <c r="EY366" s="1926"/>
      <c r="EZ366" s="1926"/>
      <c r="FA366" s="1926"/>
      <c r="FB366" s="1926"/>
      <c r="FC366" s="1927"/>
      <c r="FD366" s="2212"/>
      <c r="FE366" s="2213"/>
      <c r="FF366" s="2213"/>
      <c r="FG366" s="2213"/>
      <c r="FH366" s="2213"/>
      <c r="FI366" s="2213"/>
      <c r="FJ366" s="2213"/>
      <c r="FK366" s="2213"/>
      <c r="FL366" s="2213"/>
      <c r="FM366" s="2213"/>
      <c r="FN366" s="2213"/>
      <c r="FO366" s="2213"/>
      <c r="FP366" s="2213"/>
      <c r="FQ366" s="2213"/>
      <c r="FR366" s="2213"/>
      <c r="FS366" s="2213"/>
      <c r="FT366" s="2213"/>
      <c r="FU366" s="2213"/>
      <c r="FV366" s="2213"/>
      <c r="FW366" s="2213"/>
      <c r="FX366" s="2213"/>
      <c r="FY366" s="2213"/>
      <c r="FZ366" s="2213"/>
      <c r="GA366" s="2213"/>
      <c r="GB366" s="2213"/>
      <c r="GC366" s="2213"/>
      <c r="GD366" s="2213"/>
      <c r="GE366" s="2214"/>
      <c r="GF366" s="2212"/>
      <c r="GG366" s="2213"/>
      <c r="GH366" s="2213"/>
      <c r="GI366" s="2213"/>
      <c r="GJ366" s="2213"/>
      <c r="GK366" s="2213"/>
      <c r="GL366" s="2213"/>
      <c r="GM366" s="2213"/>
      <c r="GN366" s="2213"/>
      <c r="GO366" s="2213"/>
      <c r="GP366" s="2213"/>
      <c r="GQ366" s="2213"/>
      <c r="GR366" s="2213"/>
      <c r="GS366" s="2213"/>
      <c r="GT366" s="2213"/>
      <c r="GU366" s="2213"/>
      <c r="GV366" s="2213"/>
      <c r="GW366" s="2213"/>
      <c r="GX366" s="2213"/>
      <c r="GY366" s="2213"/>
      <c r="GZ366" s="2213"/>
      <c r="HA366" s="2213"/>
      <c r="HB366" s="2213"/>
      <c r="HC366" s="2213"/>
      <c r="HD366" s="2213"/>
      <c r="HE366" s="2213"/>
      <c r="HF366" s="2213"/>
      <c r="HG366" s="2214"/>
      <c r="HH366" s="2212"/>
      <c r="HI366" s="2213"/>
      <c r="HJ366" s="2213"/>
      <c r="HK366" s="2213"/>
      <c r="HL366" s="2213"/>
      <c r="HM366" s="2213"/>
      <c r="HN366" s="2213"/>
      <c r="HO366" s="2213"/>
      <c r="HP366" s="2213"/>
      <c r="HQ366" s="2213"/>
      <c r="HR366" s="2213"/>
      <c r="HS366" s="2213"/>
      <c r="HT366" s="2213"/>
      <c r="HU366" s="2213"/>
      <c r="HV366" s="2213"/>
      <c r="HW366" s="2213"/>
      <c r="HX366" s="2213"/>
      <c r="HY366" s="2213"/>
      <c r="HZ366" s="2213"/>
      <c r="IA366" s="2213"/>
      <c r="IB366" s="2213"/>
      <c r="IC366" s="2213"/>
      <c r="ID366" s="2213"/>
      <c r="IE366" s="2213"/>
      <c r="IF366" s="2213"/>
      <c r="IG366" s="2213"/>
      <c r="IH366" s="2213"/>
      <c r="II366" s="2454"/>
      <c r="IJ366" s="82"/>
    </row>
    <row r="367" spans="3:244" ht="5.25" customHeight="1">
      <c r="C367" s="90"/>
      <c r="D367" s="90"/>
      <c r="E367" s="90"/>
      <c r="F367" s="90"/>
      <c r="G367" s="90"/>
      <c r="H367" s="1925"/>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1926"/>
      <c r="AH367" s="1926"/>
      <c r="AI367" s="1926"/>
      <c r="AJ367" s="1927"/>
      <c r="AK367" s="1928"/>
      <c r="AL367" s="1929"/>
      <c r="AM367" s="1929"/>
      <c r="AN367" s="1929"/>
      <c r="AO367" s="1929"/>
      <c r="AP367" s="1929"/>
      <c r="AQ367" s="1929"/>
      <c r="AR367" s="1929"/>
      <c r="AS367" s="1929"/>
      <c r="AT367" s="1929"/>
      <c r="AU367" s="1929"/>
      <c r="AV367" s="1929"/>
      <c r="AW367" s="1929"/>
      <c r="AX367" s="1929"/>
      <c r="AY367" s="1929"/>
      <c r="AZ367" s="1929"/>
      <c r="BA367" s="1929"/>
      <c r="BB367" s="1929"/>
      <c r="BC367" s="1929"/>
      <c r="BD367" s="1929"/>
      <c r="BE367" s="1929"/>
      <c r="BF367" s="1929"/>
      <c r="BG367" s="1929"/>
      <c r="BH367" s="1929"/>
      <c r="BI367" s="1929"/>
      <c r="BJ367" s="1929"/>
      <c r="BK367" s="1929"/>
      <c r="BL367" s="1930"/>
      <c r="BM367" s="1928"/>
      <c r="BN367" s="1929"/>
      <c r="BO367" s="1929"/>
      <c r="BP367" s="1929"/>
      <c r="BQ367" s="1929"/>
      <c r="BR367" s="1929"/>
      <c r="BS367" s="1929"/>
      <c r="BT367" s="1929"/>
      <c r="BU367" s="1929"/>
      <c r="BV367" s="1929"/>
      <c r="BW367" s="1929"/>
      <c r="BX367" s="1929"/>
      <c r="BY367" s="1929"/>
      <c r="BZ367" s="1929"/>
      <c r="CA367" s="1929"/>
      <c r="CB367" s="1929"/>
      <c r="CC367" s="1929"/>
      <c r="CD367" s="1929"/>
      <c r="CE367" s="1929"/>
      <c r="CF367" s="1929"/>
      <c r="CG367" s="1929"/>
      <c r="CH367" s="1929"/>
      <c r="CI367" s="1929"/>
      <c r="CJ367" s="1929"/>
      <c r="CK367" s="1929"/>
      <c r="CL367" s="1929"/>
      <c r="CM367" s="1929"/>
      <c r="CN367" s="1930"/>
      <c r="CO367" s="1928"/>
      <c r="CP367" s="1929"/>
      <c r="CQ367" s="1929"/>
      <c r="CR367" s="1929"/>
      <c r="CS367" s="1929"/>
      <c r="CT367" s="1929"/>
      <c r="CU367" s="1929"/>
      <c r="CV367" s="1929"/>
      <c r="CW367" s="1929"/>
      <c r="CX367" s="1929"/>
      <c r="CY367" s="1929"/>
      <c r="CZ367" s="1929"/>
      <c r="DA367" s="1929"/>
      <c r="DB367" s="1929"/>
      <c r="DC367" s="1929"/>
      <c r="DD367" s="1929"/>
      <c r="DE367" s="1929"/>
      <c r="DF367" s="1929"/>
      <c r="DG367" s="1929"/>
      <c r="DH367" s="1929"/>
      <c r="DI367" s="1929"/>
      <c r="DJ367" s="1929"/>
      <c r="DK367" s="1929"/>
      <c r="DL367" s="1929"/>
      <c r="DM367" s="1929"/>
      <c r="DN367" s="1929"/>
      <c r="DO367" s="1929"/>
      <c r="DP367" s="2283"/>
      <c r="DQ367" s="81"/>
      <c r="DR367" s="144"/>
      <c r="DV367" s="90"/>
      <c r="DW367" s="90"/>
      <c r="DX367" s="90"/>
      <c r="DY367" s="90"/>
      <c r="DZ367" s="90"/>
      <c r="EA367" s="1925"/>
      <c r="EB367" s="1926"/>
      <c r="EC367" s="1926"/>
      <c r="ED367" s="1926"/>
      <c r="EE367" s="1926"/>
      <c r="EF367" s="1926"/>
      <c r="EG367" s="1926"/>
      <c r="EH367" s="1926"/>
      <c r="EI367" s="1926"/>
      <c r="EJ367" s="1926"/>
      <c r="EK367" s="1926"/>
      <c r="EL367" s="1926"/>
      <c r="EM367" s="1926"/>
      <c r="EN367" s="1926"/>
      <c r="EO367" s="1926"/>
      <c r="EP367" s="1926"/>
      <c r="EQ367" s="1926"/>
      <c r="ER367" s="1926"/>
      <c r="ES367" s="1926"/>
      <c r="ET367" s="1926"/>
      <c r="EU367" s="1926"/>
      <c r="EV367" s="1926"/>
      <c r="EW367" s="1926"/>
      <c r="EX367" s="1926"/>
      <c r="EY367" s="1926"/>
      <c r="EZ367" s="1926"/>
      <c r="FA367" s="1926"/>
      <c r="FB367" s="1926"/>
      <c r="FC367" s="1927"/>
      <c r="FD367" s="2212"/>
      <c r="FE367" s="2213"/>
      <c r="FF367" s="2213"/>
      <c r="FG367" s="2213"/>
      <c r="FH367" s="2213"/>
      <c r="FI367" s="2213"/>
      <c r="FJ367" s="2213"/>
      <c r="FK367" s="2213"/>
      <c r="FL367" s="2213"/>
      <c r="FM367" s="2213"/>
      <c r="FN367" s="2213"/>
      <c r="FO367" s="2213"/>
      <c r="FP367" s="2213"/>
      <c r="FQ367" s="2213"/>
      <c r="FR367" s="2213"/>
      <c r="FS367" s="2213"/>
      <c r="FT367" s="2213"/>
      <c r="FU367" s="2213"/>
      <c r="FV367" s="2213"/>
      <c r="FW367" s="2213"/>
      <c r="FX367" s="2213"/>
      <c r="FY367" s="2213"/>
      <c r="FZ367" s="2213"/>
      <c r="GA367" s="2213"/>
      <c r="GB367" s="2213"/>
      <c r="GC367" s="2213"/>
      <c r="GD367" s="2213"/>
      <c r="GE367" s="2214"/>
      <c r="GF367" s="2212"/>
      <c r="GG367" s="2213"/>
      <c r="GH367" s="2213"/>
      <c r="GI367" s="2213"/>
      <c r="GJ367" s="2213"/>
      <c r="GK367" s="2213"/>
      <c r="GL367" s="2213"/>
      <c r="GM367" s="2213"/>
      <c r="GN367" s="2213"/>
      <c r="GO367" s="2213"/>
      <c r="GP367" s="2213"/>
      <c r="GQ367" s="2213"/>
      <c r="GR367" s="2213"/>
      <c r="GS367" s="2213"/>
      <c r="GT367" s="2213"/>
      <c r="GU367" s="2213"/>
      <c r="GV367" s="2213"/>
      <c r="GW367" s="2213"/>
      <c r="GX367" s="2213"/>
      <c r="GY367" s="2213"/>
      <c r="GZ367" s="2213"/>
      <c r="HA367" s="2213"/>
      <c r="HB367" s="2213"/>
      <c r="HC367" s="2213"/>
      <c r="HD367" s="2213"/>
      <c r="HE367" s="2213"/>
      <c r="HF367" s="2213"/>
      <c r="HG367" s="2214"/>
      <c r="HH367" s="2212"/>
      <c r="HI367" s="2213"/>
      <c r="HJ367" s="2213"/>
      <c r="HK367" s="2213"/>
      <c r="HL367" s="2213"/>
      <c r="HM367" s="2213"/>
      <c r="HN367" s="2213"/>
      <c r="HO367" s="2213"/>
      <c r="HP367" s="2213"/>
      <c r="HQ367" s="2213"/>
      <c r="HR367" s="2213"/>
      <c r="HS367" s="2213"/>
      <c r="HT367" s="2213"/>
      <c r="HU367" s="2213"/>
      <c r="HV367" s="2213"/>
      <c r="HW367" s="2213"/>
      <c r="HX367" s="2213"/>
      <c r="HY367" s="2213"/>
      <c r="HZ367" s="2213"/>
      <c r="IA367" s="2213"/>
      <c r="IB367" s="2213"/>
      <c r="IC367" s="2213"/>
      <c r="ID367" s="2213"/>
      <c r="IE367" s="2213"/>
      <c r="IF367" s="2213"/>
      <c r="IG367" s="2213"/>
      <c r="IH367" s="2213"/>
      <c r="II367" s="2454"/>
      <c r="IJ367" s="82"/>
    </row>
    <row r="368" spans="3:244" ht="5.25" customHeight="1" thickBot="1">
      <c r="C368" s="90"/>
      <c r="D368" s="90"/>
      <c r="E368" s="90"/>
      <c r="F368" s="90"/>
      <c r="G368" s="90"/>
      <c r="H368" s="2013"/>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2014"/>
      <c r="AH368" s="2014"/>
      <c r="AI368" s="2014"/>
      <c r="AJ368" s="2015"/>
      <c r="AK368" s="1931"/>
      <c r="AL368" s="1932"/>
      <c r="AM368" s="1932"/>
      <c r="AN368" s="1932"/>
      <c r="AO368" s="1932"/>
      <c r="AP368" s="1932"/>
      <c r="AQ368" s="1932"/>
      <c r="AR368" s="1932"/>
      <c r="AS368" s="1932"/>
      <c r="AT368" s="1932"/>
      <c r="AU368" s="1932"/>
      <c r="AV368" s="1932"/>
      <c r="AW368" s="1932"/>
      <c r="AX368" s="1932"/>
      <c r="AY368" s="1932"/>
      <c r="AZ368" s="1932"/>
      <c r="BA368" s="1932"/>
      <c r="BB368" s="1932"/>
      <c r="BC368" s="1932"/>
      <c r="BD368" s="1932"/>
      <c r="BE368" s="1932"/>
      <c r="BF368" s="1932"/>
      <c r="BG368" s="1932"/>
      <c r="BH368" s="1932"/>
      <c r="BI368" s="1932"/>
      <c r="BJ368" s="1932"/>
      <c r="BK368" s="1932"/>
      <c r="BL368" s="1933"/>
      <c r="BM368" s="1931"/>
      <c r="BN368" s="1932"/>
      <c r="BO368" s="1932"/>
      <c r="BP368" s="1932"/>
      <c r="BQ368" s="1932"/>
      <c r="BR368" s="1932"/>
      <c r="BS368" s="1932"/>
      <c r="BT368" s="1932"/>
      <c r="BU368" s="1932"/>
      <c r="BV368" s="1932"/>
      <c r="BW368" s="1932"/>
      <c r="BX368" s="1932"/>
      <c r="BY368" s="1932"/>
      <c r="BZ368" s="1932"/>
      <c r="CA368" s="1932"/>
      <c r="CB368" s="1932"/>
      <c r="CC368" s="1932"/>
      <c r="CD368" s="1932"/>
      <c r="CE368" s="1932"/>
      <c r="CF368" s="1932"/>
      <c r="CG368" s="1932"/>
      <c r="CH368" s="1932"/>
      <c r="CI368" s="1932"/>
      <c r="CJ368" s="1932"/>
      <c r="CK368" s="1932"/>
      <c r="CL368" s="1932"/>
      <c r="CM368" s="1932"/>
      <c r="CN368" s="1933"/>
      <c r="CO368" s="2284"/>
      <c r="CP368" s="2285"/>
      <c r="CQ368" s="2285"/>
      <c r="CR368" s="2285"/>
      <c r="CS368" s="2285"/>
      <c r="CT368" s="2285"/>
      <c r="CU368" s="2285"/>
      <c r="CV368" s="2285"/>
      <c r="CW368" s="2285"/>
      <c r="CX368" s="2285"/>
      <c r="CY368" s="2285"/>
      <c r="CZ368" s="2285"/>
      <c r="DA368" s="2285"/>
      <c r="DB368" s="2285"/>
      <c r="DC368" s="2285"/>
      <c r="DD368" s="2285"/>
      <c r="DE368" s="2285"/>
      <c r="DF368" s="2285"/>
      <c r="DG368" s="2285"/>
      <c r="DH368" s="2285"/>
      <c r="DI368" s="2285"/>
      <c r="DJ368" s="2285"/>
      <c r="DK368" s="2285"/>
      <c r="DL368" s="2285"/>
      <c r="DM368" s="2285"/>
      <c r="DN368" s="2285"/>
      <c r="DO368" s="2285"/>
      <c r="DP368" s="2286"/>
      <c r="DQ368" s="81"/>
      <c r="DR368" s="144"/>
      <c r="DV368" s="90"/>
      <c r="DW368" s="90"/>
      <c r="DX368" s="90"/>
      <c r="DY368" s="90"/>
      <c r="DZ368" s="90"/>
      <c r="EA368" s="2013"/>
      <c r="EB368" s="2014"/>
      <c r="EC368" s="2014"/>
      <c r="ED368" s="2014"/>
      <c r="EE368" s="2014"/>
      <c r="EF368" s="2014"/>
      <c r="EG368" s="2014"/>
      <c r="EH368" s="2014"/>
      <c r="EI368" s="2014"/>
      <c r="EJ368" s="2014"/>
      <c r="EK368" s="2014"/>
      <c r="EL368" s="2014"/>
      <c r="EM368" s="2014"/>
      <c r="EN368" s="2014"/>
      <c r="EO368" s="2014"/>
      <c r="EP368" s="2014"/>
      <c r="EQ368" s="2014"/>
      <c r="ER368" s="2014"/>
      <c r="ES368" s="2014"/>
      <c r="ET368" s="2014"/>
      <c r="EU368" s="2014"/>
      <c r="EV368" s="2014"/>
      <c r="EW368" s="2014"/>
      <c r="EX368" s="2014"/>
      <c r="EY368" s="2014"/>
      <c r="EZ368" s="2014"/>
      <c r="FA368" s="2014"/>
      <c r="FB368" s="2014"/>
      <c r="FC368" s="2015"/>
      <c r="FD368" s="2215"/>
      <c r="FE368" s="2216"/>
      <c r="FF368" s="2216"/>
      <c r="FG368" s="2216"/>
      <c r="FH368" s="2216"/>
      <c r="FI368" s="2216"/>
      <c r="FJ368" s="2216"/>
      <c r="FK368" s="2216"/>
      <c r="FL368" s="2216"/>
      <c r="FM368" s="2216"/>
      <c r="FN368" s="2216"/>
      <c r="FO368" s="2216"/>
      <c r="FP368" s="2216"/>
      <c r="FQ368" s="2216"/>
      <c r="FR368" s="2216"/>
      <c r="FS368" s="2216"/>
      <c r="FT368" s="2216"/>
      <c r="FU368" s="2216"/>
      <c r="FV368" s="2216"/>
      <c r="FW368" s="2216"/>
      <c r="FX368" s="2216"/>
      <c r="FY368" s="2216"/>
      <c r="FZ368" s="2216"/>
      <c r="GA368" s="2216"/>
      <c r="GB368" s="2216"/>
      <c r="GC368" s="2216"/>
      <c r="GD368" s="2216"/>
      <c r="GE368" s="2217"/>
      <c r="GF368" s="2215"/>
      <c r="GG368" s="2216"/>
      <c r="GH368" s="2216"/>
      <c r="GI368" s="2216"/>
      <c r="GJ368" s="2216"/>
      <c r="GK368" s="2216"/>
      <c r="GL368" s="2216"/>
      <c r="GM368" s="2216"/>
      <c r="GN368" s="2216"/>
      <c r="GO368" s="2216"/>
      <c r="GP368" s="2216"/>
      <c r="GQ368" s="2216"/>
      <c r="GR368" s="2216"/>
      <c r="GS368" s="2216"/>
      <c r="GT368" s="2216"/>
      <c r="GU368" s="2216"/>
      <c r="GV368" s="2216"/>
      <c r="GW368" s="2216"/>
      <c r="GX368" s="2216"/>
      <c r="GY368" s="2216"/>
      <c r="GZ368" s="2216"/>
      <c r="HA368" s="2216"/>
      <c r="HB368" s="2216"/>
      <c r="HC368" s="2216"/>
      <c r="HD368" s="2216"/>
      <c r="HE368" s="2216"/>
      <c r="HF368" s="2216"/>
      <c r="HG368" s="2217"/>
      <c r="HH368" s="2455"/>
      <c r="HI368" s="2456"/>
      <c r="HJ368" s="2456"/>
      <c r="HK368" s="2456"/>
      <c r="HL368" s="2456"/>
      <c r="HM368" s="2456"/>
      <c r="HN368" s="2456"/>
      <c r="HO368" s="2456"/>
      <c r="HP368" s="2456"/>
      <c r="HQ368" s="2456"/>
      <c r="HR368" s="2456"/>
      <c r="HS368" s="2456"/>
      <c r="HT368" s="2456"/>
      <c r="HU368" s="2456"/>
      <c r="HV368" s="2456"/>
      <c r="HW368" s="2456"/>
      <c r="HX368" s="2456"/>
      <c r="HY368" s="2456"/>
      <c r="HZ368" s="2456"/>
      <c r="IA368" s="2456"/>
      <c r="IB368" s="2456"/>
      <c r="IC368" s="2456"/>
      <c r="ID368" s="2456"/>
      <c r="IE368" s="2456"/>
      <c r="IF368" s="2456"/>
      <c r="IG368" s="2456"/>
      <c r="IH368" s="2456"/>
      <c r="II368" s="2457"/>
      <c r="IJ368" s="82"/>
    </row>
    <row r="369" spans="3:244" ht="5.25" customHeight="1">
      <c r="C369" s="90"/>
      <c r="D369" s="90"/>
      <c r="E369" s="90"/>
      <c r="F369" s="90"/>
      <c r="G369" s="90"/>
      <c r="H369" s="1939" t="s">
        <v>124</v>
      </c>
      <c r="I369" s="1940"/>
      <c r="J369" s="1940"/>
      <c r="K369" s="1940"/>
      <c r="L369" s="1940"/>
      <c r="M369" s="1940"/>
      <c r="N369" s="1940"/>
      <c r="O369" s="2026" t="str">
        <f>IF($O$105&lt;&gt;"",$O$105,"")</f>
        <v/>
      </c>
      <c r="P369" s="2026"/>
      <c r="Q369" s="2026"/>
      <c r="R369" s="2026"/>
      <c r="S369" s="2026"/>
      <c r="T369" s="2026"/>
      <c r="U369" s="2026"/>
      <c r="V369" s="2026"/>
      <c r="W369" s="2026"/>
      <c r="X369" s="2026"/>
      <c r="Y369" s="2026"/>
      <c r="Z369" s="2026"/>
      <c r="AA369" s="2026"/>
      <c r="AB369" s="2026"/>
      <c r="AC369" s="2026"/>
      <c r="AD369" s="2026"/>
      <c r="AE369" s="2026"/>
      <c r="AF369" s="2026"/>
      <c r="AG369" s="2026"/>
      <c r="AH369" s="2026"/>
      <c r="AI369" s="2026"/>
      <c r="AJ369" s="2026"/>
      <c r="AK369" s="2026"/>
      <c r="AL369" s="2026"/>
      <c r="AM369" s="2026"/>
      <c r="AN369" s="2026"/>
      <c r="AO369" s="2026"/>
      <c r="AP369" s="2026"/>
      <c r="AQ369" s="2026"/>
      <c r="AR369" s="2026"/>
      <c r="AS369" s="2026"/>
      <c r="AT369" s="2026"/>
      <c r="AU369" s="2026"/>
      <c r="AV369" s="2026"/>
      <c r="AW369" s="2026"/>
      <c r="AX369" s="2026"/>
      <c r="AY369" s="2026"/>
      <c r="AZ369" s="2026"/>
      <c r="BA369" s="2026"/>
      <c r="BB369" s="2026"/>
      <c r="BC369" s="2026"/>
      <c r="BD369" s="2026"/>
      <c r="BE369" s="2026"/>
      <c r="BF369" s="2026"/>
      <c r="BG369" s="2026"/>
      <c r="BH369" s="2026"/>
      <c r="BI369" s="2026"/>
      <c r="BJ369" s="2026"/>
      <c r="BK369" s="2026"/>
      <c r="BL369" s="2026"/>
      <c r="BM369" s="2026"/>
      <c r="BN369" s="2026"/>
      <c r="BO369" s="2026"/>
      <c r="BP369" s="2026"/>
      <c r="BQ369" s="2026"/>
      <c r="BR369" s="2026"/>
      <c r="BS369" s="2026"/>
      <c r="BT369" s="2026"/>
      <c r="BU369" s="2026"/>
      <c r="BV369" s="2026"/>
      <c r="BW369" s="2026"/>
      <c r="BX369" s="2026"/>
      <c r="BY369" s="2026"/>
      <c r="BZ369" s="2026"/>
      <c r="CA369" s="2026"/>
      <c r="CB369" s="2026"/>
      <c r="CC369" s="2026"/>
      <c r="CD369" s="2026"/>
      <c r="CE369" s="2026"/>
      <c r="CF369" s="2026"/>
      <c r="CG369" s="2026"/>
      <c r="CH369" s="2026"/>
      <c r="CI369" s="2026"/>
      <c r="CJ369" s="2026"/>
      <c r="CK369" s="2026"/>
      <c r="CL369" s="2026"/>
      <c r="CM369" s="2026"/>
      <c r="CN369" s="2026"/>
      <c r="CO369" s="2026"/>
      <c r="CP369" s="2026"/>
      <c r="CQ369" s="2026"/>
      <c r="CR369" s="2026"/>
      <c r="CS369" s="2026"/>
      <c r="CT369" s="2026"/>
      <c r="CU369" s="2026"/>
      <c r="CV369" s="2026"/>
      <c r="CW369" s="2026"/>
      <c r="CX369" s="2026"/>
      <c r="CY369" s="2026"/>
      <c r="CZ369" s="2026"/>
      <c r="DA369" s="2026"/>
      <c r="DB369" s="2026"/>
      <c r="DC369" s="2026"/>
      <c r="DD369" s="2026"/>
      <c r="DE369" s="2026"/>
      <c r="DF369" s="2026"/>
      <c r="DG369" s="2026"/>
      <c r="DH369" s="2026"/>
      <c r="DI369" s="2026"/>
      <c r="DJ369" s="2026"/>
      <c r="DK369" s="2026"/>
      <c r="DL369" s="2026"/>
      <c r="DM369" s="2026"/>
      <c r="DN369" s="2026"/>
      <c r="DO369" s="2026"/>
      <c r="DP369" s="2387"/>
      <c r="DQ369" s="81"/>
      <c r="DR369" s="144"/>
      <c r="DV369" s="90"/>
      <c r="DW369" s="90"/>
      <c r="DX369" s="90"/>
      <c r="DY369" s="90"/>
      <c r="DZ369" s="90"/>
      <c r="EA369" s="1939" t="s">
        <v>124</v>
      </c>
      <c r="EB369" s="1940"/>
      <c r="EC369" s="1940"/>
      <c r="ED369" s="1940"/>
      <c r="EE369" s="1940"/>
      <c r="EF369" s="1940"/>
      <c r="EG369" s="1940"/>
      <c r="EH369" s="2026" t="str">
        <f>IF($O$105&lt;&gt;"",$O$105,"")</f>
        <v/>
      </c>
      <c r="EI369" s="2026"/>
      <c r="EJ369" s="2026"/>
      <c r="EK369" s="2026"/>
      <c r="EL369" s="2026"/>
      <c r="EM369" s="2026"/>
      <c r="EN369" s="2026"/>
      <c r="EO369" s="2026"/>
      <c r="EP369" s="2026"/>
      <c r="EQ369" s="2026"/>
      <c r="ER369" s="2026"/>
      <c r="ES369" s="2026"/>
      <c r="ET369" s="2026"/>
      <c r="EU369" s="2026"/>
      <c r="EV369" s="2026"/>
      <c r="EW369" s="2026"/>
      <c r="EX369" s="2026"/>
      <c r="EY369" s="2026"/>
      <c r="EZ369" s="2026"/>
      <c r="FA369" s="2026"/>
      <c r="FB369" s="2026"/>
      <c r="FC369" s="2026"/>
      <c r="FD369" s="2026"/>
      <c r="FE369" s="2026"/>
      <c r="FF369" s="2026"/>
      <c r="FG369" s="2026"/>
      <c r="FH369" s="2026"/>
      <c r="FI369" s="2026"/>
      <c r="FJ369" s="2026"/>
      <c r="FK369" s="2026"/>
      <c r="FL369" s="2026"/>
      <c r="FM369" s="2026"/>
      <c r="FN369" s="2026"/>
      <c r="FO369" s="2026"/>
      <c r="FP369" s="2026"/>
      <c r="FQ369" s="2026"/>
      <c r="FR369" s="2026"/>
      <c r="FS369" s="2026"/>
      <c r="FT369" s="2026"/>
      <c r="FU369" s="2026"/>
      <c r="FV369" s="2026"/>
      <c r="FW369" s="2026"/>
      <c r="FX369" s="2026"/>
      <c r="FY369" s="2026"/>
      <c r="FZ369" s="2026"/>
      <c r="GA369" s="2026"/>
      <c r="GB369" s="2026"/>
      <c r="GC369" s="2026"/>
      <c r="GD369" s="2026"/>
      <c r="GE369" s="2026"/>
      <c r="GF369" s="2026"/>
      <c r="GG369" s="2026"/>
      <c r="GH369" s="2026"/>
      <c r="GI369" s="2026"/>
      <c r="GJ369" s="2026"/>
      <c r="GK369" s="2026"/>
      <c r="GL369" s="2026"/>
      <c r="GM369" s="2026"/>
      <c r="GN369" s="2026"/>
      <c r="GO369" s="2026"/>
      <c r="GP369" s="2026"/>
      <c r="GQ369" s="2026"/>
      <c r="GR369" s="2026"/>
      <c r="GS369" s="2026"/>
      <c r="GT369" s="2026"/>
      <c r="GU369" s="2026"/>
      <c r="GV369" s="2026"/>
      <c r="GW369" s="2026"/>
      <c r="GX369" s="2026"/>
      <c r="GY369" s="2026"/>
      <c r="GZ369" s="2026"/>
      <c r="HA369" s="2026"/>
      <c r="HB369" s="2026"/>
      <c r="HC369" s="2026"/>
      <c r="HD369" s="2026"/>
      <c r="HE369" s="2026"/>
      <c r="HF369" s="2026"/>
      <c r="HG369" s="2026"/>
      <c r="HH369" s="2026"/>
      <c r="HI369" s="2026"/>
      <c r="HJ369" s="2026"/>
      <c r="HK369" s="2026"/>
      <c r="HL369" s="2026"/>
      <c r="HM369" s="2026"/>
      <c r="HN369" s="2026"/>
      <c r="HO369" s="2026"/>
      <c r="HP369" s="2026"/>
      <c r="HQ369" s="2026"/>
      <c r="HR369" s="2026"/>
      <c r="HS369" s="2026"/>
      <c r="HT369" s="2026"/>
      <c r="HU369" s="2026"/>
      <c r="HV369" s="2026"/>
      <c r="HW369" s="2026"/>
      <c r="HX369" s="2026"/>
      <c r="HY369" s="2026"/>
      <c r="HZ369" s="2026"/>
      <c r="IA369" s="2026"/>
      <c r="IB369" s="2026"/>
      <c r="IC369" s="2026"/>
      <c r="ID369" s="2026"/>
      <c r="IE369" s="2026"/>
      <c r="IF369" s="2026"/>
      <c r="IG369" s="2026"/>
      <c r="IH369" s="2026"/>
      <c r="II369" s="2387"/>
      <c r="IJ369" s="82"/>
    </row>
    <row r="370" spans="3:244" ht="5.25" customHeight="1">
      <c r="C370" s="90"/>
      <c r="D370" s="90"/>
      <c r="E370" s="90"/>
      <c r="F370" s="90"/>
      <c r="G370" s="90"/>
      <c r="H370" s="1941"/>
      <c r="I370" s="1382"/>
      <c r="J370" s="1382"/>
      <c r="K370" s="1382"/>
      <c r="L370" s="1382"/>
      <c r="M370" s="1382"/>
      <c r="N370" s="1382"/>
      <c r="O370" s="2026"/>
      <c r="P370" s="2026"/>
      <c r="Q370" s="2026"/>
      <c r="R370" s="2026"/>
      <c r="S370" s="2026"/>
      <c r="T370" s="2026"/>
      <c r="U370" s="2026"/>
      <c r="V370" s="2026"/>
      <c r="W370" s="2026"/>
      <c r="X370" s="2026"/>
      <c r="Y370" s="2026"/>
      <c r="Z370" s="2026"/>
      <c r="AA370" s="2026"/>
      <c r="AB370" s="2026"/>
      <c r="AC370" s="2026"/>
      <c r="AD370" s="2026"/>
      <c r="AE370" s="2026"/>
      <c r="AF370" s="2026"/>
      <c r="AG370" s="2026"/>
      <c r="AH370" s="2026"/>
      <c r="AI370" s="2026"/>
      <c r="AJ370" s="2026"/>
      <c r="AK370" s="2026"/>
      <c r="AL370" s="2026"/>
      <c r="AM370" s="2026"/>
      <c r="AN370" s="2026"/>
      <c r="AO370" s="2026"/>
      <c r="AP370" s="2026"/>
      <c r="AQ370" s="2026"/>
      <c r="AR370" s="2026"/>
      <c r="AS370" s="2026"/>
      <c r="AT370" s="2026"/>
      <c r="AU370" s="2026"/>
      <c r="AV370" s="2026"/>
      <c r="AW370" s="2026"/>
      <c r="AX370" s="2026"/>
      <c r="AY370" s="2026"/>
      <c r="AZ370" s="2026"/>
      <c r="BA370" s="2026"/>
      <c r="BB370" s="2026"/>
      <c r="BC370" s="2026"/>
      <c r="BD370" s="2026"/>
      <c r="BE370" s="2026"/>
      <c r="BF370" s="2026"/>
      <c r="BG370" s="2026"/>
      <c r="BH370" s="2026"/>
      <c r="BI370" s="2026"/>
      <c r="BJ370" s="2026"/>
      <c r="BK370" s="2026"/>
      <c r="BL370" s="2026"/>
      <c r="BM370" s="2026"/>
      <c r="BN370" s="2026"/>
      <c r="BO370" s="2026"/>
      <c r="BP370" s="2026"/>
      <c r="BQ370" s="2026"/>
      <c r="BR370" s="2026"/>
      <c r="BS370" s="2026"/>
      <c r="BT370" s="2026"/>
      <c r="BU370" s="2026"/>
      <c r="BV370" s="2026"/>
      <c r="BW370" s="2026"/>
      <c r="BX370" s="2026"/>
      <c r="BY370" s="2026"/>
      <c r="BZ370" s="2026"/>
      <c r="CA370" s="2026"/>
      <c r="CB370" s="2026"/>
      <c r="CC370" s="2026"/>
      <c r="CD370" s="2026"/>
      <c r="CE370" s="2026"/>
      <c r="CF370" s="2026"/>
      <c r="CG370" s="2026"/>
      <c r="CH370" s="2026"/>
      <c r="CI370" s="2026"/>
      <c r="CJ370" s="2026"/>
      <c r="CK370" s="2026"/>
      <c r="CL370" s="2026"/>
      <c r="CM370" s="2026"/>
      <c r="CN370" s="2026"/>
      <c r="CO370" s="2026"/>
      <c r="CP370" s="2026"/>
      <c r="CQ370" s="2026"/>
      <c r="CR370" s="2026"/>
      <c r="CS370" s="2026"/>
      <c r="CT370" s="2026"/>
      <c r="CU370" s="2026"/>
      <c r="CV370" s="2026"/>
      <c r="CW370" s="2026"/>
      <c r="CX370" s="2026"/>
      <c r="CY370" s="2026"/>
      <c r="CZ370" s="2026"/>
      <c r="DA370" s="2026"/>
      <c r="DB370" s="2026"/>
      <c r="DC370" s="2026"/>
      <c r="DD370" s="2026"/>
      <c r="DE370" s="2026"/>
      <c r="DF370" s="2026"/>
      <c r="DG370" s="2026"/>
      <c r="DH370" s="2026"/>
      <c r="DI370" s="2026"/>
      <c r="DJ370" s="2026"/>
      <c r="DK370" s="2026"/>
      <c r="DL370" s="2026"/>
      <c r="DM370" s="2026"/>
      <c r="DN370" s="2026"/>
      <c r="DO370" s="2026"/>
      <c r="DP370" s="2387"/>
      <c r="DQ370" s="81"/>
      <c r="DR370" s="144"/>
      <c r="DV370" s="90"/>
      <c r="DW370" s="90"/>
      <c r="DX370" s="90"/>
      <c r="DY370" s="90"/>
      <c r="DZ370" s="90"/>
      <c r="EA370" s="1941"/>
      <c r="EB370" s="1382"/>
      <c r="EC370" s="1382"/>
      <c r="ED370" s="1382"/>
      <c r="EE370" s="1382"/>
      <c r="EF370" s="1382"/>
      <c r="EG370" s="1382"/>
      <c r="EH370" s="2026"/>
      <c r="EI370" s="2026"/>
      <c r="EJ370" s="2026"/>
      <c r="EK370" s="2026"/>
      <c r="EL370" s="2026"/>
      <c r="EM370" s="2026"/>
      <c r="EN370" s="2026"/>
      <c r="EO370" s="2026"/>
      <c r="EP370" s="2026"/>
      <c r="EQ370" s="2026"/>
      <c r="ER370" s="2026"/>
      <c r="ES370" s="2026"/>
      <c r="ET370" s="2026"/>
      <c r="EU370" s="2026"/>
      <c r="EV370" s="2026"/>
      <c r="EW370" s="2026"/>
      <c r="EX370" s="2026"/>
      <c r="EY370" s="2026"/>
      <c r="EZ370" s="2026"/>
      <c r="FA370" s="2026"/>
      <c r="FB370" s="2026"/>
      <c r="FC370" s="2026"/>
      <c r="FD370" s="2026"/>
      <c r="FE370" s="2026"/>
      <c r="FF370" s="2026"/>
      <c r="FG370" s="2026"/>
      <c r="FH370" s="2026"/>
      <c r="FI370" s="2026"/>
      <c r="FJ370" s="2026"/>
      <c r="FK370" s="2026"/>
      <c r="FL370" s="2026"/>
      <c r="FM370" s="2026"/>
      <c r="FN370" s="2026"/>
      <c r="FO370" s="2026"/>
      <c r="FP370" s="2026"/>
      <c r="FQ370" s="2026"/>
      <c r="FR370" s="2026"/>
      <c r="FS370" s="2026"/>
      <c r="FT370" s="2026"/>
      <c r="FU370" s="2026"/>
      <c r="FV370" s="2026"/>
      <c r="FW370" s="2026"/>
      <c r="FX370" s="2026"/>
      <c r="FY370" s="2026"/>
      <c r="FZ370" s="2026"/>
      <c r="GA370" s="2026"/>
      <c r="GB370" s="2026"/>
      <c r="GC370" s="2026"/>
      <c r="GD370" s="2026"/>
      <c r="GE370" s="2026"/>
      <c r="GF370" s="2026"/>
      <c r="GG370" s="2026"/>
      <c r="GH370" s="2026"/>
      <c r="GI370" s="2026"/>
      <c r="GJ370" s="2026"/>
      <c r="GK370" s="2026"/>
      <c r="GL370" s="2026"/>
      <c r="GM370" s="2026"/>
      <c r="GN370" s="2026"/>
      <c r="GO370" s="2026"/>
      <c r="GP370" s="2026"/>
      <c r="GQ370" s="2026"/>
      <c r="GR370" s="2026"/>
      <c r="GS370" s="2026"/>
      <c r="GT370" s="2026"/>
      <c r="GU370" s="2026"/>
      <c r="GV370" s="2026"/>
      <c r="GW370" s="2026"/>
      <c r="GX370" s="2026"/>
      <c r="GY370" s="2026"/>
      <c r="GZ370" s="2026"/>
      <c r="HA370" s="2026"/>
      <c r="HB370" s="2026"/>
      <c r="HC370" s="2026"/>
      <c r="HD370" s="2026"/>
      <c r="HE370" s="2026"/>
      <c r="HF370" s="2026"/>
      <c r="HG370" s="2026"/>
      <c r="HH370" s="2026"/>
      <c r="HI370" s="2026"/>
      <c r="HJ370" s="2026"/>
      <c r="HK370" s="2026"/>
      <c r="HL370" s="2026"/>
      <c r="HM370" s="2026"/>
      <c r="HN370" s="2026"/>
      <c r="HO370" s="2026"/>
      <c r="HP370" s="2026"/>
      <c r="HQ370" s="2026"/>
      <c r="HR370" s="2026"/>
      <c r="HS370" s="2026"/>
      <c r="HT370" s="2026"/>
      <c r="HU370" s="2026"/>
      <c r="HV370" s="2026"/>
      <c r="HW370" s="2026"/>
      <c r="HX370" s="2026"/>
      <c r="HY370" s="2026"/>
      <c r="HZ370" s="2026"/>
      <c r="IA370" s="2026"/>
      <c r="IB370" s="2026"/>
      <c r="IC370" s="2026"/>
      <c r="ID370" s="2026"/>
      <c r="IE370" s="2026"/>
      <c r="IF370" s="2026"/>
      <c r="IG370" s="2026"/>
      <c r="IH370" s="2026"/>
      <c r="II370" s="2387"/>
      <c r="IJ370" s="82"/>
    </row>
    <row r="371" spans="3:244" ht="5.25" customHeight="1">
      <c r="C371" s="90"/>
      <c r="D371" s="90"/>
      <c r="E371" s="90"/>
      <c r="F371" s="90"/>
      <c r="G371" s="90"/>
      <c r="H371" s="1941"/>
      <c r="I371" s="1382"/>
      <c r="J371" s="1382"/>
      <c r="K371" s="1382"/>
      <c r="L371" s="1382"/>
      <c r="M371" s="1382"/>
      <c r="N371" s="1382"/>
      <c r="O371" s="2026"/>
      <c r="P371" s="2026"/>
      <c r="Q371" s="2026"/>
      <c r="R371" s="2026"/>
      <c r="S371" s="2026"/>
      <c r="T371" s="2026"/>
      <c r="U371" s="2026"/>
      <c r="V371" s="2026"/>
      <c r="W371" s="2026"/>
      <c r="X371" s="2026"/>
      <c r="Y371" s="2026"/>
      <c r="Z371" s="2026"/>
      <c r="AA371" s="2026"/>
      <c r="AB371" s="2026"/>
      <c r="AC371" s="2026"/>
      <c r="AD371" s="2026"/>
      <c r="AE371" s="2026"/>
      <c r="AF371" s="2026"/>
      <c r="AG371" s="2026"/>
      <c r="AH371" s="2026"/>
      <c r="AI371" s="2026"/>
      <c r="AJ371" s="2026"/>
      <c r="AK371" s="2026"/>
      <c r="AL371" s="2026"/>
      <c r="AM371" s="2026"/>
      <c r="AN371" s="2026"/>
      <c r="AO371" s="2026"/>
      <c r="AP371" s="2026"/>
      <c r="AQ371" s="2026"/>
      <c r="AR371" s="2026"/>
      <c r="AS371" s="2026"/>
      <c r="AT371" s="2026"/>
      <c r="AU371" s="2026"/>
      <c r="AV371" s="2026"/>
      <c r="AW371" s="2026"/>
      <c r="AX371" s="2026"/>
      <c r="AY371" s="2026"/>
      <c r="AZ371" s="2026"/>
      <c r="BA371" s="2026"/>
      <c r="BB371" s="2026"/>
      <c r="BC371" s="2026"/>
      <c r="BD371" s="2026"/>
      <c r="BE371" s="2026"/>
      <c r="BF371" s="2026"/>
      <c r="BG371" s="2026"/>
      <c r="BH371" s="2026"/>
      <c r="BI371" s="2026"/>
      <c r="BJ371" s="2026"/>
      <c r="BK371" s="2026"/>
      <c r="BL371" s="2026"/>
      <c r="BM371" s="2026"/>
      <c r="BN371" s="2026"/>
      <c r="BO371" s="2026"/>
      <c r="BP371" s="2026"/>
      <c r="BQ371" s="2026"/>
      <c r="BR371" s="2026"/>
      <c r="BS371" s="2026"/>
      <c r="BT371" s="2026"/>
      <c r="BU371" s="2026"/>
      <c r="BV371" s="2026"/>
      <c r="BW371" s="2026"/>
      <c r="BX371" s="2026"/>
      <c r="BY371" s="2026"/>
      <c r="BZ371" s="2026"/>
      <c r="CA371" s="2026"/>
      <c r="CB371" s="2026"/>
      <c r="CC371" s="2026"/>
      <c r="CD371" s="2026"/>
      <c r="CE371" s="2026"/>
      <c r="CF371" s="2026"/>
      <c r="CG371" s="2026"/>
      <c r="CH371" s="2026"/>
      <c r="CI371" s="2026"/>
      <c r="CJ371" s="2026"/>
      <c r="CK371" s="2026"/>
      <c r="CL371" s="2026"/>
      <c r="CM371" s="2026"/>
      <c r="CN371" s="2026"/>
      <c r="CO371" s="2026"/>
      <c r="CP371" s="2026"/>
      <c r="CQ371" s="2026"/>
      <c r="CR371" s="2026"/>
      <c r="CS371" s="2026"/>
      <c r="CT371" s="2026"/>
      <c r="CU371" s="2026"/>
      <c r="CV371" s="2026"/>
      <c r="CW371" s="2026"/>
      <c r="CX371" s="2026"/>
      <c r="CY371" s="2026"/>
      <c r="CZ371" s="2026"/>
      <c r="DA371" s="2026"/>
      <c r="DB371" s="2026"/>
      <c r="DC371" s="2026"/>
      <c r="DD371" s="2026"/>
      <c r="DE371" s="2026"/>
      <c r="DF371" s="2026"/>
      <c r="DG371" s="2026"/>
      <c r="DH371" s="2026"/>
      <c r="DI371" s="2026"/>
      <c r="DJ371" s="2026"/>
      <c r="DK371" s="2026"/>
      <c r="DL371" s="2026"/>
      <c r="DM371" s="2026"/>
      <c r="DN371" s="2026"/>
      <c r="DO371" s="2026"/>
      <c r="DP371" s="2387"/>
      <c r="DQ371" s="81"/>
      <c r="DR371" s="144"/>
      <c r="DV371" s="90"/>
      <c r="DW371" s="90"/>
      <c r="DX371" s="90"/>
      <c r="DY371" s="90"/>
      <c r="DZ371" s="90"/>
      <c r="EA371" s="1941"/>
      <c r="EB371" s="1382"/>
      <c r="EC371" s="1382"/>
      <c r="ED371" s="1382"/>
      <c r="EE371" s="1382"/>
      <c r="EF371" s="1382"/>
      <c r="EG371" s="1382"/>
      <c r="EH371" s="2026"/>
      <c r="EI371" s="2026"/>
      <c r="EJ371" s="2026"/>
      <c r="EK371" s="2026"/>
      <c r="EL371" s="2026"/>
      <c r="EM371" s="2026"/>
      <c r="EN371" s="2026"/>
      <c r="EO371" s="2026"/>
      <c r="EP371" s="2026"/>
      <c r="EQ371" s="2026"/>
      <c r="ER371" s="2026"/>
      <c r="ES371" s="2026"/>
      <c r="ET371" s="2026"/>
      <c r="EU371" s="2026"/>
      <c r="EV371" s="2026"/>
      <c r="EW371" s="2026"/>
      <c r="EX371" s="2026"/>
      <c r="EY371" s="2026"/>
      <c r="EZ371" s="2026"/>
      <c r="FA371" s="2026"/>
      <c r="FB371" s="2026"/>
      <c r="FC371" s="2026"/>
      <c r="FD371" s="2026"/>
      <c r="FE371" s="2026"/>
      <c r="FF371" s="2026"/>
      <c r="FG371" s="2026"/>
      <c r="FH371" s="2026"/>
      <c r="FI371" s="2026"/>
      <c r="FJ371" s="2026"/>
      <c r="FK371" s="2026"/>
      <c r="FL371" s="2026"/>
      <c r="FM371" s="2026"/>
      <c r="FN371" s="2026"/>
      <c r="FO371" s="2026"/>
      <c r="FP371" s="2026"/>
      <c r="FQ371" s="2026"/>
      <c r="FR371" s="2026"/>
      <c r="FS371" s="2026"/>
      <c r="FT371" s="2026"/>
      <c r="FU371" s="2026"/>
      <c r="FV371" s="2026"/>
      <c r="FW371" s="2026"/>
      <c r="FX371" s="2026"/>
      <c r="FY371" s="2026"/>
      <c r="FZ371" s="2026"/>
      <c r="GA371" s="2026"/>
      <c r="GB371" s="2026"/>
      <c r="GC371" s="2026"/>
      <c r="GD371" s="2026"/>
      <c r="GE371" s="2026"/>
      <c r="GF371" s="2026"/>
      <c r="GG371" s="2026"/>
      <c r="GH371" s="2026"/>
      <c r="GI371" s="2026"/>
      <c r="GJ371" s="2026"/>
      <c r="GK371" s="2026"/>
      <c r="GL371" s="2026"/>
      <c r="GM371" s="2026"/>
      <c r="GN371" s="2026"/>
      <c r="GO371" s="2026"/>
      <c r="GP371" s="2026"/>
      <c r="GQ371" s="2026"/>
      <c r="GR371" s="2026"/>
      <c r="GS371" s="2026"/>
      <c r="GT371" s="2026"/>
      <c r="GU371" s="2026"/>
      <c r="GV371" s="2026"/>
      <c r="GW371" s="2026"/>
      <c r="GX371" s="2026"/>
      <c r="GY371" s="2026"/>
      <c r="GZ371" s="2026"/>
      <c r="HA371" s="2026"/>
      <c r="HB371" s="2026"/>
      <c r="HC371" s="2026"/>
      <c r="HD371" s="2026"/>
      <c r="HE371" s="2026"/>
      <c r="HF371" s="2026"/>
      <c r="HG371" s="2026"/>
      <c r="HH371" s="2026"/>
      <c r="HI371" s="2026"/>
      <c r="HJ371" s="2026"/>
      <c r="HK371" s="2026"/>
      <c r="HL371" s="2026"/>
      <c r="HM371" s="2026"/>
      <c r="HN371" s="2026"/>
      <c r="HO371" s="2026"/>
      <c r="HP371" s="2026"/>
      <c r="HQ371" s="2026"/>
      <c r="HR371" s="2026"/>
      <c r="HS371" s="2026"/>
      <c r="HT371" s="2026"/>
      <c r="HU371" s="2026"/>
      <c r="HV371" s="2026"/>
      <c r="HW371" s="2026"/>
      <c r="HX371" s="2026"/>
      <c r="HY371" s="2026"/>
      <c r="HZ371" s="2026"/>
      <c r="IA371" s="2026"/>
      <c r="IB371" s="2026"/>
      <c r="IC371" s="2026"/>
      <c r="ID371" s="2026"/>
      <c r="IE371" s="2026"/>
      <c r="IF371" s="2026"/>
      <c r="IG371" s="2026"/>
      <c r="IH371" s="2026"/>
      <c r="II371" s="2387"/>
      <c r="IJ371" s="82"/>
    </row>
    <row r="372" spans="3:244" ht="5.25" customHeight="1">
      <c r="C372" s="90"/>
      <c r="D372" s="90"/>
      <c r="E372" s="90"/>
      <c r="F372" s="90"/>
      <c r="G372" s="90"/>
      <c r="H372" s="1941"/>
      <c r="I372" s="1382"/>
      <c r="J372" s="1382"/>
      <c r="K372" s="1382"/>
      <c r="L372" s="1382"/>
      <c r="M372" s="1382"/>
      <c r="N372" s="1382"/>
      <c r="O372" s="2026"/>
      <c r="P372" s="2026"/>
      <c r="Q372" s="2026"/>
      <c r="R372" s="2026"/>
      <c r="S372" s="2026"/>
      <c r="T372" s="2026"/>
      <c r="U372" s="2026"/>
      <c r="V372" s="2026"/>
      <c r="W372" s="2026"/>
      <c r="X372" s="2026"/>
      <c r="Y372" s="2026"/>
      <c r="Z372" s="2026"/>
      <c r="AA372" s="2026"/>
      <c r="AB372" s="2026"/>
      <c r="AC372" s="2026"/>
      <c r="AD372" s="2026"/>
      <c r="AE372" s="2026"/>
      <c r="AF372" s="2026"/>
      <c r="AG372" s="2026"/>
      <c r="AH372" s="2026"/>
      <c r="AI372" s="2026"/>
      <c r="AJ372" s="2026"/>
      <c r="AK372" s="2026"/>
      <c r="AL372" s="2026"/>
      <c r="AM372" s="2026"/>
      <c r="AN372" s="2026"/>
      <c r="AO372" s="2026"/>
      <c r="AP372" s="2026"/>
      <c r="AQ372" s="2026"/>
      <c r="AR372" s="2026"/>
      <c r="AS372" s="2026"/>
      <c r="AT372" s="2026"/>
      <c r="AU372" s="2026"/>
      <c r="AV372" s="2026"/>
      <c r="AW372" s="2026"/>
      <c r="AX372" s="2026"/>
      <c r="AY372" s="2026"/>
      <c r="AZ372" s="2026"/>
      <c r="BA372" s="2026"/>
      <c r="BB372" s="2026"/>
      <c r="BC372" s="2026"/>
      <c r="BD372" s="2026"/>
      <c r="BE372" s="2026"/>
      <c r="BF372" s="2026"/>
      <c r="BG372" s="2026"/>
      <c r="BH372" s="2026"/>
      <c r="BI372" s="2026"/>
      <c r="BJ372" s="2026"/>
      <c r="BK372" s="2026"/>
      <c r="BL372" s="2026"/>
      <c r="BM372" s="2026"/>
      <c r="BN372" s="2026"/>
      <c r="BO372" s="2026"/>
      <c r="BP372" s="2026"/>
      <c r="BQ372" s="2026"/>
      <c r="BR372" s="2026"/>
      <c r="BS372" s="2026"/>
      <c r="BT372" s="2026"/>
      <c r="BU372" s="2026"/>
      <c r="BV372" s="2026"/>
      <c r="BW372" s="2026"/>
      <c r="BX372" s="2026"/>
      <c r="BY372" s="2026"/>
      <c r="BZ372" s="2026"/>
      <c r="CA372" s="2026"/>
      <c r="CB372" s="2026"/>
      <c r="CC372" s="2026"/>
      <c r="CD372" s="2026"/>
      <c r="CE372" s="2026"/>
      <c r="CF372" s="2026"/>
      <c r="CG372" s="2026"/>
      <c r="CH372" s="2026"/>
      <c r="CI372" s="2026"/>
      <c r="CJ372" s="2026"/>
      <c r="CK372" s="2026"/>
      <c r="CL372" s="2026"/>
      <c r="CM372" s="2026"/>
      <c r="CN372" s="2026"/>
      <c r="CO372" s="2026"/>
      <c r="CP372" s="2026"/>
      <c r="CQ372" s="2026"/>
      <c r="CR372" s="2026"/>
      <c r="CS372" s="2026"/>
      <c r="CT372" s="2026"/>
      <c r="CU372" s="2026"/>
      <c r="CV372" s="2026"/>
      <c r="CW372" s="2026"/>
      <c r="CX372" s="2026"/>
      <c r="CY372" s="2026"/>
      <c r="CZ372" s="2026"/>
      <c r="DA372" s="2026"/>
      <c r="DB372" s="2026"/>
      <c r="DC372" s="2026"/>
      <c r="DD372" s="2026"/>
      <c r="DE372" s="2026"/>
      <c r="DF372" s="2026"/>
      <c r="DG372" s="2026"/>
      <c r="DH372" s="2026"/>
      <c r="DI372" s="2026"/>
      <c r="DJ372" s="2026"/>
      <c r="DK372" s="2026"/>
      <c r="DL372" s="2026"/>
      <c r="DM372" s="2026"/>
      <c r="DN372" s="2026"/>
      <c r="DO372" s="2026"/>
      <c r="DP372" s="2387"/>
      <c r="DQ372" s="81"/>
      <c r="DR372" s="144"/>
      <c r="DV372" s="90"/>
      <c r="DW372" s="90"/>
      <c r="DX372" s="90"/>
      <c r="DY372" s="90"/>
      <c r="DZ372" s="90"/>
      <c r="EA372" s="1941"/>
      <c r="EB372" s="1382"/>
      <c r="EC372" s="1382"/>
      <c r="ED372" s="1382"/>
      <c r="EE372" s="1382"/>
      <c r="EF372" s="1382"/>
      <c r="EG372" s="1382"/>
      <c r="EH372" s="2026"/>
      <c r="EI372" s="2026"/>
      <c r="EJ372" s="2026"/>
      <c r="EK372" s="2026"/>
      <c r="EL372" s="2026"/>
      <c r="EM372" s="2026"/>
      <c r="EN372" s="2026"/>
      <c r="EO372" s="2026"/>
      <c r="EP372" s="2026"/>
      <c r="EQ372" s="2026"/>
      <c r="ER372" s="2026"/>
      <c r="ES372" s="2026"/>
      <c r="ET372" s="2026"/>
      <c r="EU372" s="2026"/>
      <c r="EV372" s="2026"/>
      <c r="EW372" s="2026"/>
      <c r="EX372" s="2026"/>
      <c r="EY372" s="2026"/>
      <c r="EZ372" s="2026"/>
      <c r="FA372" s="2026"/>
      <c r="FB372" s="2026"/>
      <c r="FC372" s="2026"/>
      <c r="FD372" s="2026"/>
      <c r="FE372" s="2026"/>
      <c r="FF372" s="2026"/>
      <c r="FG372" s="2026"/>
      <c r="FH372" s="2026"/>
      <c r="FI372" s="2026"/>
      <c r="FJ372" s="2026"/>
      <c r="FK372" s="2026"/>
      <c r="FL372" s="2026"/>
      <c r="FM372" s="2026"/>
      <c r="FN372" s="2026"/>
      <c r="FO372" s="2026"/>
      <c r="FP372" s="2026"/>
      <c r="FQ372" s="2026"/>
      <c r="FR372" s="2026"/>
      <c r="FS372" s="2026"/>
      <c r="FT372" s="2026"/>
      <c r="FU372" s="2026"/>
      <c r="FV372" s="2026"/>
      <c r="FW372" s="2026"/>
      <c r="FX372" s="2026"/>
      <c r="FY372" s="2026"/>
      <c r="FZ372" s="2026"/>
      <c r="GA372" s="2026"/>
      <c r="GB372" s="2026"/>
      <c r="GC372" s="2026"/>
      <c r="GD372" s="2026"/>
      <c r="GE372" s="2026"/>
      <c r="GF372" s="2026"/>
      <c r="GG372" s="2026"/>
      <c r="GH372" s="2026"/>
      <c r="GI372" s="2026"/>
      <c r="GJ372" s="2026"/>
      <c r="GK372" s="2026"/>
      <c r="GL372" s="2026"/>
      <c r="GM372" s="2026"/>
      <c r="GN372" s="2026"/>
      <c r="GO372" s="2026"/>
      <c r="GP372" s="2026"/>
      <c r="GQ372" s="2026"/>
      <c r="GR372" s="2026"/>
      <c r="GS372" s="2026"/>
      <c r="GT372" s="2026"/>
      <c r="GU372" s="2026"/>
      <c r="GV372" s="2026"/>
      <c r="GW372" s="2026"/>
      <c r="GX372" s="2026"/>
      <c r="GY372" s="2026"/>
      <c r="GZ372" s="2026"/>
      <c r="HA372" s="2026"/>
      <c r="HB372" s="2026"/>
      <c r="HC372" s="2026"/>
      <c r="HD372" s="2026"/>
      <c r="HE372" s="2026"/>
      <c r="HF372" s="2026"/>
      <c r="HG372" s="2026"/>
      <c r="HH372" s="2026"/>
      <c r="HI372" s="2026"/>
      <c r="HJ372" s="2026"/>
      <c r="HK372" s="2026"/>
      <c r="HL372" s="2026"/>
      <c r="HM372" s="2026"/>
      <c r="HN372" s="2026"/>
      <c r="HO372" s="2026"/>
      <c r="HP372" s="2026"/>
      <c r="HQ372" s="2026"/>
      <c r="HR372" s="2026"/>
      <c r="HS372" s="2026"/>
      <c r="HT372" s="2026"/>
      <c r="HU372" s="2026"/>
      <c r="HV372" s="2026"/>
      <c r="HW372" s="2026"/>
      <c r="HX372" s="2026"/>
      <c r="HY372" s="2026"/>
      <c r="HZ372" s="2026"/>
      <c r="IA372" s="2026"/>
      <c r="IB372" s="2026"/>
      <c r="IC372" s="2026"/>
      <c r="ID372" s="2026"/>
      <c r="IE372" s="2026"/>
      <c r="IF372" s="2026"/>
      <c r="IG372" s="2026"/>
      <c r="IH372" s="2026"/>
      <c r="II372" s="2387"/>
      <c r="IJ372" s="82"/>
    </row>
    <row r="373" spans="3:244" ht="5.25" customHeight="1">
      <c r="C373" s="90"/>
      <c r="D373" s="90"/>
      <c r="E373" s="90"/>
      <c r="F373" s="90"/>
      <c r="G373" s="90"/>
      <c r="H373" s="1941"/>
      <c r="I373" s="1382"/>
      <c r="J373" s="1382"/>
      <c r="K373" s="1382"/>
      <c r="L373" s="1382"/>
      <c r="M373" s="1382"/>
      <c r="N373" s="1382"/>
      <c r="O373" s="2026"/>
      <c r="P373" s="2026"/>
      <c r="Q373" s="2026"/>
      <c r="R373" s="2026"/>
      <c r="S373" s="2026"/>
      <c r="T373" s="2026"/>
      <c r="U373" s="2026"/>
      <c r="V373" s="2026"/>
      <c r="W373" s="2026"/>
      <c r="X373" s="2026"/>
      <c r="Y373" s="2026"/>
      <c r="Z373" s="2026"/>
      <c r="AA373" s="2026"/>
      <c r="AB373" s="2026"/>
      <c r="AC373" s="2026"/>
      <c r="AD373" s="2026"/>
      <c r="AE373" s="2026"/>
      <c r="AF373" s="2026"/>
      <c r="AG373" s="2026"/>
      <c r="AH373" s="2026"/>
      <c r="AI373" s="2026"/>
      <c r="AJ373" s="2026"/>
      <c r="AK373" s="2026"/>
      <c r="AL373" s="2026"/>
      <c r="AM373" s="2026"/>
      <c r="AN373" s="2026"/>
      <c r="AO373" s="2026"/>
      <c r="AP373" s="2026"/>
      <c r="AQ373" s="2026"/>
      <c r="AR373" s="2026"/>
      <c r="AS373" s="2026"/>
      <c r="AT373" s="2026"/>
      <c r="AU373" s="2026"/>
      <c r="AV373" s="2026"/>
      <c r="AW373" s="2026"/>
      <c r="AX373" s="2026"/>
      <c r="AY373" s="2026"/>
      <c r="AZ373" s="2026"/>
      <c r="BA373" s="2026"/>
      <c r="BB373" s="2026"/>
      <c r="BC373" s="2026"/>
      <c r="BD373" s="2026"/>
      <c r="BE373" s="2026"/>
      <c r="BF373" s="2026"/>
      <c r="BG373" s="2026"/>
      <c r="BH373" s="2026"/>
      <c r="BI373" s="2026"/>
      <c r="BJ373" s="2026"/>
      <c r="BK373" s="2026"/>
      <c r="BL373" s="2026"/>
      <c r="BM373" s="2026"/>
      <c r="BN373" s="2026"/>
      <c r="BO373" s="2026"/>
      <c r="BP373" s="2026"/>
      <c r="BQ373" s="2026"/>
      <c r="BR373" s="2026"/>
      <c r="BS373" s="2026"/>
      <c r="BT373" s="2026"/>
      <c r="BU373" s="2026"/>
      <c r="BV373" s="2026"/>
      <c r="BW373" s="2026"/>
      <c r="BX373" s="2026"/>
      <c r="BY373" s="2026"/>
      <c r="BZ373" s="2026"/>
      <c r="CA373" s="2026"/>
      <c r="CB373" s="2026"/>
      <c r="CC373" s="2026"/>
      <c r="CD373" s="2026"/>
      <c r="CE373" s="2026"/>
      <c r="CF373" s="2026"/>
      <c r="CG373" s="2026"/>
      <c r="CH373" s="2026"/>
      <c r="CI373" s="2026"/>
      <c r="CJ373" s="2026"/>
      <c r="CK373" s="2026"/>
      <c r="CL373" s="2026"/>
      <c r="CM373" s="2026"/>
      <c r="CN373" s="2026"/>
      <c r="CO373" s="2026"/>
      <c r="CP373" s="2026"/>
      <c r="CQ373" s="2026"/>
      <c r="CR373" s="2026"/>
      <c r="CS373" s="2026"/>
      <c r="CT373" s="2026"/>
      <c r="CU373" s="2026"/>
      <c r="CV373" s="2026"/>
      <c r="CW373" s="2026"/>
      <c r="CX373" s="2026"/>
      <c r="CY373" s="2026"/>
      <c r="CZ373" s="2026"/>
      <c r="DA373" s="2026"/>
      <c r="DB373" s="2026"/>
      <c r="DC373" s="2026"/>
      <c r="DD373" s="2026"/>
      <c r="DE373" s="2026"/>
      <c r="DF373" s="2026"/>
      <c r="DG373" s="2026"/>
      <c r="DH373" s="2026"/>
      <c r="DI373" s="2026"/>
      <c r="DJ373" s="2026"/>
      <c r="DK373" s="2026"/>
      <c r="DL373" s="2026"/>
      <c r="DM373" s="2026"/>
      <c r="DN373" s="2026"/>
      <c r="DO373" s="2026"/>
      <c r="DP373" s="2387"/>
      <c r="DQ373" s="81"/>
      <c r="DR373" s="144"/>
      <c r="DV373" s="90"/>
      <c r="DW373" s="90"/>
      <c r="DX373" s="90"/>
      <c r="DY373" s="90"/>
      <c r="DZ373" s="90"/>
      <c r="EA373" s="1941"/>
      <c r="EB373" s="1382"/>
      <c r="EC373" s="1382"/>
      <c r="ED373" s="1382"/>
      <c r="EE373" s="1382"/>
      <c r="EF373" s="1382"/>
      <c r="EG373" s="1382"/>
      <c r="EH373" s="2026"/>
      <c r="EI373" s="2026"/>
      <c r="EJ373" s="2026"/>
      <c r="EK373" s="2026"/>
      <c r="EL373" s="2026"/>
      <c r="EM373" s="2026"/>
      <c r="EN373" s="2026"/>
      <c r="EO373" s="2026"/>
      <c r="EP373" s="2026"/>
      <c r="EQ373" s="2026"/>
      <c r="ER373" s="2026"/>
      <c r="ES373" s="2026"/>
      <c r="ET373" s="2026"/>
      <c r="EU373" s="2026"/>
      <c r="EV373" s="2026"/>
      <c r="EW373" s="2026"/>
      <c r="EX373" s="2026"/>
      <c r="EY373" s="2026"/>
      <c r="EZ373" s="2026"/>
      <c r="FA373" s="2026"/>
      <c r="FB373" s="2026"/>
      <c r="FC373" s="2026"/>
      <c r="FD373" s="2026"/>
      <c r="FE373" s="2026"/>
      <c r="FF373" s="2026"/>
      <c r="FG373" s="2026"/>
      <c r="FH373" s="2026"/>
      <c r="FI373" s="2026"/>
      <c r="FJ373" s="2026"/>
      <c r="FK373" s="2026"/>
      <c r="FL373" s="2026"/>
      <c r="FM373" s="2026"/>
      <c r="FN373" s="2026"/>
      <c r="FO373" s="2026"/>
      <c r="FP373" s="2026"/>
      <c r="FQ373" s="2026"/>
      <c r="FR373" s="2026"/>
      <c r="FS373" s="2026"/>
      <c r="FT373" s="2026"/>
      <c r="FU373" s="2026"/>
      <c r="FV373" s="2026"/>
      <c r="FW373" s="2026"/>
      <c r="FX373" s="2026"/>
      <c r="FY373" s="2026"/>
      <c r="FZ373" s="2026"/>
      <c r="GA373" s="2026"/>
      <c r="GB373" s="2026"/>
      <c r="GC373" s="2026"/>
      <c r="GD373" s="2026"/>
      <c r="GE373" s="2026"/>
      <c r="GF373" s="2026"/>
      <c r="GG373" s="2026"/>
      <c r="GH373" s="2026"/>
      <c r="GI373" s="2026"/>
      <c r="GJ373" s="2026"/>
      <c r="GK373" s="2026"/>
      <c r="GL373" s="2026"/>
      <c r="GM373" s="2026"/>
      <c r="GN373" s="2026"/>
      <c r="GO373" s="2026"/>
      <c r="GP373" s="2026"/>
      <c r="GQ373" s="2026"/>
      <c r="GR373" s="2026"/>
      <c r="GS373" s="2026"/>
      <c r="GT373" s="2026"/>
      <c r="GU373" s="2026"/>
      <c r="GV373" s="2026"/>
      <c r="GW373" s="2026"/>
      <c r="GX373" s="2026"/>
      <c r="GY373" s="2026"/>
      <c r="GZ373" s="2026"/>
      <c r="HA373" s="2026"/>
      <c r="HB373" s="2026"/>
      <c r="HC373" s="2026"/>
      <c r="HD373" s="2026"/>
      <c r="HE373" s="2026"/>
      <c r="HF373" s="2026"/>
      <c r="HG373" s="2026"/>
      <c r="HH373" s="2026"/>
      <c r="HI373" s="2026"/>
      <c r="HJ373" s="2026"/>
      <c r="HK373" s="2026"/>
      <c r="HL373" s="2026"/>
      <c r="HM373" s="2026"/>
      <c r="HN373" s="2026"/>
      <c r="HO373" s="2026"/>
      <c r="HP373" s="2026"/>
      <c r="HQ373" s="2026"/>
      <c r="HR373" s="2026"/>
      <c r="HS373" s="2026"/>
      <c r="HT373" s="2026"/>
      <c r="HU373" s="2026"/>
      <c r="HV373" s="2026"/>
      <c r="HW373" s="2026"/>
      <c r="HX373" s="2026"/>
      <c r="HY373" s="2026"/>
      <c r="HZ373" s="2026"/>
      <c r="IA373" s="2026"/>
      <c r="IB373" s="2026"/>
      <c r="IC373" s="2026"/>
      <c r="ID373" s="2026"/>
      <c r="IE373" s="2026"/>
      <c r="IF373" s="2026"/>
      <c r="IG373" s="2026"/>
      <c r="IH373" s="2026"/>
      <c r="II373" s="2387"/>
      <c r="IJ373" s="82"/>
    </row>
    <row r="374" spans="3:244" ht="5.25" customHeight="1">
      <c r="C374" s="90"/>
      <c r="D374" s="90"/>
      <c r="E374" s="90"/>
      <c r="F374" s="90"/>
      <c r="G374" s="90"/>
      <c r="H374" s="1936" t="str">
        <f>IF($H$110&lt;&gt;"",$H$110,"")</f>
        <v/>
      </c>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1937"/>
      <c r="AH374" s="1937"/>
      <c r="AI374" s="1937"/>
      <c r="AJ374" s="1937"/>
      <c r="AK374" s="1937"/>
      <c r="AL374" s="1937"/>
      <c r="AM374" s="1937"/>
      <c r="AN374" s="1937"/>
      <c r="AO374" s="1937"/>
      <c r="AP374" s="1937"/>
      <c r="AQ374" s="1937"/>
      <c r="AR374" s="1937"/>
      <c r="AS374" s="1937"/>
      <c r="AT374" s="1937"/>
      <c r="AU374" s="1937"/>
      <c r="AV374" s="1937"/>
      <c r="AW374" s="1937"/>
      <c r="AX374" s="1937"/>
      <c r="AY374" s="1937"/>
      <c r="AZ374" s="1937"/>
      <c r="BA374" s="1937"/>
      <c r="BB374" s="1937"/>
      <c r="BC374" s="1937"/>
      <c r="BD374" s="1937"/>
      <c r="BE374" s="1937"/>
      <c r="BF374" s="1937"/>
      <c r="BG374" s="1937"/>
      <c r="BH374" s="1937"/>
      <c r="BI374" s="1937"/>
      <c r="BJ374" s="1937"/>
      <c r="BK374" s="1937"/>
      <c r="BL374" s="1937"/>
      <c r="BM374" s="1937" t="str">
        <f>IF($BM$110&lt;&gt;"",$BM$110,"")</f>
        <v/>
      </c>
      <c r="BN374" s="1937"/>
      <c r="BO374" s="1937"/>
      <c r="BP374" s="1937"/>
      <c r="BQ374" s="1937"/>
      <c r="BR374" s="1937"/>
      <c r="BS374" s="1937"/>
      <c r="BT374" s="1937"/>
      <c r="BU374" s="1937"/>
      <c r="BV374" s="1937"/>
      <c r="BW374" s="1937"/>
      <c r="BX374" s="1937"/>
      <c r="BY374" s="1937"/>
      <c r="BZ374" s="1937"/>
      <c r="CA374" s="1937"/>
      <c r="CB374" s="1937"/>
      <c r="CC374" s="1937"/>
      <c r="CD374" s="1937"/>
      <c r="CE374" s="1937"/>
      <c r="CF374" s="1937"/>
      <c r="CG374" s="1937"/>
      <c r="CH374" s="1937"/>
      <c r="CI374" s="1937"/>
      <c r="CJ374" s="1937"/>
      <c r="CK374" s="1937"/>
      <c r="CL374" s="1937"/>
      <c r="CM374" s="1937"/>
      <c r="CN374" s="1937"/>
      <c r="CO374" s="1937"/>
      <c r="CP374" s="1937"/>
      <c r="CQ374" s="1937"/>
      <c r="CR374" s="1937"/>
      <c r="CS374" s="1937"/>
      <c r="CT374" s="1937"/>
      <c r="CU374" s="1937"/>
      <c r="CV374" s="1937"/>
      <c r="CW374" s="1937"/>
      <c r="CX374" s="1937"/>
      <c r="CY374" s="1937"/>
      <c r="CZ374" s="1937"/>
      <c r="DA374" s="1937"/>
      <c r="DB374" s="1937"/>
      <c r="DC374" s="1937"/>
      <c r="DD374" s="1937"/>
      <c r="DE374" s="1937"/>
      <c r="DF374" s="1937"/>
      <c r="DG374" s="1937"/>
      <c r="DH374" s="1937"/>
      <c r="DI374" s="1937"/>
      <c r="DJ374" s="1937"/>
      <c r="DK374" s="1937"/>
      <c r="DL374" s="1937"/>
      <c r="DM374" s="1937"/>
      <c r="DN374" s="1937"/>
      <c r="DO374" s="1937"/>
      <c r="DP374" s="1938"/>
      <c r="DQ374" s="81"/>
      <c r="DR374" s="144"/>
      <c r="DV374" s="90"/>
      <c r="DW374" s="90"/>
      <c r="DX374" s="90"/>
      <c r="DY374" s="90"/>
      <c r="DZ374" s="90"/>
      <c r="EA374" s="1936" t="str">
        <f>IF($H$110&lt;&gt;"",$H$110,"")</f>
        <v/>
      </c>
      <c r="EB374" s="1937"/>
      <c r="EC374" s="1937"/>
      <c r="ED374" s="1937"/>
      <c r="EE374" s="1937"/>
      <c r="EF374" s="1937"/>
      <c r="EG374" s="1937"/>
      <c r="EH374" s="1937"/>
      <c r="EI374" s="1937"/>
      <c r="EJ374" s="1937"/>
      <c r="EK374" s="1937"/>
      <c r="EL374" s="1937"/>
      <c r="EM374" s="1937"/>
      <c r="EN374" s="1937"/>
      <c r="EO374" s="1937"/>
      <c r="EP374" s="1937"/>
      <c r="EQ374" s="1937"/>
      <c r="ER374" s="1937"/>
      <c r="ES374" s="1937"/>
      <c r="ET374" s="1937"/>
      <c r="EU374" s="1937"/>
      <c r="EV374" s="1937"/>
      <c r="EW374" s="1937"/>
      <c r="EX374" s="1937"/>
      <c r="EY374" s="1937"/>
      <c r="EZ374" s="1937"/>
      <c r="FA374" s="1937"/>
      <c r="FB374" s="1937"/>
      <c r="FC374" s="1937"/>
      <c r="FD374" s="1937"/>
      <c r="FE374" s="1937"/>
      <c r="FF374" s="1937"/>
      <c r="FG374" s="1937"/>
      <c r="FH374" s="1937"/>
      <c r="FI374" s="1937"/>
      <c r="FJ374" s="1937"/>
      <c r="FK374" s="1937"/>
      <c r="FL374" s="1937"/>
      <c r="FM374" s="1937"/>
      <c r="FN374" s="1937"/>
      <c r="FO374" s="1937"/>
      <c r="FP374" s="1937"/>
      <c r="FQ374" s="1937"/>
      <c r="FR374" s="1937"/>
      <c r="FS374" s="1937"/>
      <c r="FT374" s="1937"/>
      <c r="FU374" s="1937"/>
      <c r="FV374" s="1937"/>
      <c r="FW374" s="1937"/>
      <c r="FX374" s="1937"/>
      <c r="FY374" s="1937"/>
      <c r="FZ374" s="1937"/>
      <c r="GA374" s="1937"/>
      <c r="GB374" s="1937"/>
      <c r="GC374" s="1937"/>
      <c r="GD374" s="1937"/>
      <c r="GE374" s="1937"/>
      <c r="GF374" s="1937" t="str">
        <f>IF($BM$110&lt;&gt;"",$BM$110,"")</f>
        <v/>
      </c>
      <c r="GG374" s="1937"/>
      <c r="GH374" s="1937"/>
      <c r="GI374" s="1937"/>
      <c r="GJ374" s="1937"/>
      <c r="GK374" s="1937"/>
      <c r="GL374" s="1937"/>
      <c r="GM374" s="1937"/>
      <c r="GN374" s="1937"/>
      <c r="GO374" s="1937"/>
      <c r="GP374" s="1937"/>
      <c r="GQ374" s="1937"/>
      <c r="GR374" s="1937"/>
      <c r="GS374" s="1937"/>
      <c r="GT374" s="1937"/>
      <c r="GU374" s="1937"/>
      <c r="GV374" s="1937"/>
      <c r="GW374" s="1937"/>
      <c r="GX374" s="1937"/>
      <c r="GY374" s="1937"/>
      <c r="GZ374" s="1937"/>
      <c r="HA374" s="1937"/>
      <c r="HB374" s="1937"/>
      <c r="HC374" s="1937"/>
      <c r="HD374" s="1937"/>
      <c r="HE374" s="1937"/>
      <c r="HF374" s="1937"/>
      <c r="HG374" s="1937"/>
      <c r="HH374" s="1937"/>
      <c r="HI374" s="1937"/>
      <c r="HJ374" s="1937"/>
      <c r="HK374" s="1937"/>
      <c r="HL374" s="1937"/>
      <c r="HM374" s="1937"/>
      <c r="HN374" s="1937"/>
      <c r="HO374" s="1937"/>
      <c r="HP374" s="1937"/>
      <c r="HQ374" s="1937"/>
      <c r="HR374" s="1937"/>
      <c r="HS374" s="1937"/>
      <c r="HT374" s="1937"/>
      <c r="HU374" s="1937"/>
      <c r="HV374" s="1937"/>
      <c r="HW374" s="1937"/>
      <c r="HX374" s="1937"/>
      <c r="HY374" s="1937"/>
      <c r="HZ374" s="1937"/>
      <c r="IA374" s="1937"/>
      <c r="IB374" s="1937"/>
      <c r="IC374" s="1937"/>
      <c r="ID374" s="1937"/>
      <c r="IE374" s="1937"/>
      <c r="IF374" s="1937"/>
      <c r="IG374" s="1937"/>
      <c r="IH374" s="1937"/>
      <c r="II374" s="1938"/>
      <c r="IJ374" s="82"/>
    </row>
    <row r="375" spans="3:244" ht="5.25" customHeight="1">
      <c r="C375" s="90"/>
      <c r="D375" s="90"/>
      <c r="E375" s="90"/>
      <c r="F375" s="90"/>
      <c r="G375" s="90"/>
      <c r="H375" s="1936"/>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1937"/>
      <c r="AH375" s="1937"/>
      <c r="AI375" s="1937"/>
      <c r="AJ375" s="1937"/>
      <c r="AK375" s="1937"/>
      <c r="AL375" s="1937"/>
      <c r="AM375" s="1937"/>
      <c r="AN375" s="1937"/>
      <c r="AO375" s="1937"/>
      <c r="AP375" s="1937"/>
      <c r="AQ375" s="1937"/>
      <c r="AR375" s="1937"/>
      <c r="AS375" s="1937"/>
      <c r="AT375" s="1937"/>
      <c r="AU375" s="1937"/>
      <c r="AV375" s="1937"/>
      <c r="AW375" s="1937"/>
      <c r="AX375" s="1937"/>
      <c r="AY375" s="1937"/>
      <c r="AZ375" s="1937"/>
      <c r="BA375" s="1937"/>
      <c r="BB375" s="1937"/>
      <c r="BC375" s="1937"/>
      <c r="BD375" s="1937"/>
      <c r="BE375" s="1937"/>
      <c r="BF375" s="1937"/>
      <c r="BG375" s="1937"/>
      <c r="BH375" s="1937"/>
      <c r="BI375" s="1937"/>
      <c r="BJ375" s="1937"/>
      <c r="BK375" s="1937"/>
      <c r="BL375" s="1937"/>
      <c r="BM375" s="1937"/>
      <c r="BN375" s="1937"/>
      <c r="BO375" s="1937"/>
      <c r="BP375" s="1937"/>
      <c r="BQ375" s="1937"/>
      <c r="BR375" s="1937"/>
      <c r="BS375" s="1937"/>
      <c r="BT375" s="1937"/>
      <c r="BU375" s="1937"/>
      <c r="BV375" s="1937"/>
      <c r="BW375" s="1937"/>
      <c r="BX375" s="1937"/>
      <c r="BY375" s="1937"/>
      <c r="BZ375" s="1937"/>
      <c r="CA375" s="1937"/>
      <c r="CB375" s="1937"/>
      <c r="CC375" s="1937"/>
      <c r="CD375" s="1937"/>
      <c r="CE375" s="1937"/>
      <c r="CF375" s="1937"/>
      <c r="CG375" s="1937"/>
      <c r="CH375" s="1937"/>
      <c r="CI375" s="1937"/>
      <c r="CJ375" s="1937"/>
      <c r="CK375" s="1937"/>
      <c r="CL375" s="1937"/>
      <c r="CM375" s="1937"/>
      <c r="CN375" s="1937"/>
      <c r="CO375" s="1937"/>
      <c r="CP375" s="1937"/>
      <c r="CQ375" s="1937"/>
      <c r="CR375" s="1937"/>
      <c r="CS375" s="1937"/>
      <c r="CT375" s="1937"/>
      <c r="CU375" s="1937"/>
      <c r="CV375" s="1937"/>
      <c r="CW375" s="1937"/>
      <c r="CX375" s="1937"/>
      <c r="CY375" s="1937"/>
      <c r="CZ375" s="1937"/>
      <c r="DA375" s="1937"/>
      <c r="DB375" s="1937"/>
      <c r="DC375" s="1937"/>
      <c r="DD375" s="1937"/>
      <c r="DE375" s="1937"/>
      <c r="DF375" s="1937"/>
      <c r="DG375" s="1937"/>
      <c r="DH375" s="1937"/>
      <c r="DI375" s="1937"/>
      <c r="DJ375" s="1937"/>
      <c r="DK375" s="1937"/>
      <c r="DL375" s="1937"/>
      <c r="DM375" s="1937"/>
      <c r="DN375" s="1937"/>
      <c r="DO375" s="1937"/>
      <c r="DP375" s="1938"/>
      <c r="DQ375" s="81"/>
      <c r="DR375" s="144"/>
      <c r="DV375" s="90"/>
      <c r="DW375" s="90"/>
      <c r="DX375" s="90"/>
      <c r="DY375" s="90"/>
      <c r="DZ375" s="90"/>
      <c r="EA375" s="1936"/>
      <c r="EB375" s="1937"/>
      <c r="EC375" s="1937"/>
      <c r="ED375" s="1937"/>
      <c r="EE375" s="1937"/>
      <c r="EF375" s="1937"/>
      <c r="EG375" s="1937"/>
      <c r="EH375" s="1937"/>
      <c r="EI375" s="1937"/>
      <c r="EJ375" s="1937"/>
      <c r="EK375" s="1937"/>
      <c r="EL375" s="1937"/>
      <c r="EM375" s="1937"/>
      <c r="EN375" s="1937"/>
      <c r="EO375" s="1937"/>
      <c r="EP375" s="1937"/>
      <c r="EQ375" s="1937"/>
      <c r="ER375" s="1937"/>
      <c r="ES375" s="1937"/>
      <c r="ET375" s="1937"/>
      <c r="EU375" s="1937"/>
      <c r="EV375" s="1937"/>
      <c r="EW375" s="1937"/>
      <c r="EX375" s="1937"/>
      <c r="EY375" s="1937"/>
      <c r="EZ375" s="1937"/>
      <c r="FA375" s="1937"/>
      <c r="FB375" s="1937"/>
      <c r="FC375" s="1937"/>
      <c r="FD375" s="1937"/>
      <c r="FE375" s="1937"/>
      <c r="FF375" s="1937"/>
      <c r="FG375" s="1937"/>
      <c r="FH375" s="1937"/>
      <c r="FI375" s="1937"/>
      <c r="FJ375" s="1937"/>
      <c r="FK375" s="1937"/>
      <c r="FL375" s="1937"/>
      <c r="FM375" s="1937"/>
      <c r="FN375" s="1937"/>
      <c r="FO375" s="1937"/>
      <c r="FP375" s="1937"/>
      <c r="FQ375" s="1937"/>
      <c r="FR375" s="1937"/>
      <c r="FS375" s="1937"/>
      <c r="FT375" s="1937"/>
      <c r="FU375" s="1937"/>
      <c r="FV375" s="1937"/>
      <c r="FW375" s="1937"/>
      <c r="FX375" s="1937"/>
      <c r="FY375" s="1937"/>
      <c r="FZ375" s="1937"/>
      <c r="GA375" s="1937"/>
      <c r="GB375" s="1937"/>
      <c r="GC375" s="1937"/>
      <c r="GD375" s="1937"/>
      <c r="GE375" s="1937"/>
      <c r="GF375" s="1937"/>
      <c r="GG375" s="1937"/>
      <c r="GH375" s="1937"/>
      <c r="GI375" s="1937"/>
      <c r="GJ375" s="1937"/>
      <c r="GK375" s="1937"/>
      <c r="GL375" s="1937"/>
      <c r="GM375" s="1937"/>
      <c r="GN375" s="1937"/>
      <c r="GO375" s="1937"/>
      <c r="GP375" s="1937"/>
      <c r="GQ375" s="1937"/>
      <c r="GR375" s="1937"/>
      <c r="GS375" s="1937"/>
      <c r="GT375" s="1937"/>
      <c r="GU375" s="1937"/>
      <c r="GV375" s="1937"/>
      <c r="GW375" s="1937"/>
      <c r="GX375" s="1937"/>
      <c r="GY375" s="1937"/>
      <c r="GZ375" s="1937"/>
      <c r="HA375" s="1937"/>
      <c r="HB375" s="1937"/>
      <c r="HC375" s="1937"/>
      <c r="HD375" s="1937"/>
      <c r="HE375" s="1937"/>
      <c r="HF375" s="1937"/>
      <c r="HG375" s="1937"/>
      <c r="HH375" s="1937"/>
      <c r="HI375" s="1937"/>
      <c r="HJ375" s="1937"/>
      <c r="HK375" s="1937"/>
      <c r="HL375" s="1937"/>
      <c r="HM375" s="1937"/>
      <c r="HN375" s="1937"/>
      <c r="HO375" s="1937"/>
      <c r="HP375" s="1937"/>
      <c r="HQ375" s="1937"/>
      <c r="HR375" s="1937"/>
      <c r="HS375" s="1937"/>
      <c r="HT375" s="1937"/>
      <c r="HU375" s="1937"/>
      <c r="HV375" s="1937"/>
      <c r="HW375" s="1937"/>
      <c r="HX375" s="1937"/>
      <c r="HY375" s="1937"/>
      <c r="HZ375" s="1937"/>
      <c r="IA375" s="1937"/>
      <c r="IB375" s="1937"/>
      <c r="IC375" s="1937"/>
      <c r="ID375" s="1937"/>
      <c r="IE375" s="1937"/>
      <c r="IF375" s="1937"/>
      <c r="IG375" s="1937"/>
      <c r="IH375" s="1937"/>
      <c r="II375" s="1938"/>
      <c r="IJ375" s="82"/>
    </row>
    <row r="376" spans="3:244" ht="5.25" customHeight="1">
      <c r="C376" s="90"/>
      <c r="D376" s="90"/>
      <c r="E376" s="90"/>
      <c r="F376" s="90"/>
      <c r="G376" s="90"/>
      <c r="H376" s="1936"/>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1937"/>
      <c r="AH376" s="1937"/>
      <c r="AI376" s="1937"/>
      <c r="AJ376" s="1937"/>
      <c r="AK376" s="1937"/>
      <c r="AL376" s="1937"/>
      <c r="AM376" s="1937"/>
      <c r="AN376" s="1937"/>
      <c r="AO376" s="1937"/>
      <c r="AP376" s="1937"/>
      <c r="AQ376" s="1937"/>
      <c r="AR376" s="1937"/>
      <c r="AS376" s="1937"/>
      <c r="AT376" s="1937"/>
      <c r="AU376" s="1937"/>
      <c r="AV376" s="1937"/>
      <c r="AW376" s="1937"/>
      <c r="AX376" s="1937"/>
      <c r="AY376" s="1937"/>
      <c r="AZ376" s="1937"/>
      <c r="BA376" s="1937"/>
      <c r="BB376" s="1937"/>
      <c r="BC376" s="1937"/>
      <c r="BD376" s="1937"/>
      <c r="BE376" s="1937"/>
      <c r="BF376" s="1937"/>
      <c r="BG376" s="1937"/>
      <c r="BH376" s="1937"/>
      <c r="BI376" s="1937"/>
      <c r="BJ376" s="1937"/>
      <c r="BK376" s="1937"/>
      <c r="BL376" s="1937"/>
      <c r="BM376" s="1937"/>
      <c r="BN376" s="1937"/>
      <c r="BO376" s="1937"/>
      <c r="BP376" s="1937"/>
      <c r="BQ376" s="1937"/>
      <c r="BR376" s="1937"/>
      <c r="BS376" s="1937"/>
      <c r="BT376" s="1937"/>
      <c r="BU376" s="1937"/>
      <c r="BV376" s="1937"/>
      <c r="BW376" s="1937"/>
      <c r="BX376" s="1937"/>
      <c r="BY376" s="1937"/>
      <c r="BZ376" s="1937"/>
      <c r="CA376" s="1937"/>
      <c r="CB376" s="1937"/>
      <c r="CC376" s="1937"/>
      <c r="CD376" s="1937"/>
      <c r="CE376" s="1937"/>
      <c r="CF376" s="1937"/>
      <c r="CG376" s="1937"/>
      <c r="CH376" s="1937"/>
      <c r="CI376" s="1937"/>
      <c r="CJ376" s="1937"/>
      <c r="CK376" s="1937"/>
      <c r="CL376" s="1937"/>
      <c r="CM376" s="1937"/>
      <c r="CN376" s="1937"/>
      <c r="CO376" s="1937"/>
      <c r="CP376" s="1937"/>
      <c r="CQ376" s="1937"/>
      <c r="CR376" s="1937"/>
      <c r="CS376" s="1937"/>
      <c r="CT376" s="1937"/>
      <c r="CU376" s="1937"/>
      <c r="CV376" s="1937"/>
      <c r="CW376" s="1937"/>
      <c r="CX376" s="1937"/>
      <c r="CY376" s="1937"/>
      <c r="CZ376" s="1937"/>
      <c r="DA376" s="1937"/>
      <c r="DB376" s="1937"/>
      <c r="DC376" s="1937"/>
      <c r="DD376" s="1937"/>
      <c r="DE376" s="1937"/>
      <c r="DF376" s="1937"/>
      <c r="DG376" s="1937"/>
      <c r="DH376" s="1937"/>
      <c r="DI376" s="1937"/>
      <c r="DJ376" s="1937"/>
      <c r="DK376" s="1937"/>
      <c r="DL376" s="1937"/>
      <c r="DM376" s="1937"/>
      <c r="DN376" s="1937"/>
      <c r="DO376" s="1937"/>
      <c r="DP376" s="1938"/>
      <c r="DQ376" s="81"/>
      <c r="DR376" s="144"/>
      <c r="DV376" s="90"/>
      <c r="DW376" s="90"/>
      <c r="DX376" s="90"/>
      <c r="DY376" s="90"/>
      <c r="DZ376" s="90"/>
      <c r="EA376" s="1936"/>
      <c r="EB376" s="1937"/>
      <c r="EC376" s="1937"/>
      <c r="ED376" s="1937"/>
      <c r="EE376" s="1937"/>
      <c r="EF376" s="1937"/>
      <c r="EG376" s="1937"/>
      <c r="EH376" s="1937"/>
      <c r="EI376" s="1937"/>
      <c r="EJ376" s="1937"/>
      <c r="EK376" s="1937"/>
      <c r="EL376" s="1937"/>
      <c r="EM376" s="1937"/>
      <c r="EN376" s="1937"/>
      <c r="EO376" s="1937"/>
      <c r="EP376" s="1937"/>
      <c r="EQ376" s="1937"/>
      <c r="ER376" s="1937"/>
      <c r="ES376" s="1937"/>
      <c r="ET376" s="1937"/>
      <c r="EU376" s="1937"/>
      <c r="EV376" s="1937"/>
      <c r="EW376" s="1937"/>
      <c r="EX376" s="1937"/>
      <c r="EY376" s="1937"/>
      <c r="EZ376" s="1937"/>
      <c r="FA376" s="1937"/>
      <c r="FB376" s="1937"/>
      <c r="FC376" s="1937"/>
      <c r="FD376" s="1937"/>
      <c r="FE376" s="1937"/>
      <c r="FF376" s="1937"/>
      <c r="FG376" s="1937"/>
      <c r="FH376" s="1937"/>
      <c r="FI376" s="1937"/>
      <c r="FJ376" s="1937"/>
      <c r="FK376" s="1937"/>
      <c r="FL376" s="1937"/>
      <c r="FM376" s="1937"/>
      <c r="FN376" s="1937"/>
      <c r="FO376" s="1937"/>
      <c r="FP376" s="1937"/>
      <c r="FQ376" s="1937"/>
      <c r="FR376" s="1937"/>
      <c r="FS376" s="1937"/>
      <c r="FT376" s="1937"/>
      <c r="FU376" s="1937"/>
      <c r="FV376" s="1937"/>
      <c r="FW376" s="1937"/>
      <c r="FX376" s="1937"/>
      <c r="FY376" s="1937"/>
      <c r="FZ376" s="1937"/>
      <c r="GA376" s="1937"/>
      <c r="GB376" s="1937"/>
      <c r="GC376" s="1937"/>
      <c r="GD376" s="1937"/>
      <c r="GE376" s="1937"/>
      <c r="GF376" s="1937"/>
      <c r="GG376" s="1937"/>
      <c r="GH376" s="1937"/>
      <c r="GI376" s="1937"/>
      <c r="GJ376" s="1937"/>
      <c r="GK376" s="1937"/>
      <c r="GL376" s="1937"/>
      <c r="GM376" s="1937"/>
      <c r="GN376" s="1937"/>
      <c r="GO376" s="1937"/>
      <c r="GP376" s="1937"/>
      <c r="GQ376" s="1937"/>
      <c r="GR376" s="1937"/>
      <c r="GS376" s="1937"/>
      <c r="GT376" s="1937"/>
      <c r="GU376" s="1937"/>
      <c r="GV376" s="1937"/>
      <c r="GW376" s="1937"/>
      <c r="GX376" s="1937"/>
      <c r="GY376" s="1937"/>
      <c r="GZ376" s="1937"/>
      <c r="HA376" s="1937"/>
      <c r="HB376" s="1937"/>
      <c r="HC376" s="1937"/>
      <c r="HD376" s="1937"/>
      <c r="HE376" s="1937"/>
      <c r="HF376" s="1937"/>
      <c r="HG376" s="1937"/>
      <c r="HH376" s="1937"/>
      <c r="HI376" s="1937"/>
      <c r="HJ376" s="1937"/>
      <c r="HK376" s="1937"/>
      <c r="HL376" s="1937"/>
      <c r="HM376" s="1937"/>
      <c r="HN376" s="1937"/>
      <c r="HO376" s="1937"/>
      <c r="HP376" s="1937"/>
      <c r="HQ376" s="1937"/>
      <c r="HR376" s="1937"/>
      <c r="HS376" s="1937"/>
      <c r="HT376" s="1937"/>
      <c r="HU376" s="1937"/>
      <c r="HV376" s="1937"/>
      <c r="HW376" s="1937"/>
      <c r="HX376" s="1937"/>
      <c r="HY376" s="1937"/>
      <c r="HZ376" s="1937"/>
      <c r="IA376" s="1937"/>
      <c r="IB376" s="1937"/>
      <c r="IC376" s="1937"/>
      <c r="ID376" s="1937"/>
      <c r="IE376" s="1937"/>
      <c r="IF376" s="1937"/>
      <c r="IG376" s="1937"/>
      <c r="IH376" s="1937"/>
      <c r="II376" s="1938"/>
      <c r="IJ376" s="82"/>
    </row>
    <row r="377" spans="3:244" ht="5.25" customHeight="1">
      <c r="C377" s="90"/>
      <c r="D377" s="90"/>
      <c r="E377" s="90"/>
      <c r="F377" s="90"/>
      <c r="G377" s="90"/>
      <c r="H377" s="1936" t="str">
        <f>IF($H$113&lt;&gt;"",$H$113,"")</f>
        <v/>
      </c>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G377" s="1937"/>
      <c r="AH377" s="1937"/>
      <c r="AI377" s="1937"/>
      <c r="AJ377" s="1937"/>
      <c r="AK377" s="1937"/>
      <c r="AL377" s="1937"/>
      <c r="AM377" s="1937"/>
      <c r="AN377" s="1937"/>
      <c r="AO377" s="1937"/>
      <c r="AP377" s="1937"/>
      <c r="AQ377" s="1937"/>
      <c r="AR377" s="1937"/>
      <c r="AS377" s="1937"/>
      <c r="AT377" s="1937"/>
      <c r="AU377" s="1937"/>
      <c r="AV377" s="1937"/>
      <c r="AW377" s="1937"/>
      <c r="AX377" s="1937"/>
      <c r="AY377" s="1937"/>
      <c r="AZ377" s="1937"/>
      <c r="BA377" s="1937"/>
      <c r="BB377" s="1937"/>
      <c r="BC377" s="1937"/>
      <c r="BD377" s="1937"/>
      <c r="BE377" s="1937"/>
      <c r="BF377" s="1937"/>
      <c r="BG377" s="1937"/>
      <c r="BH377" s="1937"/>
      <c r="BI377" s="1937"/>
      <c r="BJ377" s="1937"/>
      <c r="BK377" s="1937"/>
      <c r="BL377" s="1937"/>
      <c r="BM377" s="1937"/>
      <c r="BN377" s="1937"/>
      <c r="BO377" s="1937"/>
      <c r="BP377" s="1937"/>
      <c r="BQ377" s="1937"/>
      <c r="BR377" s="1937"/>
      <c r="BS377" s="1937"/>
      <c r="BT377" s="1937"/>
      <c r="BU377" s="1937"/>
      <c r="BV377" s="1937"/>
      <c r="BW377" s="1937"/>
      <c r="BX377" s="1937"/>
      <c r="BY377" s="1937"/>
      <c r="BZ377" s="1937"/>
      <c r="CA377" s="1937"/>
      <c r="CB377" s="1937"/>
      <c r="CC377" s="1937"/>
      <c r="CD377" s="1937"/>
      <c r="CE377" s="1937"/>
      <c r="CF377" s="1937"/>
      <c r="CG377" s="1937"/>
      <c r="CH377" s="1937"/>
      <c r="CI377" s="1937"/>
      <c r="CJ377" s="1937"/>
      <c r="CK377" s="1937"/>
      <c r="CL377" s="1937"/>
      <c r="CM377" s="1937"/>
      <c r="CN377" s="1937"/>
      <c r="CO377" s="1937"/>
      <c r="CP377" s="1937"/>
      <c r="CQ377" s="1937"/>
      <c r="CR377" s="1937"/>
      <c r="CS377" s="1937"/>
      <c r="CT377" s="1937"/>
      <c r="CU377" s="1937"/>
      <c r="CV377" s="1937"/>
      <c r="CW377" s="1937"/>
      <c r="CX377" s="1937"/>
      <c r="CY377" s="1937"/>
      <c r="CZ377" s="1937"/>
      <c r="DA377" s="1937"/>
      <c r="DB377" s="1937"/>
      <c r="DC377" s="1937"/>
      <c r="DD377" s="1937"/>
      <c r="DE377" s="1937"/>
      <c r="DF377" s="1937"/>
      <c r="DG377" s="1937"/>
      <c r="DH377" s="1937"/>
      <c r="DI377" s="1937"/>
      <c r="DJ377" s="1937"/>
      <c r="DK377" s="1937"/>
      <c r="DL377" s="1937"/>
      <c r="DM377" s="1937"/>
      <c r="DN377" s="1937"/>
      <c r="DO377" s="1937"/>
      <c r="DP377" s="1938"/>
      <c r="DQ377" s="81"/>
      <c r="DR377" s="144"/>
      <c r="DV377" s="90"/>
      <c r="DW377" s="90"/>
      <c r="DX377" s="90"/>
      <c r="DY377" s="90"/>
      <c r="DZ377" s="90"/>
      <c r="EA377" s="1936" t="str">
        <f>IF($H$113&lt;&gt;"",$H$113,"")</f>
        <v/>
      </c>
      <c r="EB377" s="1937"/>
      <c r="EC377" s="1937"/>
      <c r="ED377" s="1937"/>
      <c r="EE377" s="1937"/>
      <c r="EF377" s="1937"/>
      <c r="EG377" s="1937"/>
      <c r="EH377" s="1937"/>
      <c r="EI377" s="1937"/>
      <c r="EJ377" s="1937"/>
      <c r="EK377" s="1937"/>
      <c r="EL377" s="1937"/>
      <c r="EM377" s="1937"/>
      <c r="EN377" s="1937"/>
      <c r="EO377" s="1937"/>
      <c r="EP377" s="1937"/>
      <c r="EQ377" s="1937"/>
      <c r="ER377" s="1937"/>
      <c r="ES377" s="1937"/>
      <c r="ET377" s="1937"/>
      <c r="EU377" s="1937"/>
      <c r="EV377" s="1937"/>
      <c r="EW377" s="1937"/>
      <c r="EX377" s="1937"/>
      <c r="EY377" s="1937"/>
      <c r="EZ377" s="1937"/>
      <c r="FA377" s="1937"/>
      <c r="FB377" s="1937"/>
      <c r="FC377" s="1937"/>
      <c r="FD377" s="1937"/>
      <c r="FE377" s="1937"/>
      <c r="FF377" s="1937"/>
      <c r="FG377" s="1937"/>
      <c r="FH377" s="1937"/>
      <c r="FI377" s="1937"/>
      <c r="FJ377" s="1937"/>
      <c r="FK377" s="1937"/>
      <c r="FL377" s="1937"/>
      <c r="FM377" s="1937"/>
      <c r="FN377" s="1937"/>
      <c r="FO377" s="1937"/>
      <c r="FP377" s="1937"/>
      <c r="FQ377" s="1937"/>
      <c r="FR377" s="1937"/>
      <c r="FS377" s="1937"/>
      <c r="FT377" s="1937"/>
      <c r="FU377" s="1937"/>
      <c r="FV377" s="1937"/>
      <c r="FW377" s="1937"/>
      <c r="FX377" s="1937"/>
      <c r="FY377" s="1937"/>
      <c r="FZ377" s="1937"/>
      <c r="GA377" s="1937"/>
      <c r="GB377" s="1937"/>
      <c r="GC377" s="1937"/>
      <c r="GD377" s="1937"/>
      <c r="GE377" s="1937"/>
      <c r="GF377" s="1937"/>
      <c r="GG377" s="1937"/>
      <c r="GH377" s="1937"/>
      <c r="GI377" s="1937"/>
      <c r="GJ377" s="1937"/>
      <c r="GK377" s="1937"/>
      <c r="GL377" s="1937"/>
      <c r="GM377" s="1937"/>
      <c r="GN377" s="1937"/>
      <c r="GO377" s="1937"/>
      <c r="GP377" s="1937"/>
      <c r="GQ377" s="1937"/>
      <c r="GR377" s="1937"/>
      <c r="GS377" s="1937"/>
      <c r="GT377" s="1937"/>
      <c r="GU377" s="1937"/>
      <c r="GV377" s="1937"/>
      <c r="GW377" s="1937"/>
      <c r="GX377" s="1937"/>
      <c r="GY377" s="1937"/>
      <c r="GZ377" s="1937"/>
      <c r="HA377" s="1937"/>
      <c r="HB377" s="1937"/>
      <c r="HC377" s="1937"/>
      <c r="HD377" s="1937"/>
      <c r="HE377" s="1937"/>
      <c r="HF377" s="1937"/>
      <c r="HG377" s="1937"/>
      <c r="HH377" s="1937"/>
      <c r="HI377" s="1937"/>
      <c r="HJ377" s="1937"/>
      <c r="HK377" s="1937"/>
      <c r="HL377" s="1937"/>
      <c r="HM377" s="1937"/>
      <c r="HN377" s="1937"/>
      <c r="HO377" s="1937"/>
      <c r="HP377" s="1937"/>
      <c r="HQ377" s="1937"/>
      <c r="HR377" s="1937"/>
      <c r="HS377" s="1937"/>
      <c r="HT377" s="1937"/>
      <c r="HU377" s="1937"/>
      <c r="HV377" s="1937"/>
      <c r="HW377" s="1937"/>
      <c r="HX377" s="1937"/>
      <c r="HY377" s="1937"/>
      <c r="HZ377" s="1937"/>
      <c r="IA377" s="1937"/>
      <c r="IB377" s="1937"/>
      <c r="IC377" s="1937"/>
      <c r="ID377" s="1937"/>
      <c r="IE377" s="1937"/>
      <c r="IF377" s="1937"/>
      <c r="IG377" s="1937"/>
      <c r="IH377" s="1937"/>
      <c r="II377" s="1938"/>
      <c r="IJ377" s="82"/>
    </row>
    <row r="378" spans="3:244" ht="5.25" customHeight="1">
      <c r="C378" s="90"/>
      <c r="D378" s="90"/>
      <c r="E378" s="90"/>
      <c r="F378" s="90"/>
      <c r="G378" s="90"/>
      <c r="H378" s="1936"/>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c r="AG378" s="1937"/>
      <c r="AH378" s="1937"/>
      <c r="AI378" s="1937"/>
      <c r="AJ378" s="1937"/>
      <c r="AK378" s="1937"/>
      <c r="AL378" s="1937"/>
      <c r="AM378" s="1937"/>
      <c r="AN378" s="1937"/>
      <c r="AO378" s="1937"/>
      <c r="AP378" s="1937"/>
      <c r="AQ378" s="1937"/>
      <c r="AR378" s="1937"/>
      <c r="AS378" s="1937"/>
      <c r="AT378" s="1937"/>
      <c r="AU378" s="1937"/>
      <c r="AV378" s="1937"/>
      <c r="AW378" s="1937"/>
      <c r="AX378" s="1937"/>
      <c r="AY378" s="1937"/>
      <c r="AZ378" s="1937"/>
      <c r="BA378" s="1937"/>
      <c r="BB378" s="1937"/>
      <c r="BC378" s="1937"/>
      <c r="BD378" s="1937"/>
      <c r="BE378" s="1937"/>
      <c r="BF378" s="1937"/>
      <c r="BG378" s="1937"/>
      <c r="BH378" s="1937"/>
      <c r="BI378" s="1937"/>
      <c r="BJ378" s="1937"/>
      <c r="BK378" s="1937"/>
      <c r="BL378" s="1937"/>
      <c r="BM378" s="1937"/>
      <c r="BN378" s="1937"/>
      <c r="BO378" s="1937"/>
      <c r="BP378" s="1937"/>
      <c r="BQ378" s="1937"/>
      <c r="BR378" s="1937"/>
      <c r="BS378" s="1937"/>
      <c r="BT378" s="1937"/>
      <c r="BU378" s="1937"/>
      <c r="BV378" s="1937"/>
      <c r="BW378" s="1937"/>
      <c r="BX378" s="1937"/>
      <c r="BY378" s="1937"/>
      <c r="BZ378" s="1937"/>
      <c r="CA378" s="1937"/>
      <c r="CB378" s="1937"/>
      <c r="CC378" s="1937"/>
      <c r="CD378" s="1937"/>
      <c r="CE378" s="1937"/>
      <c r="CF378" s="1937"/>
      <c r="CG378" s="1937"/>
      <c r="CH378" s="1937"/>
      <c r="CI378" s="1937"/>
      <c r="CJ378" s="1937"/>
      <c r="CK378" s="1937"/>
      <c r="CL378" s="1937"/>
      <c r="CM378" s="1937"/>
      <c r="CN378" s="1937"/>
      <c r="CO378" s="1937"/>
      <c r="CP378" s="1937"/>
      <c r="CQ378" s="1937"/>
      <c r="CR378" s="1937"/>
      <c r="CS378" s="1937"/>
      <c r="CT378" s="1937"/>
      <c r="CU378" s="1937"/>
      <c r="CV378" s="1937"/>
      <c r="CW378" s="1937"/>
      <c r="CX378" s="1937"/>
      <c r="CY378" s="1937"/>
      <c r="CZ378" s="1937"/>
      <c r="DA378" s="1937"/>
      <c r="DB378" s="1937"/>
      <c r="DC378" s="1937"/>
      <c r="DD378" s="1937"/>
      <c r="DE378" s="1937"/>
      <c r="DF378" s="1937"/>
      <c r="DG378" s="1937"/>
      <c r="DH378" s="1937"/>
      <c r="DI378" s="1937"/>
      <c r="DJ378" s="1937"/>
      <c r="DK378" s="1937"/>
      <c r="DL378" s="1937"/>
      <c r="DM378" s="1937"/>
      <c r="DN378" s="1937"/>
      <c r="DO378" s="1937"/>
      <c r="DP378" s="1938"/>
      <c r="DQ378" s="81"/>
      <c r="DR378" s="144"/>
      <c r="DV378" s="90"/>
      <c r="DW378" s="90"/>
      <c r="DX378" s="90"/>
      <c r="DY378" s="90"/>
      <c r="DZ378" s="90"/>
      <c r="EA378" s="1936"/>
      <c r="EB378" s="1937"/>
      <c r="EC378" s="1937"/>
      <c r="ED378" s="1937"/>
      <c r="EE378" s="1937"/>
      <c r="EF378" s="1937"/>
      <c r="EG378" s="1937"/>
      <c r="EH378" s="1937"/>
      <c r="EI378" s="1937"/>
      <c r="EJ378" s="1937"/>
      <c r="EK378" s="1937"/>
      <c r="EL378" s="1937"/>
      <c r="EM378" s="1937"/>
      <c r="EN378" s="1937"/>
      <c r="EO378" s="1937"/>
      <c r="EP378" s="1937"/>
      <c r="EQ378" s="1937"/>
      <c r="ER378" s="1937"/>
      <c r="ES378" s="1937"/>
      <c r="ET378" s="1937"/>
      <c r="EU378" s="1937"/>
      <c r="EV378" s="1937"/>
      <c r="EW378" s="1937"/>
      <c r="EX378" s="1937"/>
      <c r="EY378" s="1937"/>
      <c r="EZ378" s="1937"/>
      <c r="FA378" s="1937"/>
      <c r="FB378" s="1937"/>
      <c r="FC378" s="1937"/>
      <c r="FD378" s="1937"/>
      <c r="FE378" s="1937"/>
      <c r="FF378" s="1937"/>
      <c r="FG378" s="1937"/>
      <c r="FH378" s="1937"/>
      <c r="FI378" s="1937"/>
      <c r="FJ378" s="1937"/>
      <c r="FK378" s="1937"/>
      <c r="FL378" s="1937"/>
      <c r="FM378" s="1937"/>
      <c r="FN378" s="1937"/>
      <c r="FO378" s="1937"/>
      <c r="FP378" s="1937"/>
      <c r="FQ378" s="1937"/>
      <c r="FR378" s="1937"/>
      <c r="FS378" s="1937"/>
      <c r="FT378" s="1937"/>
      <c r="FU378" s="1937"/>
      <c r="FV378" s="1937"/>
      <c r="FW378" s="1937"/>
      <c r="FX378" s="1937"/>
      <c r="FY378" s="1937"/>
      <c r="FZ378" s="1937"/>
      <c r="GA378" s="1937"/>
      <c r="GB378" s="1937"/>
      <c r="GC378" s="1937"/>
      <c r="GD378" s="1937"/>
      <c r="GE378" s="1937"/>
      <c r="GF378" s="1937"/>
      <c r="GG378" s="1937"/>
      <c r="GH378" s="1937"/>
      <c r="GI378" s="1937"/>
      <c r="GJ378" s="1937"/>
      <c r="GK378" s="1937"/>
      <c r="GL378" s="1937"/>
      <c r="GM378" s="1937"/>
      <c r="GN378" s="1937"/>
      <c r="GO378" s="1937"/>
      <c r="GP378" s="1937"/>
      <c r="GQ378" s="1937"/>
      <c r="GR378" s="1937"/>
      <c r="GS378" s="1937"/>
      <c r="GT378" s="1937"/>
      <c r="GU378" s="1937"/>
      <c r="GV378" s="1937"/>
      <c r="GW378" s="1937"/>
      <c r="GX378" s="1937"/>
      <c r="GY378" s="1937"/>
      <c r="GZ378" s="1937"/>
      <c r="HA378" s="1937"/>
      <c r="HB378" s="1937"/>
      <c r="HC378" s="1937"/>
      <c r="HD378" s="1937"/>
      <c r="HE378" s="1937"/>
      <c r="HF378" s="1937"/>
      <c r="HG378" s="1937"/>
      <c r="HH378" s="1937"/>
      <c r="HI378" s="1937"/>
      <c r="HJ378" s="1937"/>
      <c r="HK378" s="1937"/>
      <c r="HL378" s="1937"/>
      <c r="HM378" s="1937"/>
      <c r="HN378" s="1937"/>
      <c r="HO378" s="1937"/>
      <c r="HP378" s="1937"/>
      <c r="HQ378" s="1937"/>
      <c r="HR378" s="1937"/>
      <c r="HS378" s="1937"/>
      <c r="HT378" s="1937"/>
      <c r="HU378" s="1937"/>
      <c r="HV378" s="1937"/>
      <c r="HW378" s="1937"/>
      <c r="HX378" s="1937"/>
      <c r="HY378" s="1937"/>
      <c r="HZ378" s="1937"/>
      <c r="IA378" s="1937"/>
      <c r="IB378" s="1937"/>
      <c r="IC378" s="1937"/>
      <c r="ID378" s="1937"/>
      <c r="IE378" s="1937"/>
      <c r="IF378" s="1937"/>
      <c r="IG378" s="1937"/>
      <c r="IH378" s="1937"/>
      <c r="II378" s="1938"/>
      <c r="IJ378" s="82"/>
    </row>
    <row r="379" spans="3:244" ht="5.25" customHeight="1">
      <c r="C379" s="90"/>
      <c r="D379" s="90"/>
      <c r="E379" s="90"/>
      <c r="F379" s="90"/>
      <c r="G379" s="90"/>
      <c r="H379" s="1936"/>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c r="AG379" s="1937"/>
      <c r="AH379" s="1937"/>
      <c r="AI379" s="1937"/>
      <c r="AJ379" s="1937"/>
      <c r="AK379" s="1937"/>
      <c r="AL379" s="1937"/>
      <c r="AM379" s="1937"/>
      <c r="AN379" s="1937"/>
      <c r="AO379" s="1937"/>
      <c r="AP379" s="1937"/>
      <c r="AQ379" s="1937"/>
      <c r="AR379" s="1937"/>
      <c r="AS379" s="1937"/>
      <c r="AT379" s="1937"/>
      <c r="AU379" s="1937"/>
      <c r="AV379" s="1937"/>
      <c r="AW379" s="1937"/>
      <c r="AX379" s="1937"/>
      <c r="AY379" s="1937"/>
      <c r="AZ379" s="1937"/>
      <c r="BA379" s="1937"/>
      <c r="BB379" s="1937"/>
      <c r="BC379" s="1937"/>
      <c r="BD379" s="1937"/>
      <c r="BE379" s="1937"/>
      <c r="BF379" s="1937"/>
      <c r="BG379" s="1937"/>
      <c r="BH379" s="1937"/>
      <c r="BI379" s="1937"/>
      <c r="BJ379" s="1937"/>
      <c r="BK379" s="1937"/>
      <c r="BL379" s="1937"/>
      <c r="BM379" s="1937"/>
      <c r="BN379" s="1937"/>
      <c r="BO379" s="1937"/>
      <c r="BP379" s="1937"/>
      <c r="BQ379" s="1937"/>
      <c r="BR379" s="1937"/>
      <c r="BS379" s="1937"/>
      <c r="BT379" s="1937"/>
      <c r="BU379" s="1937"/>
      <c r="BV379" s="1937"/>
      <c r="BW379" s="1937"/>
      <c r="BX379" s="1937"/>
      <c r="BY379" s="1937"/>
      <c r="BZ379" s="1937"/>
      <c r="CA379" s="1937"/>
      <c r="CB379" s="1937"/>
      <c r="CC379" s="1937"/>
      <c r="CD379" s="1937"/>
      <c r="CE379" s="1937"/>
      <c r="CF379" s="1937"/>
      <c r="CG379" s="1937"/>
      <c r="CH379" s="1937"/>
      <c r="CI379" s="1937"/>
      <c r="CJ379" s="1937"/>
      <c r="CK379" s="1937"/>
      <c r="CL379" s="1937"/>
      <c r="CM379" s="1937"/>
      <c r="CN379" s="1937"/>
      <c r="CO379" s="1937"/>
      <c r="CP379" s="1937"/>
      <c r="CQ379" s="1937"/>
      <c r="CR379" s="1937"/>
      <c r="CS379" s="1937"/>
      <c r="CT379" s="1937"/>
      <c r="CU379" s="1937"/>
      <c r="CV379" s="1937"/>
      <c r="CW379" s="1937"/>
      <c r="CX379" s="1937"/>
      <c r="CY379" s="1937"/>
      <c r="CZ379" s="1937"/>
      <c r="DA379" s="1937"/>
      <c r="DB379" s="1937"/>
      <c r="DC379" s="1937"/>
      <c r="DD379" s="1937"/>
      <c r="DE379" s="1937"/>
      <c r="DF379" s="1937"/>
      <c r="DG379" s="1937"/>
      <c r="DH379" s="1937"/>
      <c r="DI379" s="1937"/>
      <c r="DJ379" s="1937"/>
      <c r="DK379" s="1937"/>
      <c r="DL379" s="1937"/>
      <c r="DM379" s="1937"/>
      <c r="DN379" s="1937"/>
      <c r="DO379" s="1937"/>
      <c r="DP379" s="1938"/>
      <c r="DQ379" s="81"/>
      <c r="DR379" s="144"/>
      <c r="DV379" s="90"/>
      <c r="DW379" s="90"/>
      <c r="DX379" s="90"/>
      <c r="DY379" s="90"/>
      <c r="DZ379" s="90"/>
      <c r="EA379" s="1936"/>
      <c r="EB379" s="1937"/>
      <c r="EC379" s="1937"/>
      <c r="ED379" s="1937"/>
      <c r="EE379" s="1937"/>
      <c r="EF379" s="1937"/>
      <c r="EG379" s="1937"/>
      <c r="EH379" s="1937"/>
      <c r="EI379" s="1937"/>
      <c r="EJ379" s="1937"/>
      <c r="EK379" s="1937"/>
      <c r="EL379" s="1937"/>
      <c r="EM379" s="1937"/>
      <c r="EN379" s="1937"/>
      <c r="EO379" s="1937"/>
      <c r="EP379" s="1937"/>
      <c r="EQ379" s="1937"/>
      <c r="ER379" s="1937"/>
      <c r="ES379" s="1937"/>
      <c r="ET379" s="1937"/>
      <c r="EU379" s="1937"/>
      <c r="EV379" s="1937"/>
      <c r="EW379" s="1937"/>
      <c r="EX379" s="1937"/>
      <c r="EY379" s="1937"/>
      <c r="EZ379" s="1937"/>
      <c r="FA379" s="1937"/>
      <c r="FB379" s="1937"/>
      <c r="FC379" s="1937"/>
      <c r="FD379" s="1937"/>
      <c r="FE379" s="1937"/>
      <c r="FF379" s="1937"/>
      <c r="FG379" s="1937"/>
      <c r="FH379" s="1937"/>
      <c r="FI379" s="1937"/>
      <c r="FJ379" s="1937"/>
      <c r="FK379" s="1937"/>
      <c r="FL379" s="1937"/>
      <c r="FM379" s="1937"/>
      <c r="FN379" s="1937"/>
      <c r="FO379" s="1937"/>
      <c r="FP379" s="1937"/>
      <c r="FQ379" s="1937"/>
      <c r="FR379" s="1937"/>
      <c r="FS379" s="1937"/>
      <c r="FT379" s="1937"/>
      <c r="FU379" s="1937"/>
      <c r="FV379" s="1937"/>
      <c r="FW379" s="1937"/>
      <c r="FX379" s="1937"/>
      <c r="FY379" s="1937"/>
      <c r="FZ379" s="1937"/>
      <c r="GA379" s="1937"/>
      <c r="GB379" s="1937"/>
      <c r="GC379" s="1937"/>
      <c r="GD379" s="1937"/>
      <c r="GE379" s="1937"/>
      <c r="GF379" s="1937"/>
      <c r="GG379" s="1937"/>
      <c r="GH379" s="1937"/>
      <c r="GI379" s="1937"/>
      <c r="GJ379" s="1937"/>
      <c r="GK379" s="1937"/>
      <c r="GL379" s="1937"/>
      <c r="GM379" s="1937"/>
      <c r="GN379" s="1937"/>
      <c r="GO379" s="1937"/>
      <c r="GP379" s="1937"/>
      <c r="GQ379" s="1937"/>
      <c r="GR379" s="1937"/>
      <c r="GS379" s="1937"/>
      <c r="GT379" s="1937"/>
      <c r="GU379" s="1937"/>
      <c r="GV379" s="1937"/>
      <c r="GW379" s="1937"/>
      <c r="GX379" s="1937"/>
      <c r="GY379" s="1937"/>
      <c r="GZ379" s="1937"/>
      <c r="HA379" s="1937"/>
      <c r="HB379" s="1937"/>
      <c r="HC379" s="1937"/>
      <c r="HD379" s="1937"/>
      <c r="HE379" s="1937"/>
      <c r="HF379" s="1937"/>
      <c r="HG379" s="1937"/>
      <c r="HH379" s="1937"/>
      <c r="HI379" s="1937"/>
      <c r="HJ379" s="1937"/>
      <c r="HK379" s="1937"/>
      <c r="HL379" s="1937"/>
      <c r="HM379" s="1937"/>
      <c r="HN379" s="1937"/>
      <c r="HO379" s="1937"/>
      <c r="HP379" s="1937"/>
      <c r="HQ379" s="1937"/>
      <c r="HR379" s="1937"/>
      <c r="HS379" s="1937"/>
      <c r="HT379" s="1937"/>
      <c r="HU379" s="1937"/>
      <c r="HV379" s="1937"/>
      <c r="HW379" s="1937"/>
      <c r="HX379" s="1937"/>
      <c r="HY379" s="1937"/>
      <c r="HZ379" s="1937"/>
      <c r="IA379" s="1937"/>
      <c r="IB379" s="1937"/>
      <c r="IC379" s="1937"/>
      <c r="ID379" s="1937"/>
      <c r="IE379" s="1937"/>
      <c r="IF379" s="1937"/>
      <c r="IG379" s="1937"/>
      <c r="IH379" s="1937"/>
      <c r="II379" s="1938"/>
      <c r="IJ379" s="82"/>
    </row>
    <row r="380" spans="3:244" ht="5.25" customHeight="1">
      <c r="C380" s="90"/>
      <c r="D380" s="90"/>
      <c r="E380" s="90"/>
      <c r="F380" s="90"/>
      <c r="G380" s="90"/>
      <c r="H380" s="2434" t="str">
        <f>IF($H$116&lt;&gt;"",$H$116,"")</f>
        <v>　</v>
      </c>
      <c r="I380" s="2435"/>
      <c r="J380" s="2435"/>
      <c r="K380" s="2435"/>
      <c r="L380" s="2435"/>
      <c r="M380" s="2435"/>
      <c r="N380" s="2435"/>
      <c r="O380" s="2435"/>
      <c r="P380" s="2435"/>
      <c r="Q380" s="2435"/>
      <c r="R380" s="2435"/>
      <c r="S380" s="2435"/>
      <c r="T380" s="2435"/>
      <c r="U380" s="2435"/>
      <c r="V380" s="2435"/>
      <c r="W380" s="2435"/>
      <c r="X380" s="2435"/>
      <c r="Y380" s="2435"/>
      <c r="Z380" s="2435"/>
      <c r="AA380" s="1457" t="str">
        <f>IF($AA$116&lt;&gt;"",$AA$116,"")</f>
        <v/>
      </c>
      <c r="AB380" s="1458"/>
      <c r="AC380" s="1458"/>
      <c r="AD380" s="1458"/>
      <c r="AE380" s="1458"/>
      <c r="AF380" s="1458"/>
      <c r="AG380" s="1458"/>
      <c r="AH380" s="1458"/>
      <c r="AI380" s="1458"/>
      <c r="AJ380" s="1458"/>
      <c r="AK380" s="1458"/>
      <c r="AL380" s="1458"/>
      <c r="AM380" s="1458"/>
      <c r="AN380" s="1458"/>
      <c r="AO380" s="1458"/>
      <c r="AP380" s="1458"/>
      <c r="AQ380" s="1458"/>
      <c r="AR380" s="1458"/>
      <c r="AS380" s="1458"/>
      <c r="AT380" s="2430" t="str">
        <f>IF($AT$116&lt;&gt;"",$AT$116,"")</f>
        <v/>
      </c>
      <c r="AU380" s="2430"/>
      <c r="AV380" s="2430"/>
      <c r="AW380" s="2430"/>
      <c r="AX380" s="2430"/>
      <c r="AY380" s="2430"/>
      <c r="AZ380" s="2430"/>
      <c r="BA380" s="2430"/>
      <c r="BB380" s="2430"/>
      <c r="BC380" s="2430"/>
      <c r="BD380" s="2430"/>
      <c r="BE380" s="2430"/>
      <c r="BF380" s="2430"/>
      <c r="BG380" s="2430"/>
      <c r="BH380" s="2430"/>
      <c r="BI380" s="2430"/>
      <c r="BJ380" s="2430"/>
      <c r="BK380" s="2430"/>
      <c r="BL380" s="2430"/>
      <c r="BM380" s="2430"/>
      <c r="BN380" s="2430"/>
      <c r="BO380" s="2430"/>
      <c r="BP380" s="2430"/>
      <c r="BQ380" s="2430"/>
      <c r="BR380" s="2430"/>
      <c r="BS380" s="2430"/>
      <c r="BT380" s="2430"/>
      <c r="BU380" s="2430"/>
      <c r="BV380" s="2430"/>
      <c r="BW380" s="2430"/>
      <c r="BX380" s="2430"/>
      <c r="BY380" s="2430"/>
      <c r="BZ380" s="2430"/>
      <c r="CA380" s="2430"/>
      <c r="CB380" s="2430"/>
      <c r="CC380" s="2430"/>
      <c r="CD380" s="2430"/>
      <c r="CE380" s="2430"/>
      <c r="CF380" s="2430"/>
      <c r="CG380" s="2430"/>
      <c r="CH380" s="2430"/>
      <c r="CI380" s="2430"/>
      <c r="CJ380" s="2430"/>
      <c r="CK380" s="2430"/>
      <c r="CL380" s="2430"/>
      <c r="CM380" s="2430"/>
      <c r="CN380" s="2430"/>
      <c r="CO380" s="2430"/>
      <c r="CP380" s="2430"/>
      <c r="CQ380" s="2430"/>
      <c r="CR380" s="2430"/>
      <c r="CS380" s="2430"/>
      <c r="CT380" s="2430"/>
      <c r="CU380" s="2430"/>
      <c r="CV380" s="2430"/>
      <c r="CW380" s="2430"/>
      <c r="CX380" s="2430"/>
      <c r="CY380" s="2430"/>
      <c r="CZ380" s="2430"/>
      <c r="DA380" s="2430"/>
      <c r="DB380" s="2430"/>
      <c r="DC380" s="2430"/>
      <c r="DD380" s="2430"/>
      <c r="DE380" s="2430"/>
      <c r="DF380" s="2430"/>
      <c r="DG380" s="2430"/>
      <c r="DH380" s="2430"/>
      <c r="DI380" s="2430"/>
      <c r="DJ380" s="2430"/>
      <c r="DK380" s="2430"/>
      <c r="DL380" s="2430"/>
      <c r="DM380" s="2430"/>
      <c r="DN380" s="2430"/>
      <c r="DO380" s="2430"/>
      <c r="DP380" s="2431"/>
      <c r="DQ380" s="81"/>
      <c r="DR380" s="144"/>
      <c r="DV380" s="90"/>
      <c r="DW380" s="90"/>
      <c r="DX380" s="90"/>
      <c r="DY380" s="90"/>
      <c r="DZ380" s="90"/>
      <c r="EA380" s="2434" t="str">
        <f>IF($H$116&lt;&gt;"",$H$116,"")</f>
        <v>　</v>
      </c>
      <c r="EB380" s="2435"/>
      <c r="EC380" s="2435"/>
      <c r="ED380" s="2435"/>
      <c r="EE380" s="2435"/>
      <c r="EF380" s="2435"/>
      <c r="EG380" s="2435"/>
      <c r="EH380" s="2435"/>
      <c r="EI380" s="2435"/>
      <c r="EJ380" s="2435"/>
      <c r="EK380" s="2435"/>
      <c r="EL380" s="2435"/>
      <c r="EM380" s="2435"/>
      <c r="EN380" s="2435"/>
      <c r="EO380" s="2435"/>
      <c r="EP380" s="2435"/>
      <c r="EQ380" s="2435"/>
      <c r="ER380" s="2435"/>
      <c r="ES380" s="2435"/>
      <c r="ET380" s="1457" t="str">
        <f>IF($AA$116&lt;&gt;"",$AA$116,"")</f>
        <v/>
      </c>
      <c r="EU380" s="1458"/>
      <c r="EV380" s="1458"/>
      <c r="EW380" s="1458"/>
      <c r="EX380" s="1458"/>
      <c r="EY380" s="1458"/>
      <c r="EZ380" s="1458"/>
      <c r="FA380" s="1458"/>
      <c r="FB380" s="1458"/>
      <c r="FC380" s="1458"/>
      <c r="FD380" s="1458"/>
      <c r="FE380" s="1458"/>
      <c r="FF380" s="1458"/>
      <c r="FG380" s="1458"/>
      <c r="FH380" s="1458"/>
      <c r="FI380" s="1458"/>
      <c r="FJ380" s="1458"/>
      <c r="FK380" s="1458"/>
      <c r="FL380" s="1458"/>
      <c r="FM380" s="2430" t="str">
        <f>IF($AT$116&lt;&gt;"",$AT$116,"")</f>
        <v/>
      </c>
      <c r="FN380" s="2430"/>
      <c r="FO380" s="2430"/>
      <c r="FP380" s="2430"/>
      <c r="FQ380" s="2430"/>
      <c r="FR380" s="2430"/>
      <c r="FS380" s="2430"/>
      <c r="FT380" s="2430"/>
      <c r="FU380" s="2430"/>
      <c r="FV380" s="2430"/>
      <c r="FW380" s="2430"/>
      <c r="FX380" s="2430"/>
      <c r="FY380" s="2430"/>
      <c r="FZ380" s="2430"/>
      <c r="GA380" s="2430"/>
      <c r="GB380" s="2430"/>
      <c r="GC380" s="2430"/>
      <c r="GD380" s="2430"/>
      <c r="GE380" s="2430"/>
      <c r="GF380" s="2430"/>
      <c r="GG380" s="2430"/>
      <c r="GH380" s="2430"/>
      <c r="GI380" s="2430"/>
      <c r="GJ380" s="2430"/>
      <c r="GK380" s="2430"/>
      <c r="GL380" s="2430"/>
      <c r="GM380" s="2430"/>
      <c r="GN380" s="2430"/>
      <c r="GO380" s="2430"/>
      <c r="GP380" s="2430"/>
      <c r="GQ380" s="2430"/>
      <c r="GR380" s="2430"/>
      <c r="GS380" s="2430"/>
      <c r="GT380" s="2430"/>
      <c r="GU380" s="2430"/>
      <c r="GV380" s="2430"/>
      <c r="GW380" s="2430"/>
      <c r="GX380" s="2430"/>
      <c r="GY380" s="2430"/>
      <c r="GZ380" s="2430"/>
      <c r="HA380" s="2430"/>
      <c r="HB380" s="2430"/>
      <c r="HC380" s="2430"/>
      <c r="HD380" s="2430"/>
      <c r="HE380" s="2430"/>
      <c r="HF380" s="2430"/>
      <c r="HG380" s="2430"/>
      <c r="HH380" s="2430"/>
      <c r="HI380" s="2430"/>
      <c r="HJ380" s="2430"/>
      <c r="HK380" s="2430"/>
      <c r="HL380" s="2430"/>
      <c r="HM380" s="2430"/>
      <c r="HN380" s="2430"/>
      <c r="HO380" s="2430"/>
      <c r="HP380" s="2430"/>
      <c r="HQ380" s="2430"/>
      <c r="HR380" s="2430"/>
      <c r="HS380" s="2430"/>
      <c r="HT380" s="2430"/>
      <c r="HU380" s="2430"/>
      <c r="HV380" s="2430"/>
      <c r="HW380" s="2430"/>
      <c r="HX380" s="2430"/>
      <c r="HY380" s="2430"/>
      <c r="HZ380" s="2430"/>
      <c r="IA380" s="2430"/>
      <c r="IB380" s="2430"/>
      <c r="IC380" s="2430"/>
      <c r="ID380" s="2430"/>
      <c r="IE380" s="2430"/>
      <c r="IF380" s="2430"/>
      <c r="IG380" s="2430"/>
      <c r="IH380" s="2430"/>
      <c r="II380" s="2431"/>
      <c r="IJ380" s="82"/>
    </row>
    <row r="381" spans="3:244" ht="5.25" customHeight="1">
      <c r="C381" s="90"/>
      <c r="D381" s="90"/>
      <c r="E381" s="90"/>
      <c r="F381" s="90"/>
      <c r="G381" s="90"/>
      <c r="H381" s="2434"/>
      <c r="I381" s="2435"/>
      <c r="J381" s="2435"/>
      <c r="K381" s="2435"/>
      <c r="L381" s="2435"/>
      <c r="M381" s="2435"/>
      <c r="N381" s="2435"/>
      <c r="O381" s="2435"/>
      <c r="P381" s="2435"/>
      <c r="Q381" s="2435"/>
      <c r="R381" s="2435"/>
      <c r="S381" s="2435"/>
      <c r="T381" s="2435"/>
      <c r="U381" s="2435"/>
      <c r="V381" s="2435"/>
      <c r="W381" s="2435"/>
      <c r="X381" s="2435"/>
      <c r="Y381" s="2435"/>
      <c r="Z381" s="2435"/>
      <c r="AA381" s="1458"/>
      <c r="AB381" s="1458"/>
      <c r="AC381" s="1458"/>
      <c r="AD381" s="1458"/>
      <c r="AE381" s="1458"/>
      <c r="AF381" s="1458"/>
      <c r="AG381" s="1458"/>
      <c r="AH381" s="1458"/>
      <c r="AI381" s="1458"/>
      <c r="AJ381" s="1458"/>
      <c r="AK381" s="1458"/>
      <c r="AL381" s="1458"/>
      <c r="AM381" s="1458"/>
      <c r="AN381" s="1458"/>
      <c r="AO381" s="1458"/>
      <c r="AP381" s="1458"/>
      <c r="AQ381" s="1458"/>
      <c r="AR381" s="1458"/>
      <c r="AS381" s="1458"/>
      <c r="AT381" s="2430"/>
      <c r="AU381" s="2430"/>
      <c r="AV381" s="2430"/>
      <c r="AW381" s="2430"/>
      <c r="AX381" s="2430"/>
      <c r="AY381" s="2430"/>
      <c r="AZ381" s="2430"/>
      <c r="BA381" s="2430"/>
      <c r="BB381" s="2430"/>
      <c r="BC381" s="2430"/>
      <c r="BD381" s="2430"/>
      <c r="BE381" s="2430"/>
      <c r="BF381" s="2430"/>
      <c r="BG381" s="2430"/>
      <c r="BH381" s="2430"/>
      <c r="BI381" s="2430"/>
      <c r="BJ381" s="2430"/>
      <c r="BK381" s="2430"/>
      <c r="BL381" s="2430"/>
      <c r="BM381" s="2430"/>
      <c r="BN381" s="2430"/>
      <c r="BO381" s="2430"/>
      <c r="BP381" s="2430"/>
      <c r="BQ381" s="2430"/>
      <c r="BR381" s="2430"/>
      <c r="BS381" s="2430"/>
      <c r="BT381" s="2430"/>
      <c r="BU381" s="2430"/>
      <c r="BV381" s="2430"/>
      <c r="BW381" s="2430"/>
      <c r="BX381" s="2430"/>
      <c r="BY381" s="2430"/>
      <c r="BZ381" s="2430"/>
      <c r="CA381" s="2430"/>
      <c r="CB381" s="2430"/>
      <c r="CC381" s="2430"/>
      <c r="CD381" s="2430"/>
      <c r="CE381" s="2430"/>
      <c r="CF381" s="2430"/>
      <c r="CG381" s="2430"/>
      <c r="CH381" s="2430"/>
      <c r="CI381" s="2430"/>
      <c r="CJ381" s="2430"/>
      <c r="CK381" s="2430"/>
      <c r="CL381" s="2430"/>
      <c r="CM381" s="2430"/>
      <c r="CN381" s="2430"/>
      <c r="CO381" s="2430"/>
      <c r="CP381" s="2430"/>
      <c r="CQ381" s="2430"/>
      <c r="CR381" s="2430"/>
      <c r="CS381" s="2430"/>
      <c r="CT381" s="2430"/>
      <c r="CU381" s="2430"/>
      <c r="CV381" s="2430"/>
      <c r="CW381" s="2430"/>
      <c r="CX381" s="2430"/>
      <c r="CY381" s="2430"/>
      <c r="CZ381" s="2430"/>
      <c r="DA381" s="2430"/>
      <c r="DB381" s="2430"/>
      <c r="DC381" s="2430"/>
      <c r="DD381" s="2430"/>
      <c r="DE381" s="2430"/>
      <c r="DF381" s="2430"/>
      <c r="DG381" s="2430"/>
      <c r="DH381" s="2430"/>
      <c r="DI381" s="2430"/>
      <c r="DJ381" s="2430"/>
      <c r="DK381" s="2430"/>
      <c r="DL381" s="2430"/>
      <c r="DM381" s="2430"/>
      <c r="DN381" s="2430"/>
      <c r="DO381" s="2430"/>
      <c r="DP381" s="2431"/>
      <c r="DQ381" s="81"/>
      <c r="DR381" s="144"/>
      <c r="DV381" s="90"/>
      <c r="DW381" s="90"/>
      <c r="DX381" s="90"/>
      <c r="DY381" s="90"/>
      <c r="DZ381" s="90"/>
      <c r="EA381" s="2434"/>
      <c r="EB381" s="2435"/>
      <c r="EC381" s="2435"/>
      <c r="ED381" s="2435"/>
      <c r="EE381" s="2435"/>
      <c r="EF381" s="2435"/>
      <c r="EG381" s="2435"/>
      <c r="EH381" s="2435"/>
      <c r="EI381" s="2435"/>
      <c r="EJ381" s="2435"/>
      <c r="EK381" s="2435"/>
      <c r="EL381" s="2435"/>
      <c r="EM381" s="2435"/>
      <c r="EN381" s="2435"/>
      <c r="EO381" s="2435"/>
      <c r="EP381" s="2435"/>
      <c r="EQ381" s="2435"/>
      <c r="ER381" s="2435"/>
      <c r="ES381" s="2435"/>
      <c r="ET381" s="1458"/>
      <c r="EU381" s="1458"/>
      <c r="EV381" s="1458"/>
      <c r="EW381" s="1458"/>
      <c r="EX381" s="1458"/>
      <c r="EY381" s="1458"/>
      <c r="EZ381" s="1458"/>
      <c r="FA381" s="1458"/>
      <c r="FB381" s="1458"/>
      <c r="FC381" s="1458"/>
      <c r="FD381" s="1458"/>
      <c r="FE381" s="1458"/>
      <c r="FF381" s="1458"/>
      <c r="FG381" s="1458"/>
      <c r="FH381" s="1458"/>
      <c r="FI381" s="1458"/>
      <c r="FJ381" s="1458"/>
      <c r="FK381" s="1458"/>
      <c r="FL381" s="1458"/>
      <c r="FM381" s="2430"/>
      <c r="FN381" s="2430"/>
      <c r="FO381" s="2430"/>
      <c r="FP381" s="2430"/>
      <c r="FQ381" s="2430"/>
      <c r="FR381" s="2430"/>
      <c r="FS381" s="2430"/>
      <c r="FT381" s="2430"/>
      <c r="FU381" s="2430"/>
      <c r="FV381" s="2430"/>
      <c r="FW381" s="2430"/>
      <c r="FX381" s="2430"/>
      <c r="FY381" s="2430"/>
      <c r="FZ381" s="2430"/>
      <c r="GA381" s="2430"/>
      <c r="GB381" s="2430"/>
      <c r="GC381" s="2430"/>
      <c r="GD381" s="2430"/>
      <c r="GE381" s="2430"/>
      <c r="GF381" s="2430"/>
      <c r="GG381" s="2430"/>
      <c r="GH381" s="2430"/>
      <c r="GI381" s="2430"/>
      <c r="GJ381" s="2430"/>
      <c r="GK381" s="2430"/>
      <c r="GL381" s="2430"/>
      <c r="GM381" s="2430"/>
      <c r="GN381" s="2430"/>
      <c r="GO381" s="2430"/>
      <c r="GP381" s="2430"/>
      <c r="GQ381" s="2430"/>
      <c r="GR381" s="2430"/>
      <c r="GS381" s="2430"/>
      <c r="GT381" s="2430"/>
      <c r="GU381" s="2430"/>
      <c r="GV381" s="2430"/>
      <c r="GW381" s="2430"/>
      <c r="GX381" s="2430"/>
      <c r="GY381" s="2430"/>
      <c r="GZ381" s="2430"/>
      <c r="HA381" s="2430"/>
      <c r="HB381" s="2430"/>
      <c r="HC381" s="2430"/>
      <c r="HD381" s="2430"/>
      <c r="HE381" s="2430"/>
      <c r="HF381" s="2430"/>
      <c r="HG381" s="2430"/>
      <c r="HH381" s="2430"/>
      <c r="HI381" s="2430"/>
      <c r="HJ381" s="2430"/>
      <c r="HK381" s="2430"/>
      <c r="HL381" s="2430"/>
      <c r="HM381" s="2430"/>
      <c r="HN381" s="2430"/>
      <c r="HO381" s="2430"/>
      <c r="HP381" s="2430"/>
      <c r="HQ381" s="2430"/>
      <c r="HR381" s="2430"/>
      <c r="HS381" s="2430"/>
      <c r="HT381" s="2430"/>
      <c r="HU381" s="2430"/>
      <c r="HV381" s="2430"/>
      <c r="HW381" s="2430"/>
      <c r="HX381" s="2430"/>
      <c r="HY381" s="2430"/>
      <c r="HZ381" s="2430"/>
      <c r="IA381" s="2430"/>
      <c r="IB381" s="2430"/>
      <c r="IC381" s="2430"/>
      <c r="ID381" s="2430"/>
      <c r="IE381" s="2430"/>
      <c r="IF381" s="2430"/>
      <c r="IG381" s="2430"/>
      <c r="IH381" s="2430"/>
      <c r="II381" s="2431"/>
      <c r="IJ381" s="82"/>
    </row>
    <row r="382" spans="3:244" ht="5.25" customHeight="1">
      <c r="C382" s="90"/>
      <c r="D382" s="90"/>
      <c r="E382" s="90"/>
      <c r="F382" s="90"/>
      <c r="G382" s="90"/>
      <c r="H382" s="2434"/>
      <c r="I382" s="2435"/>
      <c r="J382" s="2435"/>
      <c r="K382" s="2435"/>
      <c r="L382" s="2435"/>
      <c r="M382" s="2435"/>
      <c r="N382" s="2435"/>
      <c r="O382" s="2435"/>
      <c r="P382" s="2435"/>
      <c r="Q382" s="2435"/>
      <c r="R382" s="2435"/>
      <c r="S382" s="2435"/>
      <c r="T382" s="2435"/>
      <c r="U382" s="2435"/>
      <c r="V382" s="2435"/>
      <c r="W382" s="2435"/>
      <c r="X382" s="2435"/>
      <c r="Y382" s="2435"/>
      <c r="Z382" s="2435"/>
      <c r="AA382" s="1458"/>
      <c r="AB382" s="1458"/>
      <c r="AC382" s="1458"/>
      <c r="AD382" s="1458"/>
      <c r="AE382" s="1458"/>
      <c r="AF382" s="1458"/>
      <c r="AG382" s="1458"/>
      <c r="AH382" s="1458"/>
      <c r="AI382" s="1458"/>
      <c r="AJ382" s="1458"/>
      <c r="AK382" s="1458"/>
      <c r="AL382" s="1458"/>
      <c r="AM382" s="1458"/>
      <c r="AN382" s="1458"/>
      <c r="AO382" s="1458"/>
      <c r="AP382" s="1458"/>
      <c r="AQ382" s="1458"/>
      <c r="AR382" s="1458"/>
      <c r="AS382" s="1458"/>
      <c r="AT382" s="2430"/>
      <c r="AU382" s="2430"/>
      <c r="AV382" s="2430"/>
      <c r="AW382" s="2430"/>
      <c r="AX382" s="2430"/>
      <c r="AY382" s="2430"/>
      <c r="AZ382" s="2430"/>
      <c r="BA382" s="2430"/>
      <c r="BB382" s="2430"/>
      <c r="BC382" s="2430"/>
      <c r="BD382" s="2430"/>
      <c r="BE382" s="2430"/>
      <c r="BF382" s="2430"/>
      <c r="BG382" s="2430"/>
      <c r="BH382" s="2430"/>
      <c r="BI382" s="2430"/>
      <c r="BJ382" s="2430"/>
      <c r="BK382" s="2430"/>
      <c r="BL382" s="2430"/>
      <c r="BM382" s="2430"/>
      <c r="BN382" s="2430"/>
      <c r="BO382" s="2430"/>
      <c r="BP382" s="2430"/>
      <c r="BQ382" s="2430"/>
      <c r="BR382" s="2430"/>
      <c r="BS382" s="2430"/>
      <c r="BT382" s="2430"/>
      <c r="BU382" s="2430"/>
      <c r="BV382" s="2430"/>
      <c r="BW382" s="2430"/>
      <c r="BX382" s="2430"/>
      <c r="BY382" s="2430"/>
      <c r="BZ382" s="2430"/>
      <c r="CA382" s="2430"/>
      <c r="CB382" s="2430"/>
      <c r="CC382" s="2430"/>
      <c r="CD382" s="2430"/>
      <c r="CE382" s="2430"/>
      <c r="CF382" s="2430"/>
      <c r="CG382" s="2430"/>
      <c r="CH382" s="2430"/>
      <c r="CI382" s="2430"/>
      <c r="CJ382" s="2430"/>
      <c r="CK382" s="2430"/>
      <c r="CL382" s="2430"/>
      <c r="CM382" s="2430"/>
      <c r="CN382" s="2430"/>
      <c r="CO382" s="2430"/>
      <c r="CP382" s="2430"/>
      <c r="CQ382" s="2430"/>
      <c r="CR382" s="2430"/>
      <c r="CS382" s="2430"/>
      <c r="CT382" s="2430"/>
      <c r="CU382" s="2430"/>
      <c r="CV382" s="2430"/>
      <c r="CW382" s="2430"/>
      <c r="CX382" s="2430"/>
      <c r="CY382" s="2430"/>
      <c r="CZ382" s="2430"/>
      <c r="DA382" s="2430"/>
      <c r="DB382" s="2430"/>
      <c r="DC382" s="2430"/>
      <c r="DD382" s="2430"/>
      <c r="DE382" s="2430"/>
      <c r="DF382" s="2430"/>
      <c r="DG382" s="2430"/>
      <c r="DH382" s="2430"/>
      <c r="DI382" s="2430"/>
      <c r="DJ382" s="2430"/>
      <c r="DK382" s="2430"/>
      <c r="DL382" s="2430"/>
      <c r="DM382" s="2430"/>
      <c r="DN382" s="2430"/>
      <c r="DO382" s="2430"/>
      <c r="DP382" s="2431"/>
      <c r="DQ382" s="81"/>
      <c r="DR382" s="144"/>
      <c r="DV382" s="90"/>
      <c r="DW382" s="90"/>
      <c r="DX382" s="90"/>
      <c r="DY382" s="90"/>
      <c r="DZ382" s="90"/>
      <c r="EA382" s="2434"/>
      <c r="EB382" s="2435"/>
      <c r="EC382" s="2435"/>
      <c r="ED382" s="2435"/>
      <c r="EE382" s="2435"/>
      <c r="EF382" s="2435"/>
      <c r="EG382" s="2435"/>
      <c r="EH382" s="2435"/>
      <c r="EI382" s="2435"/>
      <c r="EJ382" s="2435"/>
      <c r="EK382" s="2435"/>
      <c r="EL382" s="2435"/>
      <c r="EM382" s="2435"/>
      <c r="EN382" s="2435"/>
      <c r="EO382" s="2435"/>
      <c r="EP382" s="2435"/>
      <c r="EQ382" s="2435"/>
      <c r="ER382" s="2435"/>
      <c r="ES382" s="2435"/>
      <c r="ET382" s="1458"/>
      <c r="EU382" s="1458"/>
      <c r="EV382" s="1458"/>
      <c r="EW382" s="1458"/>
      <c r="EX382" s="1458"/>
      <c r="EY382" s="1458"/>
      <c r="EZ382" s="1458"/>
      <c r="FA382" s="1458"/>
      <c r="FB382" s="1458"/>
      <c r="FC382" s="1458"/>
      <c r="FD382" s="1458"/>
      <c r="FE382" s="1458"/>
      <c r="FF382" s="1458"/>
      <c r="FG382" s="1458"/>
      <c r="FH382" s="1458"/>
      <c r="FI382" s="1458"/>
      <c r="FJ382" s="1458"/>
      <c r="FK382" s="1458"/>
      <c r="FL382" s="1458"/>
      <c r="FM382" s="2430"/>
      <c r="FN382" s="2430"/>
      <c r="FO382" s="2430"/>
      <c r="FP382" s="2430"/>
      <c r="FQ382" s="2430"/>
      <c r="FR382" s="2430"/>
      <c r="FS382" s="2430"/>
      <c r="FT382" s="2430"/>
      <c r="FU382" s="2430"/>
      <c r="FV382" s="2430"/>
      <c r="FW382" s="2430"/>
      <c r="FX382" s="2430"/>
      <c r="FY382" s="2430"/>
      <c r="FZ382" s="2430"/>
      <c r="GA382" s="2430"/>
      <c r="GB382" s="2430"/>
      <c r="GC382" s="2430"/>
      <c r="GD382" s="2430"/>
      <c r="GE382" s="2430"/>
      <c r="GF382" s="2430"/>
      <c r="GG382" s="2430"/>
      <c r="GH382" s="2430"/>
      <c r="GI382" s="2430"/>
      <c r="GJ382" s="2430"/>
      <c r="GK382" s="2430"/>
      <c r="GL382" s="2430"/>
      <c r="GM382" s="2430"/>
      <c r="GN382" s="2430"/>
      <c r="GO382" s="2430"/>
      <c r="GP382" s="2430"/>
      <c r="GQ382" s="2430"/>
      <c r="GR382" s="2430"/>
      <c r="GS382" s="2430"/>
      <c r="GT382" s="2430"/>
      <c r="GU382" s="2430"/>
      <c r="GV382" s="2430"/>
      <c r="GW382" s="2430"/>
      <c r="GX382" s="2430"/>
      <c r="GY382" s="2430"/>
      <c r="GZ382" s="2430"/>
      <c r="HA382" s="2430"/>
      <c r="HB382" s="2430"/>
      <c r="HC382" s="2430"/>
      <c r="HD382" s="2430"/>
      <c r="HE382" s="2430"/>
      <c r="HF382" s="2430"/>
      <c r="HG382" s="2430"/>
      <c r="HH382" s="2430"/>
      <c r="HI382" s="2430"/>
      <c r="HJ382" s="2430"/>
      <c r="HK382" s="2430"/>
      <c r="HL382" s="2430"/>
      <c r="HM382" s="2430"/>
      <c r="HN382" s="2430"/>
      <c r="HO382" s="2430"/>
      <c r="HP382" s="2430"/>
      <c r="HQ382" s="2430"/>
      <c r="HR382" s="2430"/>
      <c r="HS382" s="2430"/>
      <c r="HT382" s="2430"/>
      <c r="HU382" s="2430"/>
      <c r="HV382" s="2430"/>
      <c r="HW382" s="2430"/>
      <c r="HX382" s="2430"/>
      <c r="HY382" s="2430"/>
      <c r="HZ382" s="2430"/>
      <c r="IA382" s="2430"/>
      <c r="IB382" s="2430"/>
      <c r="IC382" s="2430"/>
      <c r="ID382" s="2430"/>
      <c r="IE382" s="2430"/>
      <c r="IF382" s="2430"/>
      <c r="IG382" s="2430"/>
      <c r="IH382" s="2430"/>
      <c r="II382" s="2431"/>
      <c r="IJ382" s="82"/>
    </row>
    <row r="383" spans="3:244" ht="5.25" customHeight="1">
      <c r="C383" s="90"/>
      <c r="D383" s="90"/>
      <c r="E383" s="90"/>
      <c r="F383" s="90"/>
      <c r="G383" s="90"/>
      <c r="H383" s="2231" t="str">
        <f>IF($H$119&lt;&gt;"",$H$119,"")</f>
        <v/>
      </c>
      <c r="I383" s="1458"/>
      <c r="J383" s="1458"/>
      <c r="K383" s="1458"/>
      <c r="L383" s="1458"/>
      <c r="M383" s="1458"/>
      <c r="N383" s="1458"/>
      <c r="O383" s="1458"/>
      <c r="P383" s="1458"/>
      <c r="Q383" s="1458"/>
      <c r="R383" s="1458"/>
      <c r="S383" s="1458"/>
      <c r="T383" s="1458"/>
      <c r="U383" s="1458"/>
      <c r="V383" s="1458"/>
      <c r="W383" s="1458"/>
      <c r="X383" s="1458"/>
      <c r="Y383" s="1458"/>
      <c r="Z383" s="1458"/>
      <c r="AA383" s="1457" t="str">
        <f>IF($AA$119&lt;&gt;"",$AA$119,"")</f>
        <v/>
      </c>
      <c r="AB383" s="1458"/>
      <c r="AC383" s="1458"/>
      <c r="AD383" s="1458"/>
      <c r="AE383" s="1458"/>
      <c r="AF383" s="1458"/>
      <c r="AG383" s="1458"/>
      <c r="AH383" s="1458"/>
      <c r="AI383" s="1458"/>
      <c r="AJ383" s="1458"/>
      <c r="AK383" s="1458"/>
      <c r="AL383" s="1458"/>
      <c r="AM383" s="1458"/>
      <c r="AN383" s="1458"/>
      <c r="AO383" s="1458"/>
      <c r="AP383" s="1458"/>
      <c r="AQ383" s="1458"/>
      <c r="AR383" s="1458"/>
      <c r="AS383" s="1458"/>
      <c r="AT383" s="1457" t="str">
        <f>IF($AT$119&lt;&gt;"",$AT$119,"")</f>
        <v/>
      </c>
      <c r="AU383" s="1458"/>
      <c r="AV383" s="1458"/>
      <c r="AW383" s="1458"/>
      <c r="AX383" s="1458"/>
      <c r="AY383" s="1458"/>
      <c r="AZ383" s="1458"/>
      <c r="BA383" s="1458"/>
      <c r="BB383" s="1458"/>
      <c r="BC383" s="1458"/>
      <c r="BD383" s="1458"/>
      <c r="BE383" s="1458"/>
      <c r="BF383" s="1458"/>
      <c r="BG383" s="1458"/>
      <c r="BH383" s="1458"/>
      <c r="BI383" s="1458"/>
      <c r="BJ383" s="1458"/>
      <c r="BK383" s="1458"/>
      <c r="BL383" s="1458"/>
      <c r="BM383" s="1457" t="str">
        <f>IF($BM$119&lt;&gt;"",$BM$119,"")</f>
        <v/>
      </c>
      <c r="BN383" s="1458"/>
      <c r="BO383" s="1458"/>
      <c r="BP383" s="1458"/>
      <c r="BQ383" s="1458"/>
      <c r="BR383" s="1458"/>
      <c r="BS383" s="1458"/>
      <c r="BT383" s="1458"/>
      <c r="BU383" s="1458"/>
      <c r="BV383" s="1458"/>
      <c r="BW383" s="1458"/>
      <c r="BX383" s="1458"/>
      <c r="BY383" s="1458"/>
      <c r="BZ383" s="1458"/>
      <c r="CA383" s="1458"/>
      <c r="CB383" s="1458"/>
      <c r="CC383" s="1458"/>
      <c r="CD383" s="1458"/>
      <c r="CE383" s="1458"/>
      <c r="CF383" s="1457" t="str">
        <f>IF($CY$119&lt;&gt;"",$CY$119,"")</f>
        <v/>
      </c>
      <c r="CG383" s="1458"/>
      <c r="CH383" s="1458"/>
      <c r="CI383" s="1458"/>
      <c r="CJ383" s="1458"/>
      <c r="CK383" s="1458"/>
      <c r="CL383" s="1458"/>
      <c r="CM383" s="1458"/>
      <c r="CN383" s="1458"/>
      <c r="CO383" s="1458"/>
      <c r="CP383" s="1458"/>
      <c r="CQ383" s="1458"/>
      <c r="CR383" s="1458"/>
      <c r="CS383" s="1458"/>
      <c r="CT383" s="1458"/>
      <c r="CU383" s="1458"/>
      <c r="CV383" s="1458"/>
      <c r="CW383" s="1458"/>
      <c r="CX383" s="1458"/>
      <c r="CY383" s="1457" t="str">
        <f>IF($CY$119&lt;&gt;"",$CY$119,"")</f>
        <v/>
      </c>
      <c r="CZ383" s="1458"/>
      <c r="DA383" s="1458"/>
      <c r="DB383" s="1458"/>
      <c r="DC383" s="1458"/>
      <c r="DD383" s="1458"/>
      <c r="DE383" s="1458"/>
      <c r="DF383" s="1458"/>
      <c r="DG383" s="1458"/>
      <c r="DH383" s="1458"/>
      <c r="DI383" s="1458"/>
      <c r="DJ383" s="1458"/>
      <c r="DK383" s="1458"/>
      <c r="DL383" s="1458"/>
      <c r="DM383" s="1458"/>
      <c r="DN383" s="1458"/>
      <c r="DO383" s="1458"/>
      <c r="DP383" s="1598"/>
      <c r="DQ383" s="81"/>
      <c r="DR383" s="144"/>
      <c r="DV383" s="90"/>
      <c r="DW383" s="90"/>
      <c r="DX383" s="90"/>
      <c r="DY383" s="90"/>
      <c r="DZ383" s="90"/>
      <c r="EA383" s="2231" t="str">
        <f>IF($H$119&lt;&gt;"",$H$119,"")</f>
        <v/>
      </c>
      <c r="EB383" s="1458"/>
      <c r="EC383" s="1458"/>
      <c r="ED383" s="1458"/>
      <c r="EE383" s="1458"/>
      <c r="EF383" s="1458"/>
      <c r="EG383" s="1458"/>
      <c r="EH383" s="1458"/>
      <c r="EI383" s="1458"/>
      <c r="EJ383" s="1458"/>
      <c r="EK383" s="1458"/>
      <c r="EL383" s="1458"/>
      <c r="EM383" s="1458"/>
      <c r="EN383" s="1458"/>
      <c r="EO383" s="1458"/>
      <c r="EP383" s="1458"/>
      <c r="EQ383" s="1458"/>
      <c r="ER383" s="1458"/>
      <c r="ES383" s="1458"/>
      <c r="ET383" s="1457" t="str">
        <f>IF($AA$119&lt;&gt;"",$AA$119,"")</f>
        <v/>
      </c>
      <c r="EU383" s="1458"/>
      <c r="EV383" s="1458"/>
      <c r="EW383" s="1458"/>
      <c r="EX383" s="1458"/>
      <c r="EY383" s="1458"/>
      <c r="EZ383" s="1458"/>
      <c r="FA383" s="1458"/>
      <c r="FB383" s="1458"/>
      <c r="FC383" s="1458"/>
      <c r="FD383" s="1458"/>
      <c r="FE383" s="1458"/>
      <c r="FF383" s="1458"/>
      <c r="FG383" s="1458"/>
      <c r="FH383" s="1458"/>
      <c r="FI383" s="1458"/>
      <c r="FJ383" s="1458"/>
      <c r="FK383" s="1458"/>
      <c r="FL383" s="1458"/>
      <c r="FM383" s="1457" t="str">
        <f>IF($AT$119&lt;&gt;"",$AT$119,"")</f>
        <v/>
      </c>
      <c r="FN383" s="1458"/>
      <c r="FO383" s="1458"/>
      <c r="FP383" s="1458"/>
      <c r="FQ383" s="1458"/>
      <c r="FR383" s="1458"/>
      <c r="FS383" s="1458"/>
      <c r="FT383" s="1458"/>
      <c r="FU383" s="1458"/>
      <c r="FV383" s="1458"/>
      <c r="FW383" s="1458"/>
      <c r="FX383" s="1458"/>
      <c r="FY383" s="1458"/>
      <c r="FZ383" s="1458"/>
      <c r="GA383" s="1458"/>
      <c r="GB383" s="1458"/>
      <c r="GC383" s="1458"/>
      <c r="GD383" s="1458"/>
      <c r="GE383" s="1458"/>
      <c r="GF383" s="1457" t="str">
        <f>IF($BM$119&lt;&gt;"",$BM$119,"")</f>
        <v/>
      </c>
      <c r="GG383" s="1458"/>
      <c r="GH383" s="1458"/>
      <c r="GI383" s="1458"/>
      <c r="GJ383" s="1458"/>
      <c r="GK383" s="1458"/>
      <c r="GL383" s="1458"/>
      <c r="GM383" s="1458"/>
      <c r="GN383" s="1458"/>
      <c r="GO383" s="1458"/>
      <c r="GP383" s="1458"/>
      <c r="GQ383" s="1458"/>
      <c r="GR383" s="1458"/>
      <c r="GS383" s="1458"/>
      <c r="GT383" s="1458"/>
      <c r="GU383" s="1458"/>
      <c r="GV383" s="1458"/>
      <c r="GW383" s="1458"/>
      <c r="GX383" s="1458"/>
      <c r="GY383" s="1457" t="str">
        <f>IF($CY$119&lt;&gt;"",$CY$119,"")</f>
        <v/>
      </c>
      <c r="GZ383" s="1458"/>
      <c r="HA383" s="1458"/>
      <c r="HB383" s="1458"/>
      <c r="HC383" s="1458"/>
      <c r="HD383" s="1458"/>
      <c r="HE383" s="1458"/>
      <c r="HF383" s="1458"/>
      <c r="HG383" s="1458"/>
      <c r="HH383" s="1458"/>
      <c r="HI383" s="1458"/>
      <c r="HJ383" s="1458"/>
      <c r="HK383" s="1458"/>
      <c r="HL383" s="1458"/>
      <c r="HM383" s="1458"/>
      <c r="HN383" s="1458"/>
      <c r="HO383" s="1458"/>
      <c r="HP383" s="1458"/>
      <c r="HQ383" s="1458"/>
      <c r="HR383" s="1457" t="str">
        <f>IF($CY$119&lt;&gt;"",$CY$119,"")</f>
        <v/>
      </c>
      <c r="HS383" s="1458"/>
      <c r="HT383" s="1458"/>
      <c r="HU383" s="1458"/>
      <c r="HV383" s="1458"/>
      <c r="HW383" s="1458"/>
      <c r="HX383" s="1458"/>
      <c r="HY383" s="1458"/>
      <c r="HZ383" s="1458"/>
      <c r="IA383" s="1458"/>
      <c r="IB383" s="1458"/>
      <c r="IC383" s="1458"/>
      <c r="ID383" s="1458"/>
      <c r="IE383" s="1458"/>
      <c r="IF383" s="1458"/>
      <c r="IG383" s="1458"/>
      <c r="IH383" s="1458"/>
      <c r="II383" s="1598"/>
      <c r="IJ383" s="82"/>
    </row>
    <row r="384" spans="3:244" ht="5.25" customHeight="1">
      <c r="C384" s="90"/>
      <c r="D384" s="90"/>
      <c r="E384" s="90"/>
      <c r="F384" s="90"/>
      <c r="G384" s="90"/>
      <c r="H384" s="2232"/>
      <c r="I384" s="1458"/>
      <c r="J384" s="1458"/>
      <c r="K384" s="1458"/>
      <c r="L384" s="1458"/>
      <c r="M384" s="1458"/>
      <c r="N384" s="1458"/>
      <c r="O384" s="1458"/>
      <c r="P384" s="1458"/>
      <c r="Q384" s="1458"/>
      <c r="R384" s="1458"/>
      <c r="S384" s="1458"/>
      <c r="T384" s="1458"/>
      <c r="U384" s="1458"/>
      <c r="V384" s="1458"/>
      <c r="W384" s="1458"/>
      <c r="X384" s="1458"/>
      <c r="Y384" s="1458"/>
      <c r="Z384" s="1458"/>
      <c r="AA384" s="1458"/>
      <c r="AB384" s="1458"/>
      <c r="AC384" s="1458"/>
      <c r="AD384" s="1458"/>
      <c r="AE384" s="1458"/>
      <c r="AF384" s="1458"/>
      <c r="AG384" s="1458"/>
      <c r="AH384" s="1458"/>
      <c r="AI384" s="1458"/>
      <c r="AJ384" s="1458"/>
      <c r="AK384" s="1458"/>
      <c r="AL384" s="1458"/>
      <c r="AM384" s="1458"/>
      <c r="AN384" s="1458"/>
      <c r="AO384" s="1458"/>
      <c r="AP384" s="1458"/>
      <c r="AQ384" s="1458"/>
      <c r="AR384" s="1458"/>
      <c r="AS384" s="1458"/>
      <c r="AT384" s="1458"/>
      <c r="AU384" s="1458"/>
      <c r="AV384" s="1458"/>
      <c r="AW384" s="1458"/>
      <c r="AX384" s="1458"/>
      <c r="AY384" s="1458"/>
      <c r="AZ384" s="1458"/>
      <c r="BA384" s="1458"/>
      <c r="BB384" s="1458"/>
      <c r="BC384" s="1458"/>
      <c r="BD384" s="1458"/>
      <c r="BE384" s="1458"/>
      <c r="BF384" s="1458"/>
      <c r="BG384" s="1458"/>
      <c r="BH384" s="1458"/>
      <c r="BI384" s="1458"/>
      <c r="BJ384" s="1458"/>
      <c r="BK384" s="1458"/>
      <c r="BL384" s="1458"/>
      <c r="BM384" s="1458"/>
      <c r="BN384" s="1458"/>
      <c r="BO384" s="1458"/>
      <c r="BP384" s="1458"/>
      <c r="BQ384" s="1458"/>
      <c r="BR384" s="1458"/>
      <c r="BS384" s="1458"/>
      <c r="BT384" s="1458"/>
      <c r="BU384" s="1458"/>
      <c r="BV384" s="1458"/>
      <c r="BW384" s="1458"/>
      <c r="BX384" s="1458"/>
      <c r="BY384" s="1458"/>
      <c r="BZ384" s="1458"/>
      <c r="CA384" s="1458"/>
      <c r="CB384" s="1458"/>
      <c r="CC384" s="1458"/>
      <c r="CD384" s="1458"/>
      <c r="CE384" s="1458"/>
      <c r="CF384" s="1458"/>
      <c r="CG384" s="1458"/>
      <c r="CH384" s="1458"/>
      <c r="CI384" s="1458"/>
      <c r="CJ384" s="1458"/>
      <c r="CK384" s="1458"/>
      <c r="CL384" s="1458"/>
      <c r="CM384" s="1458"/>
      <c r="CN384" s="1458"/>
      <c r="CO384" s="1458"/>
      <c r="CP384" s="1458"/>
      <c r="CQ384" s="1458"/>
      <c r="CR384" s="1458"/>
      <c r="CS384" s="1458"/>
      <c r="CT384" s="1458"/>
      <c r="CU384" s="1458"/>
      <c r="CV384" s="1458"/>
      <c r="CW384" s="1458"/>
      <c r="CX384" s="1458"/>
      <c r="CY384" s="1458"/>
      <c r="CZ384" s="1458"/>
      <c r="DA384" s="1458"/>
      <c r="DB384" s="1458"/>
      <c r="DC384" s="1458"/>
      <c r="DD384" s="1458"/>
      <c r="DE384" s="1458"/>
      <c r="DF384" s="1458"/>
      <c r="DG384" s="1458"/>
      <c r="DH384" s="1458"/>
      <c r="DI384" s="1458"/>
      <c r="DJ384" s="1458"/>
      <c r="DK384" s="1458"/>
      <c r="DL384" s="1458"/>
      <c r="DM384" s="1458"/>
      <c r="DN384" s="1458"/>
      <c r="DO384" s="1458"/>
      <c r="DP384" s="1598"/>
      <c r="DQ384" s="81"/>
      <c r="DR384" s="144"/>
      <c r="DV384" s="90"/>
      <c r="DW384" s="90"/>
      <c r="DX384" s="90"/>
      <c r="DY384" s="90"/>
      <c r="DZ384" s="90"/>
      <c r="EA384" s="2232"/>
      <c r="EB384" s="1458"/>
      <c r="EC384" s="1458"/>
      <c r="ED384" s="1458"/>
      <c r="EE384" s="1458"/>
      <c r="EF384" s="1458"/>
      <c r="EG384" s="1458"/>
      <c r="EH384" s="1458"/>
      <c r="EI384" s="1458"/>
      <c r="EJ384" s="1458"/>
      <c r="EK384" s="1458"/>
      <c r="EL384" s="1458"/>
      <c r="EM384" s="1458"/>
      <c r="EN384" s="1458"/>
      <c r="EO384" s="1458"/>
      <c r="EP384" s="1458"/>
      <c r="EQ384" s="1458"/>
      <c r="ER384" s="1458"/>
      <c r="ES384" s="1458"/>
      <c r="ET384" s="1458"/>
      <c r="EU384" s="1458"/>
      <c r="EV384" s="1458"/>
      <c r="EW384" s="1458"/>
      <c r="EX384" s="1458"/>
      <c r="EY384" s="1458"/>
      <c r="EZ384" s="1458"/>
      <c r="FA384" s="1458"/>
      <c r="FB384" s="1458"/>
      <c r="FC384" s="1458"/>
      <c r="FD384" s="1458"/>
      <c r="FE384" s="1458"/>
      <c r="FF384" s="1458"/>
      <c r="FG384" s="1458"/>
      <c r="FH384" s="1458"/>
      <c r="FI384" s="1458"/>
      <c r="FJ384" s="1458"/>
      <c r="FK384" s="1458"/>
      <c r="FL384" s="1458"/>
      <c r="FM384" s="1458"/>
      <c r="FN384" s="1458"/>
      <c r="FO384" s="1458"/>
      <c r="FP384" s="1458"/>
      <c r="FQ384" s="1458"/>
      <c r="FR384" s="1458"/>
      <c r="FS384" s="1458"/>
      <c r="FT384" s="1458"/>
      <c r="FU384" s="1458"/>
      <c r="FV384" s="1458"/>
      <c r="FW384" s="1458"/>
      <c r="FX384" s="1458"/>
      <c r="FY384" s="1458"/>
      <c r="FZ384" s="1458"/>
      <c r="GA384" s="1458"/>
      <c r="GB384" s="1458"/>
      <c r="GC384" s="1458"/>
      <c r="GD384" s="1458"/>
      <c r="GE384" s="1458"/>
      <c r="GF384" s="1458"/>
      <c r="GG384" s="1458"/>
      <c r="GH384" s="1458"/>
      <c r="GI384" s="1458"/>
      <c r="GJ384" s="1458"/>
      <c r="GK384" s="1458"/>
      <c r="GL384" s="1458"/>
      <c r="GM384" s="1458"/>
      <c r="GN384" s="1458"/>
      <c r="GO384" s="1458"/>
      <c r="GP384" s="1458"/>
      <c r="GQ384" s="1458"/>
      <c r="GR384" s="1458"/>
      <c r="GS384" s="1458"/>
      <c r="GT384" s="1458"/>
      <c r="GU384" s="1458"/>
      <c r="GV384" s="1458"/>
      <c r="GW384" s="1458"/>
      <c r="GX384" s="1458"/>
      <c r="GY384" s="1458"/>
      <c r="GZ384" s="1458"/>
      <c r="HA384" s="1458"/>
      <c r="HB384" s="1458"/>
      <c r="HC384" s="1458"/>
      <c r="HD384" s="1458"/>
      <c r="HE384" s="1458"/>
      <c r="HF384" s="1458"/>
      <c r="HG384" s="1458"/>
      <c r="HH384" s="1458"/>
      <c r="HI384" s="1458"/>
      <c r="HJ384" s="1458"/>
      <c r="HK384" s="1458"/>
      <c r="HL384" s="1458"/>
      <c r="HM384" s="1458"/>
      <c r="HN384" s="1458"/>
      <c r="HO384" s="1458"/>
      <c r="HP384" s="1458"/>
      <c r="HQ384" s="1458"/>
      <c r="HR384" s="1458"/>
      <c r="HS384" s="1458"/>
      <c r="HT384" s="1458"/>
      <c r="HU384" s="1458"/>
      <c r="HV384" s="1458"/>
      <c r="HW384" s="1458"/>
      <c r="HX384" s="1458"/>
      <c r="HY384" s="1458"/>
      <c r="HZ384" s="1458"/>
      <c r="IA384" s="1458"/>
      <c r="IB384" s="1458"/>
      <c r="IC384" s="1458"/>
      <c r="ID384" s="1458"/>
      <c r="IE384" s="1458"/>
      <c r="IF384" s="1458"/>
      <c r="IG384" s="1458"/>
      <c r="IH384" s="1458"/>
      <c r="II384" s="1598"/>
      <c r="IJ384" s="82"/>
    </row>
    <row r="385" spans="3:244" ht="5.25" customHeight="1">
      <c r="C385" s="90"/>
      <c r="D385" s="90"/>
      <c r="E385" s="90"/>
      <c r="F385" s="90"/>
      <c r="G385" s="90"/>
      <c r="H385" s="2232"/>
      <c r="I385" s="1458"/>
      <c r="J385" s="1458"/>
      <c r="K385" s="1458"/>
      <c r="L385" s="1458"/>
      <c r="M385" s="1458"/>
      <c r="N385" s="1458"/>
      <c r="O385" s="1458"/>
      <c r="P385" s="1458"/>
      <c r="Q385" s="1458"/>
      <c r="R385" s="1458"/>
      <c r="S385" s="1458"/>
      <c r="T385" s="1458"/>
      <c r="U385" s="1458"/>
      <c r="V385" s="1458"/>
      <c r="W385" s="1458"/>
      <c r="X385" s="1458"/>
      <c r="Y385" s="1458"/>
      <c r="Z385" s="1458"/>
      <c r="AA385" s="1458"/>
      <c r="AB385" s="1458"/>
      <c r="AC385" s="1458"/>
      <c r="AD385" s="1458"/>
      <c r="AE385" s="1458"/>
      <c r="AF385" s="1458"/>
      <c r="AG385" s="1458"/>
      <c r="AH385" s="1458"/>
      <c r="AI385" s="1458"/>
      <c r="AJ385" s="1458"/>
      <c r="AK385" s="1458"/>
      <c r="AL385" s="1458"/>
      <c r="AM385" s="1458"/>
      <c r="AN385" s="1458"/>
      <c r="AO385" s="1458"/>
      <c r="AP385" s="1458"/>
      <c r="AQ385" s="1458"/>
      <c r="AR385" s="1458"/>
      <c r="AS385" s="1458"/>
      <c r="AT385" s="1458"/>
      <c r="AU385" s="1458"/>
      <c r="AV385" s="1458"/>
      <c r="AW385" s="1458"/>
      <c r="AX385" s="1458"/>
      <c r="AY385" s="1458"/>
      <c r="AZ385" s="1458"/>
      <c r="BA385" s="1458"/>
      <c r="BB385" s="1458"/>
      <c r="BC385" s="1458"/>
      <c r="BD385" s="1458"/>
      <c r="BE385" s="1458"/>
      <c r="BF385" s="1458"/>
      <c r="BG385" s="1458"/>
      <c r="BH385" s="1458"/>
      <c r="BI385" s="1458"/>
      <c r="BJ385" s="1458"/>
      <c r="BK385" s="1458"/>
      <c r="BL385" s="1458"/>
      <c r="BM385" s="1458"/>
      <c r="BN385" s="1458"/>
      <c r="BO385" s="1458"/>
      <c r="BP385" s="1458"/>
      <c r="BQ385" s="1458"/>
      <c r="BR385" s="1458"/>
      <c r="BS385" s="1458"/>
      <c r="BT385" s="1458"/>
      <c r="BU385" s="1458"/>
      <c r="BV385" s="1458"/>
      <c r="BW385" s="1458"/>
      <c r="BX385" s="1458"/>
      <c r="BY385" s="1458"/>
      <c r="BZ385" s="1458"/>
      <c r="CA385" s="1458"/>
      <c r="CB385" s="1458"/>
      <c r="CC385" s="1458"/>
      <c r="CD385" s="1458"/>
      <c r="CE385" s="1458"/>
      <c r="CF385" s="1458"/>
      <c r="CG385" s="1458"/>
      <c r="CH385" s="1458"/>
      <c r="CI385" s="1458"/>
      <c r="CJ385" s="1458"/>
      <c r="CK385" s="1458"/>
      <c r="CL385" s="1458"/>
      <c r="CM385" s="1458"/>
      <c r="CN385" s="1458"/>
      <c r="CO385" s="1458"/>
      <c r="CP385" s="1458"/>
      <c r="CQ385" s="1458"/>
      <c r="CR385" s="1458"/>
      <c r="CS385" s="1458"/>
      <c r="CT385" s="1458"/>
      <c r="CU385" s="1458"/>
      <c r="CV385" s="1458"/>
      <c r="CW385" s="1458"/>
      <c r="CX385" s="1458"/>
      <c r="CY385" s="1458"/>
      <c r="CZ385" s="1458"/>
      <c r="DA385" s="1458"/>
      <c r="DB385" s="1458"/>
      <c r="DC385" s="1458"/>
      <c r="DD385" s="1458"/>
      <c r="DE385" s="1458"/>
      <c r="DF385" s="1458"/>
      <c r="DG385" s="1458"/>
      <c r="DH385" s="1458"/>
      <c r="DI385" s="1458"/>
      <c r="DJ385" s="1458"/>
      <c r="DK385" s="1458"/>
      <c r="DL385" s="1458"/>
      <c r="DM385" s="1458"/>
      <c r="DN385" s="1458"/>
      <c r="DO385" s="1458"/>
      <c r="DP385" s="1598"/>
      <c r="DQ385" s="81"/>
      <c r="DR385" s="144"/>
      <c r="DV385" s="90"/>
      <c r="DW385" s="90"/>
      <c r="DX385" s="90"/>
      <c r="DY385" s="90"/>
      <c r="DZ385" s="90"/>
      <c r="EA385" s="2232"/>
      <c r="EB385" s="1458"/>
      <c r="EC385" s="1458"/>
      <c r="ED385" s="1458"/>
      <c r="EE385" s="1458"/>
      <c r="EF385" s="1458"/>
      <c r="EG385" s="1458"/>
      <c r="EH385" s="1458"/>
      <c r="EI385" s="1458"/>
      <c r="EJ385" s="1458"/>
      <c r="EK385" s="1458"/>
      <c r="EL385" s="1458"/>
      <c r="EM385" s="1458"/>
      <c r="EN385" s="1458"/>
      <c r="EO385" s="1458"/>
      <c r="EP385" s="1458"/>
      <c r="EQ385" s="1458"/>
      <c r="ER385" s="1458"/>
      <c r="ES385" s="1458"/>
      <c r="ET385" s="1458"/>
      <c r="EU385" s="1458"/>
      <c r="EV385" s="1458"/>
      <c r="EW385" s="1458"/>
      <c r="EX385" s="1458"/>
      <c r="EY385" s="1458"/>
      <c r="EZ385" s="1458"/>
      <c r="FA385" s="1458"/>
      <c r="FB385" s="1458"/>
      <c r="FC385" s="1458"/>
      <c r="FD385" s="1458"/>
      <c r="FE385" s="1458"/>
      <c r="FF385" s="1458"/>
      <c r="FG385" s="1458"/>
      <c r="FH385" s="1458"/>
      <c r="FI385" s="1458"/>
      <c r="FJ385" s="1458"/>
      <c r="FK385" s="1458"/>
      <c r="FL385" s="1458"/>
      <c r="FM385" s="1458"/>
      <c r="FN385" s="1458"/>
      <c r="FO385" s="1458"/>
      <c r="FP385" s="1458"/>
      <c r="FQ385" s="1458"/>
      <c r="FR385" s="1458"/>
      <c r="FS385" s="1458"/>
      <c r="FT385" s="1458"/>
      <c r="FU385" s="1458"/>
      <c r="FV385" s="1458"/>
      <c r="FW385" s="1458"/>
      <c r="FX385" s="1458"/>
      <c r="FY385" s="1458"/>
      <c r="FZ385" s="1458"/>
      <c r="GA385" s="1458"/>
      <c r="GB385" s="1458"/>
      <c r="GC385" s="1458"/>
      <c r="GD385" s="1458"/>
      <c r="GE385" s="1458"/>
      <c r="GF385" s="1458"/>
      <c r="GG385" s="1458"/>
      <c r="GH385" s="1458"/>
      <c r="GI385" s="1458"/>
      <c r="GJ385" s="1458"/>
      <c r="GK385" s="1458"/>
      <c r="GL385" s="1458"/>
      <c r="GM385" s="1458"/>
      <c r="GN385" s="1458"/>
      <c r="GO385" s="1458"/>
      <c r="GP385" s="1458"/>
      <c r="GQ385" s="1458"/>
      <c r="GR385" s="1458"/>
      <c r="GS385" s="1458"/>
      <c r="GT385" s="1458"/>
      <c r="GU385" s="1458"/>
      <c r="GV385" s="1458"/>
      <c r="GW385" s="1458"/>
      <c r="GX385" s="1458"/>
      <c r="GY385" s="1458"/>
      <c r="GZ385" s="1458"/>
      <c r="HA385" s="1458"/>
      <c r="HB385" s="1458"/>
      <c r="HC385" s="1458"/>
      <c r="HD385" s="1458"/>
      <c r="HE385" s="1458"/>
      <c r="HF385" s="1458"/>
      <c r="HG385" s="1458"/>
      <c r="HH385" s="1458"/>
      <c r="HI385" s="1458"/>
      <c r="HJ385" s="1458"/>
      <c r="HK385" s="1458"/>
      <c r="HL385" s="1458"/>
      <c r="HM385" s="1458"/>
      <c r="HN385" s="1458"/>
      <c r="HO385" s="1458"/>
      <c r="HP385" s="1458"/>
      <c r="HQ385" s="1458"/>
      <c r="HR385" s="1458"/>
      <c r="HS385" s="1458"/>
      <c r="HT385" s="1458"/>
      <c r="HU385" s="1458"/>
      <c r="HV385" s="1458"/>
      <c r="HW385" s="1458"/>
      <c r="HX385" s="1458"/>
      <c r="HY385" s="1458"/>
      <c r="HZ385" s="1458"/>
      <c r="IA385" s="1458"/>
      <c r="IB385" s="1458"/>
      <c r="IC385" s="1458"/>
      <c r="ID385" s="1458"/>
      <c r="IE385" s="1458"/>
      <c r="IF385" s="1458"/>
      <c r="IG385" s="1458"/>
      <c r="IH385" s="1458"/>
      <c r="II385" s="1598"/>
      <c r="IJ385" s="82"/>
    </row>
    <row r="386" spans="3:244" ht="5.25" customHeight="1">
      <c r="C386" s="90"/>
      <c r="D386" s="90"/>
      <c r="E386" s="90"/>
      <c r="F386" s="90"/>
      <c r="G386" s="90"/>
      <c r="H386" s="2231" t="str">
        <f>IF($H$122&lt;&gt;"",$H$122,"")</f>
        <v/>
      </c>
      <c r="I386" s="1458"/>
      <c r="J386" s="1458"/>
      <c r="K386" s="1458"/>
      <c r="L386" s="1458"/>
      <c r="M386" s="1458"/>
      <c r="N386" s="1458"/>
      <c r="O386" s="1458"/>
      <c r="P386" s="1458"/>
      <c r="Q386" s="1458"/>
      <c r="R386" s="1458"/>
      <c r="S386" s="1458"/>
      <c r="T386" s="1458"/>
      <c r="U386" s="1458"/>
      <c r="V386" s="1458"/>
      <c r="W386" s="1458"/>
      <c r="X386" s="1458"/>
      <c r="Y386" s="1458"/>
      <c r="Z386" s="1458"/>
      <c r="AA386" s="1457" t="str">
        <f>IF($AA$122&lt;&gt;"",$AA$122,"")</f>
        <v/>
      </c>
      <c r="AB386" s="1458"/>
      <c r="AC386" s="1458"/>
      <c r="AD386" s="1458"/>
      <c r="AE386" s="1458"/>
      <c r="AF386" s="1458"/>
      <c r="AG386" s="1458"/>
      <c r="AH386" s="1458"/>
      <c r="AI386" s="1458"/>
      <c r="AJ386" s="1458"/>
      <c r="AK386" s="1458"/>
      <c r="AL386" s="1458"/>
      <c r="AM386" s="1458"/>
      <c r="AN386" s="1458"/>
      <c r="AO386" s="1458"/>
      <c r="AP386" s="1458"/>
      <c r="AQ386" s="1458"/>
      <c r="AR386" s="1458"/>
      <c r="AS386" s="1458"/>
      <c r="AT386" s="1457" t="str">
        <f>IF($AT$122&lt;&gt;"",$AT$122,"")</f>
        <v/>
      </c>
      <c r="AU386" s="1458"/>
      <c r="AV386" s="1458"/>
      <c r="AW386" s="1458"/>
      <c r="AX386" s="1458"/>
      <c r="AY386" s="1458"/>
      <c r="AZ386" s="1458"/>
      <c r="BA386" s="1458"/>
      <c r="BB386" s="1458"/>
      <c r="BC386" s="1458"/>
      <c r="BD386" s="1458"/>
      <c r="BE386" s="1458"/>
      <c r="BF386" s="1458"/>
      <c r="BG386" s="1458"/>
      <c r="BH386" s="1458"/>
      <c r="BI386" s="1458"/>
      <c r="BJ386" s="1458"/>
      <c r="BK386" s="1458"/>
      <c r="BL386" s="1458"/>
      <c r="BM386" s="1457" t="str">
        <f>IF($CF$122&lt;&gt;"",$CF$122,"")</f>
        <v/>
      </c>
      <c r="BN386" s="1458"/>
      <c r="BO386" s="1458"/>
      <c r="BP386" s="1458"/>
      <c r="BQ386" s="1458"/>
      <c r="BR386" s="1458"/>
      <c r="BS386" s="1458"/>
      <c r="BT386" s="1458"/>
      <c r="BU386" s="1458"/>
      <c r="BV386" s="1458"/>
      <c r="BW386" s="1458"/>
      <c r="BX386" s="1458"/>
      <c r="BY386" s="1458"/>
      <c r="BZ386" s="1458"/>
      <c r="CA386" s="1458"/>
      <c r="CB386" s="1458"/>
      <c r="CC386" s="1458"/>
      <c r="CD386" s="1458"/>
      <c r="CE386" s="1458"/>
      <c r="CF386" s="1457" t="str">
        <f>IF($CY$122&lt;&gt;"",$CY$122,"")</f>
        <v/>
      </c>
      <c r="CG386" s="1458"/>
      <c r="CH386" s="1458"/>
      <c r="CI386" s="1458"/>
      <c r="CJ386" s="1458"/>
      <c r="CK386" s="1458"/>
      <c r="CL386" s="1458"/>
      <c r="CM386" s="1458"/>
      <c r="CN386" s="1458"/>
      <c r="CO386" s="1458"/>
      <c r="CP386" s="1458"/>
      <c r="CQ386" s="1458"/>
      <c r="CR386" s="1458"/>
      <c r="CS386" s="1458"/>
      <c r="CT386" s="1458"/>
      <c r="CU386" s="1458"/>
      <c r="CV386" s="1458"/>
      <c r="CW386" s="1458"/>
      <c r="CX386" s="1458"/>
      <c r="CY386" s="1457" t="str">
        <f>IF($CY$122&lt;&gt;"",$CY$122,"")</f>
        <v/>
      </c>
      <c r="CZ386" s="1458"/>
      <c r="DA386" s="1458"/>
      <c r="DB386" s="1458"/>
      <c r="DC386" s="1458"/>
      <c r="DD386" s="1458"/>
      <c r="DE386" s="1458"/>
      <c r="DF386" s="1458"/>
      <c r="DG386" s="1458"/>
      <c r="DH386" s="1458"/>
      <c r="DI386" s="1458"/>
      <c r="DJ386" s="1458"/>
      <c r="DK386" s="1458"/>
      <c r="DL386" s="1458"/>
      <c r="DM386" s="1458"/>
      <c r="DN386" s="1458"/>
      <c r="DO386" s="1458"/>
      <c r="DP386" s="1598"/>
      <c r="DQ386" s="81"/>
      <c r="DR386" s="144"/>
      <c r="DV386" s="90"/>
      <c r="DW386" s="90"/>
      <c r="DX386" s="90"/>
      <c r="DY386" s="90"/>
      <c r="DZ386" s="90"/>
      <c r="EA386" s="2231" t="str">
        <f>IF($H$122&lt;&gt;"",$H$122,"")</f>
        <v/>
      </c>
      <c r="EB386" s="1458"/>
      <c r="EC386" s="1458"/>
      <c r="ED386" s="1458"/>
      <c r="EE386" s="1458"/>
      <c r="EF386" s="1458"/>
      <c r="EG386" s="1458"/>
      <c r="EH386" s="1458"/>
      <c r="EI386" s="1458"/>
      <c r="EJ386" s="1458"/>
      <c r="EK386" s="1458"/>
      <c r="EL386" s="1458"/>
      <c r="EM386" s="1458"/>
      <c r="EN386" s="1458"/>
      <c r="EO386" s="1458"/>
      <c r="EP386" s="1458"/>
      <c r="EQ386" s="1458"/>
      <c r="ER386" s="1458"/>
      <c r="ES386" s="1458"/>
      <c r="ET386" s="1457" t="str">
        <f>IF($AA$122&lt;&gt;"",$AA$122,"")</f>
        <v/>
      </c>
      <c r="EU386" s="1458"/>
      <c r="EV386" s="1458"/>
      <c r="EW386" s="1458"/>
      <c r="EX386" s="1458"/>
      <c r="EY386" s="1458"/>
      <c r="EZ386" s="1458"/>
      <c r="FA386" s="1458"/>
      <c r="FB386" s="1458"/>
      <c r="FC386" s="1458"/>
      <c r="FD386" s="1458"/>
      <c r="FE386" s="1458"/>
      <c r="FF386" s="1458"/>
      <c r="FG386" s="1458"/>
      <c r="FH386" s="1458"/>
      <c r="FI386" s="1458"/>
      <c r="FJ386" s="1458"/>
      <c r="FK386" s="1458"/>
      <c r="FL386" s="1458"/>
      <c r="FM386" s="1457" t="str">
        <f>IF($AT$122&lt;&gt;"",$AT$122,"")</f>
        <v/>
      </c>
      <c r="FN386" s="1458"/>
      <c r="FO386" s="1458"/>
      <c r="FP386" s="1458"/>
      <c r="FQ386" s="1458"/>
      <c r="FR386" s="1458"/>
      <c r="FS386" s="1458"/>
      <c r="FT386" s="1458"/>
      <c r="FU386" s="1458"/>
      <c r="FV386" s="1458"/>
      <c r="FW386" s="1458"/>
      <c r="FX386" s="1458"/>
      <c r="FY386" s="1458"/>
      <c r="FZ386" s="1458"/>
      <c r="GA386" s="1458"/>
      <c r="GB386" s="1458"/>
      <c r="GC386" s="1458"/>
      <c r="GD386" s="1458"/>
      <c r="GE386" s="1458"/>
      <c r="GF386" s="1457" t="str">
        <f>IF($CF$122&lt;&gt;"",$CF$122,"")</f>
        <v/>
      </c>
      <c r="GG386" s="1458"/>
      <c r="GH386" s="1458"/>
      <c r="GI386" s="1458"/>
      <c r="GJ386" s="1458"/>
      <c r="GK386" s="1458"/>
      <c r="GL386" s="1458"/>
      <c r="GM386" s="1458"/>
      <c r="GN386" s="1458"/>
      <c r="GO386" s="1458"/>
      <c r="GP386" s="1458"/>
      <c r="GQ386" s="1458"/>
      <c r="GR386" s="1458"/>
      <c r="GS386" s="1458"/>
      <c r="GT386" s="1458"/>
      <c r="GU386" s="1458"/>
      <c r="GV386" s="1458"/>
      <c r="GW386" s="1458"/>
      <c r="GX386" s="1458"/>
      <c r="GY386" s="1457" t="str">
        <f>IF($CY$122&lt;&gt;"",$CY$122,"")</f>
        <v/>
      </c>
      <c r="GZ386" s="1458"/>
      <c r="HA386" s="1458"/>
      <c r="HB386" s="1458"/>
      <c r="HC386" s="1458"/>
      <c r="HD386" s="1458"/>
      <c r="HE386" s="1458"/>
      <c r="HF386" s="1458"/>
      <c r="HG386" s="1458"/>
      <c r="HH386" s="1458"/>
      <c r="HI386" s="1458"/>
      <c r="HJ386" s="1458"/>
      <c r="HK386" s="1458"/>
      <c r="HL386" s="1458"/>
      <c r="HM386" s="1458"/>
      <c r="HN386" s="1458"/>
      <c r="HO386" s="1458"/>
      <c r="HP386" s="1458"/>
      <c r="HQ386" s="1458"/>
      <c r="HR386" s="1457" t="str">
        <f>IF($CY$122&lt;&gt;"",$CY$122,"")</f>
        <v/>
      </c>
      <c r="HS386" s="1458"/>
      <c r="HT386" s="1458"/>
      <c r="HU386" s="1458"/>
      <c r="HV386" s="1458"/>
      <c r="HW386" s="1458"/>
      <c r="HX386" s="1458"/>
      <c r="HY386" s="1458"/>
      <c r="HZ386" s="1458"/>
      <c r="IA386" s="1458"/>
      <c r="IB386" s="1458"/>
      <c r="IC386" s="1458"/>
      <c r="ID386" s="1458"/>
      <c r="IE386" s="1458"/>
      <c r="IF386" s="1458"/>
      <c r="IG386" s="1458"/>
      <c r="IH386" s="1458"/>
      <c r="II386" s="1598"/>
      <c r="IJ386" s="88"/>
    </row>
    <row r="387" spans="3:244" ht="5.25" customHeight="1">
      <c r="C387" s="90"/>
      <c r="D387" s="90"/>
      <c r="E387" s="90"/>
      <c r="F387" s="90"/>
      <c r="G387" s="90"/>
      <c r="H387" s="2232"/>
      <c r="I387" s="1458"/>
      <c r="J387" s="1458"/>
      <c r="K387" s="1458"/>
      <c r="L387" s="1458"/>
      <c r="M387" s="1458"/>
      <c r="N387" s="1458"/>
      <c r="O387" s="1458"/>
      <c r="P387" s="1458"/>
      <c r="Q387" s="1458"/>
      <c r="R387" s="1458"/>
      <c r="S387" s="1458"/>
      <c r="T387" s="1458"/>
      <c r="U387" s="1458"/>
      <c r="V387" s="1458"/>
      <c r="W387" s="1458"/>
      <c r="X387" s="1458"/>
      <c r="Y387" s="1458"/>
      <c r="Z387" s="1458"/>
      <c r="AA387" s="1458"/>
      <c r="AB387" s="1458"/>
      <c r="AC387" s="1458"/>
      <c r="AD387" s="1458"/>
      <c r="AE387" s="1458"/>
      <c r="AF387" s="1458"/>
      <c r="AG387" s="1458"/>
      <c r="AH387" s="1458"/>
      <c r="AI387" s="1458"/>
      <c r="AJ387" s="1458"/>
      <c r="AK387" s="1458"/>
      <c r="AL387" s="1458"/>
      <c r="AM387" s="1458"/>
      <c r="AN387" s="1458"/>
      <c r="AO387" s="1458"/>
      <c r="AP387" s="1458"/>
      <c r="AQ387" s="1458"/>
      <c r="AR387" s="1458"/>
      <c r="AS387" s="1458"/>
      <c r="AT387" s="1458"/>
      <c r="AU387" s="1458"/>
      <c r="AV387" s="1458"/>
      <c r="AW387" s="1458"/>
      <c r="AX387" s="1458"/>
      <c r="AY387" s="1458"/>
      <c r="AZ387" s="1458"/>
      <c r="BA387" s="1458"/>
      <c r="BB387" s="1458"/>
      <c r="BC387" s="1458"/>
      <c r="BD387" s="1458"/>
      <c r="BE387" s="1458"/>
      <c r="BF387" s="1458"/>
      <c r="BG387" s="1458"/>
      <c r="BH387" s="1458"/>
      <c r="BI387" s="1458"/>
      <c r="BJ387" s="1458"/>
      <c r="BK387" s="1458"/>
      <c r="BL387" s="1458"/>
      <c r="BM387" s="1458"/>
      <c r="BN387" s="1458"/>
      <c r="BO387" s="1458"/>
      <c r="BP387" s="1458"/>
      <c r="BQ387" s="1458"/>
      <c r="BR387" s="1458"/>
      <c r="BS387" s="1458"/>
      <c r="BT387" s="1458"/>
      <c r="BU387" s="1458"/>
      <c r="BV387" s="1458"/>
      <c r="BW387" s="1458"/>
      <c r="BX387" s="1458"/>
      <c r="BY387" s="1458"/>
      <c r="BZ387" s="1458"/>
      <c r="CA387" s="1458"/>
      <c r="CB387" s="1458"/>
      <c r="CC387" s="1458"/>
      <c r="CD387" s="1458"/>
      <c r="CE387" s="1458"/>
      <c r="CF387" s="1458"/>
      <c r="CG387" s="1458"/>
      <c r="CH387" s="1458"/>
      <c r="CI387" s="1458"/>
      <c r="CJ387" s="1458"/>
      <c r="CK387" s="1458"/>
      <c r="CL387" s="1458"/>
      <c r="CM387" s="1458"/>
      <c r="CN387" s="1458"/>
      <c r="CO387" s="1458"/>
      <c r="CP387" s="1458"/>
      <c r="CQ387" s="1458"/>
      <c r="CR387" s="1458"/>
      <c r="CS387" s="1458"/>
      <c r="CT387" s="1458"/>
      <c r="CU387" s="1458"/>
      <c r="CV387" s="1458"/>
      <c r="CW387" s="1458"/>
      <c r="CX387" s="1458"/>
      <c r="CY387" s="1458"/>
      <c r="CZ387" s="1458"/>
      <c r="DA387" s="1458"/>
      <c r="DB387" s="1458"/>
      <c r="DC387" s="1458"/>
      <c r="DD387" s="1458"/>
      <c r="DE387" s="1458"/>
      <c r="DF387" s="1458"/>
      <c r="DG387" s="1458"/>
      <c r="DH387" s="1458"/>
      <c r="DI387" s="1458"/>
      <c r="DJ387" s="1458"/>
      <c r="DK387" s="1458"/>
      <c r="DL387" s="1458"/>
      <c r="DM387" s="1458"/>
      <c r="DN387" s="1458"/>
      <c r="DO387" s="1458"/>
      <c r="DP387" s="1598"/>
      <c r="DQ387" s="81"/>
      <c r="DR387" s="144"/>
      <c r="DV387" s="90"/>
      <c r="DW387" s="90"/>
      <c r="DX387" s="90"/>
      <c r="DY387" s="90"/>
      <c r="DZ387" s="90"/>
      <c r="EA387" s="2232"/>
      <c r="EB387" s="1458"/>
      <c r="EC387" s="1458"/>
      <c r="ED387" s="1458"/>
      <c r="EE387" s="1458"/>
      <c r="EF387" s="1458"/>
      <c r="EG387" s="1458"/>
      <c r="EH387" s="1458"/>
      <c r="EI387" s="1458"/>
      <c r="EJ387" s="1458"/>
      <c r="EK387" s="1458"/>
      <c r="EL387" s="1458"/>
      <c r="EM387" s="1458"/>
      <c r="EN387" s="1458"/>
      <c r="EO387" s="1458"/>
      <c r="EP387" s="1458"/>
      <c r="EQ387" s="1458"/>
      <c r="ER387" s="1458"/>
      <c r="ES387" s="1458"/>
      <c r="ET387" s="1458"/>
      <c r="EU387" s="1458"/>
      <c r="EV387" s="1458"/>
      <c r="EW387" s="1458"/>
      <c r="EX387" s="1458"/>
      <c r="EY387" s="1458"/>
      <c r="EZ387" s="1458"/>
      <c r="FA387" s="1458"/>
      <c r="FB387" s="1458"/>
      <c r="FC387" s="1458"/>
      <c r="FD387" s="1458"/>
      <c r="FE387" s="1458"/>
      <c r="FF387" s="1458"/>
      <c r="FG387" s="1458"/>
      <c r="FH387" s="1458"/>
      <c r="FI387" s="1458"/>
      <c r="FJ387" s="1458"/>
      <c r="FK387" s="1458"/>
      <c r="FL387" s="1458"/>
      <c r="FM387" s="1458"/>
      <c r="FN387" s="1458"/>
      <c r="FO387" s="1458"/>
      <c r="FP387" s="1458"/>
      <c r="FQ387" s="1458"/>
      <c r="FR387" s="1458"/>
      <c r="FS387" s="1458"/>
      <c r="FT387" s="1458"/>
      <c r="FU387" s="1458"/>
      <c r="FV387" s="1458"/>
      <c r="FW387" s="1458"/>
      <c r="FX387" s="1458"/>
      <c r="FY387" s="1458"/>
      <c r="FZ387" s="1458"/>
      <c r="GA387" s="1458"/>
      <c r="GB387" s="1458"/>
      <c r="GC387" s="1458"/>
      <c r="GD387" s="1458"/>
      <c r="GE387" s="1458"/>
      <c r="GF387" s="1458"/>
      <c r="GG387" s="1458"/>
      <c r="GH387" s="1458"/>
      <c r="GI387" s="1458"/>
      <c r="GJ387" s="1458"/>
      <c r="GK387" s="1458"/>
      <c r="GL387" s="1458"/>
      <c r="GM387" s="1458"/>
      <c r="GN387" s="1458"/>
      <c r="GO387" s="1458"/>
      <c r="GP387" s="1458"/>
      <c r="GQ387" s="1458"/>
      <c r="GR387" s="1458"/>
      <c r="GS387" s="1458"/>
      <c r="GT387" s="1458"/>
      <c r="GU387" s="1458"/>
      <c r="GV387" s="1458"/>
      <c r="GW387" s="1458"/>
      <c r="GX387" s="1458"/>
      <c r="GY387" s="1458"/>
      <c r="GZ387" s="1458"/>
      <c r="HA387" s="1458"/>
      <c r="HB387" s="1458"/>
      <c r="HC387" s="1458"/>
      <c r="HD387" s="1458"/>
      <c r="HE387" s="1458"/>
      <c r="HF387" s="1458"/>
      <c r="HG387" s="1458"/>
      <c r="HH387" s="1458"/>
      <c r="HI387" s="1458"/>
      <c r="HJ387" s="1458"/>
      <c r="HK387" s="1458"/>
      <c r="HL387" s="1458"/>
      <c r="HM387" s="1458"/>
      <c r="HN387" s="1458"/>
      <c r="HO387" s="1458"/>
      <c r="HP387" s="1458"/>
      <c r="HQ387" s="1458"/>
      <c r="HR387" s="1458"/>
      <c r="HS387" s="1458"/>
      <c r="HT387" s="1458"/>
      <c r="HU387" s="1458"/>
      <c r="HV387" s="1458"/>
      <c r="HW387" s="1458"/>
      <c r="HX387" s="1458"/>
      <c r="HY387" s="1458"/>
      <c r="HZ387" s="1458"/>
      <c r="IA387" s="1458"/>
      <c r="IB387" s="1458"/>
      <c r="IC387" s="1458"/>
      <c r="ID387" s="1458"/>
      <c r="IE387" s="1458"/>
      <c r="IF387" s="1458"/>
      <c r="IG387" s="1458"/>
      <c r="IH387" s="1458"/>
      <c r="II387" s="1598"/>
      <c r="IJ387" s="88"/>
    </row>
    <row r="388" spans="3:244" ht="5.25" customHeight="1" thickBot="1">
      <c r="C388" s="90"/>
      <c r="D388" s="90"/>
      <c r="E388" s="90"/>
      <c r="F388" s="90"/>
      <c r="G388" s="90"/>
      <c r="H388" s="2232"/>
      <c r="I388" s="1458"/>
      <c r="J388" s="1458"/>
      <c r="K388" s="1458"/>
      <c r="L388" s="1458"/>
      <c r="M388" s="1458"/>
      <c r="N388" s="1458"/>
      <c r="O388" s="1458"/>
      <c r="P388" s="1458"/>
      <c r="Q388" s="1458"/>
      <c r="R388" s="1458"/>
      <c r="S388" s="1458"/>
      <c r="T388" s="1458"/>
      <c r="U388" s="1458"/>
      <c r="V388" s="1458"/>
      <c r="W388" s="1458"/>
      <c r="X388" s="1458"/>
      <c r="Y388" s="1458"/>
      <c r="Z388" s="1458"/>
      <c r="AA388" s="1458"/>
      <c r="AB388" s="1458"/>
      <c r="AC388" s="1458"/>
      <c r="AD388" s="1458"/>
      <c r="AE388" s="1458"/>
      <c r="AF388" s="1458"/>
      <c r="AG388" s="1458"/>
      <c r="AH388" s="1458"/>
      <c r="AI388" s="1458"/>
      <c r="AJ388" s="1458"/>
      <c r="AK388" s="1458"/>
      <c r="AL388" s="1458"/>
      <c r="AM388" s="1458"/>
      <c r="AN388" s="1458"/>
      <c r="AO388" s="1458"/>
      <c r="AP388" s="1458"/>
      <c r="AQ388" s="1458"/>
      <c r="AR388" s="1458"/>
      <c r="AS388" s="1458"/>
      <c r="AT388" s="1458"/>
      <c r="AU388" s="1458"/>
      <c r="AV388" s="1458"/>
      <c r="AW388" s="1458"/>
      <c r="AX388" s="1458"/>
      <c r="AY388" s="1458"/>
      <c r="AZ388" s="1458"/>
      <c r="BA388" s="1458"/>
      <c r="BB388" s="1458"/>
      <c r="BC388" s="1458"/>
      <c r="BD388" s="1458"/>
      <c r="BE388" s="1458"/>
      <c r="BF388" s="1458"/>
      <c r="BG388" s="1458"/>
      <c r="BH388" s="1458"/>
      <c r="BI388" s="1458"/>
      <c r="BJ388" s="1458"/>
      <c r="BK388" s="1458"/>
      <c r="BL388" s="1458"/>
      <c r="BM388" s="1458"/>
      <c r="BN388" s="1458"/>
      <c r="BO388" s="1458"/>
      <c r="BP388" s="1458"/>
      <c r="BQ388" s="1458"/>
      <c r="BR388" s="1458"/>
      <c r="BS388" s="1458"/>
      <c r="BT388" s="1458"/>
      <c r="BU388" s="1458"/>
      <c r="BV388" s="1458"/>
      <c r="BW388" s="1458"/>
      <c r="BX388" s="1458"/>
      <c r="BY388" s="1458"/>
      <c r="BZ388" s="1458"/>
      <c r="CA388" s="1458"/>
      <c r="CB388" s="1458"/>
      <c r="CC388" s="1458"/>
      <c r="CD388" s="1458"/>
      <c r="CE388" s="1458"/>
      <c r="CF388" s="1458"/>
      <c r="CG388" s="1458"/>
      <c r="CH388" s="1458"/>
      <c r="CI388" s="1458"/>
      <c r="CJ388" s="1458"/>
      <c r="CK388" s="1458"/>
      <c r="CL388" s="1458"/>
      <c r="CM388" s="1458"/>
      <c r="CN388" s="1458"/>
      <c r="CO388" s="1458"/>
      <c r="CP388" s="1458"/>
      <c r="CQ388" s="1458"/>
      <c r="CR388" s="1458"/>
      <c r="CS388" s="1458"/>
      <c r="CT388" s="1458"/>
      <c r="CU388" s="1458"/>
      <c r="CV388" s="1458"/>
      <c r="CW388" s="1458"/>
      <c r="CX388" s="1458"/>
      <c r="CY388" s="1458"/>
      <c r="CZ388" s="1458"/>
      <c r="DA388" s="1458"/>
      <c r="DB388" s="1458"/>
      <c r="DC388" s="1458"/>
      <c r="DD388" s="1458"/>
      <c r="DE388" s="1458"/>
      <c r="DF388" s="1458"/>
      <c r="DG388" s="1458"/>
      <c r="DH388" s="1458"/>
      <c r="DI388" s="1458"/>
      <c r="DJ388" s="1458"/>
      <c r="DK388" s="1458"/>
      <c r="DL388" s="1458"/>
      <c r="DM388" s="1458"/>
      <c r="DN388" s="1458"/>
      <c r="DO388" s="1458"/>
      <c r="DP388" s="1598"/>
      <c r="DQ388" s="81"/>
      <c r="DR388" s="144"/>
      <c r="DV388" s="90"/>
      <c r="DW388" s="90"/>
      <c r="DX388" s="90"/>
      <c r="DY388" s="90"/>
      <c r="DZ388" s="90"/>
      <c r="EA388" s="2232"/>
      <c r="EB388" s="1458"/>
      <c r="EC388" s="1458"/>
      <c r="ED388" s="1458"/>
      <c r="EE388" s="1458"/>
      <c r="EF388" s="1458"/>
      <c r="EG388" s="1458"/>
      <c r="EH388" s="1458"/>
      <c r="EI388" s="1458"/>
      <c r="EJ388" s="1458"/>
      <c r="EK388" s="1458"/>
      <c r="EL388" s="1458"/>
      <c r="EM388" s="1458"/>
      <c r="EN388" s="1458"/>
      <c r="EO388" s="1458"/>
      <c r="EP388" s="1458"/>
      <c r="EQ388" s="1458"/>
      <c r="ER388" s="1458"/>
      <c r="ES388" s="1458"/>
      <c r="ET388" s="1458"/>
      <c r="EU388" s="1458"/>
      <c r="EV388" s="1458"/>
      <c r="EW388" s="1458"/>
      <c r="EX388" s="1458"/>
      <c r="EY388" s="1458"/>
      <c r="EZ388" s="1458"/>
      <c r="FA388" s="1458"/>
      <c r="FB388" s="1458"/>
      <c r="FC388" s="1458"/>
      <c r="FD388" s="1458"/>
      <c r="FE388" s="1458"/>
      <c r="FF388" s="1458"/>
      <c r="FG388" s="1458"/>
      <c r="FH388" s="1458"/>
      <c r="FI388" s="1458"/>
      <c r="FJ388" s="1458"/>
      <c r="FK388" s="1458"/>
      <c r="FL388" s="1458"/>
      <c r="FM388" s="1458"/>
      <c r="FN388" s="1458"/>
      <c r="FO388" s="1458"/>
      <c r="FP388" s="1458"/>
      <c r="FQ388" s="1458"/>
      <c r="FR388" s="1458"/>
      <c r="FS388" s="1458"/>
      <c r="FT388" s="1458"/>
      <c r="FU388" s="1458"/>
      <c r="FV388" s="1458"/>
      <c r="FW388" s="1458"/>
      <c r="FX388" s="1458"/>
      <c r="FY388" s="1458"/>
      <c r="FZ388" s="1458"/>
      <c r="GA388" s="1458"/>
      <c r="GB388" s="1458"/>
      <c r="GC388" s="1458"/>
      <c r="GD388" s="1458"/>
      <c r="GE388" s="1458"/>
      <c r="GF388" s="1458"/>
      <c r="GG388" s="1458"/>
      <c r="GH388" s="1458"/>
      <c r="GI388" s="1458"/>
      <c r="GJ388" s="1458"/>
      <c r="GK388" s="1458"/>
      <c r="GL388" s="1458"/>
      <c r="GM388" s="1458"/>
      <c r="GN388" s="1458"/>
      <c r="GO388" s="1458"/>
      <c r="GP388" s="1458"/>
      <c r="GQ388" s="1458"/>
      <c r="GR388" s="1458"/>
      <c r="GS388" s="1458"/>
      <c r="GT388" s="1458"/>
      <c r="GU388" s="1458"/>
      <c r="GV388" s="1458"/>
      <c r="GW388" s="1458"/>
      <c r="GX388" s="1458"/>
      <c r="GY388" s="1458"/>
      <c r="GZ388" s="1458"/>
      <c r="HA388" s="1458"/>
      <c r="HB388" s="1458"/>
      <c r="HC388" s="1458"/>
      <c r="HD388" s="1458"/>
      <c r="HE388" s="1458"/>
      <c r="HF388" s="1458"/>
      <c r="HG388" s="1458"/>
      <c r="HH388" s="1458"/>
      <c r="HI388" s="1458"/>
      <c r="HJ388" s="1458"/>
      <c r="HK388" s="1458"/>
      <c r="HL388" s="1458"/>
      <c r="HM388" s="1458"/>
      <c r="HN388" s="1458"/>
      <c r="HO388" s="1458"/>
      <c r="HP388" s="1458"/>
      <c r="HQ388" s="1458"/>
      <c r="HR388" s="1458"/>
      <c r="HS388" s="1458"/>
      <c r="HT388" s="1458"/>
      <c r="HU388" s="1458"/>
      <c r="HV388" s="1458"/>
      <c r="HW388" s="1458"/>
      <c r="HX388" s="1458"/>
      <c r="HY388" s="1458"/>
      <c r="HZ388" s="1458"/>
      <c r="IA388" s="1458"/>
      <c r="IB388" s="1458"/>
      <c r="IC388" s="1458"/>
      <c r="ID388" s="1458"/>
      <c r="IE388" s="1458"/>
      <c r="IF388" s="1458"/>
      <c r="IG388" s="1458"/>
      <c r="IH388" s="1458"/>
      <c r="II388" s="1598"/>
      <c r="IJ388" s="88"/>
    </row>
    <row r="389" spans="3:244" ht="5.25" customHeight="1">
      <c r="C389" s="90"/>
      <c r="D389" s="90"/>
      <c r="E389" s="90"/>
      <c r="F389" s="90"/>
      <c r="G389" s="90"/>
      <c r="H389" s="1442" t="s">
        <v>229</v>
      </c>
      <c r="I389" s="1443"/>
      <c r="J389" s="1443"/>
      <c r="K389" s="1443"/>
      <c r="L389" s="1443"/>
      <c r="M389" s="1443"/>
      <c r="N389" s="1443"/>
      <c r="O389" s="1444"/>
      <c r="P389" s="1448" t="s">
        <v>141</v>
      </c>
      <c r="Q389" s="1443"/>
      <c r="R389" s="1443"/>
      <c r="S389" s="1443"/>
      <c r="T389" s="1443"/>
      <c r="U389" s="1443"/>
      <c r="V389" s="1443"/>
      <c r="W389" s="1443"/>
      <c r="X389" s="1906"/>
      <c r="Y389" s="1909" t="s">
        <v>33</v>
      </c>
      <c r="Z389" s="1452"/>
      <c r="AA389" s="1452"/>
      <c r="AB389" s="1452"/>
      <c r="AC389" s="1452"/>
      <c r="AD389" s="1452"/>
      <c r="AE389" s="1452"/>
      <c r="AF389" s="1452"/>
      <c r="AG389" s="1452"/>
      <c r="AH389" s="1452"/>
      <c r="AI389" s="1452"/>
      <c r="AJ389" s="1910"/>
      <c r="AK389" s="1913" t="s">
        <v>143</v>
      </c>
      <c r="AL389" s="1443"/>
      <c r="AM389" s="1443"/>
      <c r="AN389" s="1443"/>
      <c r="AO389" s="1443"/>
      <c r="AP389" s="1443"/>
      <c r="AQ389" s="1443"/>
      <c r="AR389" s="1443"/>
      <c r="AS389" s="1906"/>
      <c r="AT389" s="1909" t="s">
        <v>33</v>
      </c>
      <c r="AU389" s="1452"/>
      <c r="AV389" s="1452"/>
      <c r="AW389" s="1452"/>
      <c r="AX389" s="1452"/>
      <c r="AY389" s="1452"/>
      <c r="AZ389" s="1452"/>
      <c r="BA389" s="1452"/>
      <c r="BB389" s="1452"/>
      <c r="BC389" s="1452"/>
      <c r="BD389" s="1452"/>
      <c r="BE389" s="1910"/>
      <c r="BF389" s="1913" t="s">
        <v>144</v>
      </c>
      <c r="BG389" s="1443"/>
      <c r="BH389" s="1443"/>
      <c r="BI389" s="1443"/>
      <c r="BJ389" s="1443"/>
      <c r="BK389" s="1443"/>
      <c r="BL389" s="1443"/>
      <c r="BM389" s="1443"/>
      <c r="BN389" s="1906"/>
      <c r="BO389" s="1909" t="s">
        <v>33</v>
      </c>
      <c r="BP389" s="1452"/>
      <c r="BQ389" s="1452"/>
      <c r="BR389" s="1452"/>
      <c r="BS389" s="1452"/>
      <c r="BT389" s="1452"/>
      <c r="BU389" s="1452"/>
      <c r="BV389" s="1452"/>
      <c r="BW389" s="1452"/>
      <c r="BX389" s="1452"/>
      <c r="BY389" s="1452"/>
      <c r="BZ389" s="1910"/>
      <c r="CA389" s="1913" t="s">
        <v>145</v>
      </c>
      <c r="CB389" s="1443"/>
      <c r="CC389" s="1443"/>
      <c r="CD389" s="1443"/>
      <c r="CE389" s="1443"/>
      <c r="CF389" s="1443"/>
      <c r="CG389" s="1443"/>
      <c r="CH389" s="1443"/>
      <c r="CI389" s="1906"/>
      <c r="CJ389" s="1909" t="s">
        <v>33</v>
      </c>
      <c r="CK389" s="1452"/>
      <c r="CL389" s="1452"/>
      <c r="CM389" s="1452"/>
      <c r="CN389" s="1452"/>
      <c r="CO389" s="1452"/>
      <c r="CP389" s="1452"/>
      <c r="CQ389" s="1452"/>
      <c r="CR389" s="1452"/>
      <c r="CS389" s="1452"/>
      <c r="CT389" s="1452"/>
      <c r="CU389" s="1910"/>
      <c r="CV389" s="1913" t="s">
        <v>146</v>
      </c>
      <c r="CW389" s="1443"/>
      <c r="CX389" s="1443"/>
      <c r="CY389" s="1443"/>
      <c r="CZ389" s="1443"/>
      <c r="DA389" s="1443"/>
      <c r="DB389" s="1443"/>
      <c r="DC389" s="1443"/>
      <c r="DD389" s="1906"/>
      <c r="DE389" s="1909" t="s">
        <v>33</v>
      </c>
      <c r="DF389" s="1452"/>
      <c r="DG389" s="1452"/>
      <c r="DH389" s="1452"/>
      <c r="DI389" s="1452"/>
      <c r="DJ389" s="1452"/>
      <c r="DK389" s="1452"/>
      <c r="DL389" s="1452"/>
      <c r="DM389" s="1452"/>
      <c r="DN389" s="1452"/>
      <c r="DO389" s="1452"/>
      <c r="DP389" s="1910"/>
      <c r="DQ389" s="81"/>
      <c r="DR389" s="144"/>
      <c r="DV389" s="90"/>
      <c r="DW389" s="90"/>
      <c r="DX389" s="90"/>
      <c r="DY389" s="90"/>
      <c r="DZ389" s="90"/>
      <c r="EA389" s="1442" t="s">
        <v>229</v>
      </c>
      <c r="EB389" s="1443"/>
      <c r="EC389" s="1443"/>
      <c r="ED389" s="1443"/>
      <c r="EE389" s="1443"/>
      <c r="EF389" s="1443"/>
      <c r="EG389" s="1443"/>
      <c r="EH389" s="1444"/>
      <c r="EI389" s="1448" t="s">
        <v>141</v>
      </c>
      <c r="EJ389" s="1443"/>
      <c r="EK389" s="1443"/>
      <c r="EL389" s="1443"/>
      <c r="EM389" s="1443"/>
      <c r="EN389" s="1443"/>
      <c r="EO389" s="1443"/>
      <c r="EP389" s="1443"/>
      <c r="EQ389" s="1906"/>
      <c r="ER389" s="1909" t="s">
        <v>33</v>
      </c>
      <c r="ES389" s="1452"/>
      <c r="ET389" s="1452"/>
      <c r="EU389" s="1452"/>
      <c r="EV389" s="1452"/>
      <c r="EW389" s="1452"/>
      <c r="EX389" s="1452"/>
      <c r="EY389" s="1452"/>
      <c r="EZ389" s="1452"/>
      <c r="FA389" s="1452"/>
      <c r="FB389" s="1452"/>
      <c r="FC389" s="1910"/>
      <c r="FD389" s="1913" t="s">
        <v>143</v>
      </c>
      <c r="FE389" s="1443"/>
      <c r="FF389" s="1443"/>
      <c r="FG389" s="1443"/>
      <c r="FH389" s="1443"/>
      <c r="FI389" s="1443"/>
      <c r="FJ389" s="1443"/>
      <c r="FK389" s="1443"/>
      <c r="FL389" s="1906"/>
      <c r="FM389" s="1909" t="s">
        <v>33</v>
      </c>
      <c r="FN389" s="1452"/>
      <c r="FO389" s="1452"/>
      <c r="FP389" s="1452"/>
      <c r="FQ389" s="1452"/>
      <c r="FR389" s="1452"/>
      <c r="FS389" s="1452"/>
      <c r="FT389" s="1452"/>
      <c r="FU389" s="1452"/>
      <c r="FV389" s="1452"/>
      <c r="FW389" s="1452"/>
      <c r="FX389" s="1910"/>
      <c r="FY389" s="1913" t="s">
        <v>144</v>
      </c>
      <c r="FZ389" s="1443"/>
      <c r="GA389" s="1443"/>
      <c r="GB389" s="1443"/>
      <c r="GC389" s="1443"/>
      <c r="GD389" s="1443"/>
      <c r="GE389" s="1443"/>
      <c r="GF389" s="1443"/>
      <c r="GG389" s="1906"/>
      <c r="GH389" s="1909" t="s">
        <v>33</v>
      </c>
      <c r="GI389" s="1452"/>
      <c r="GJ389" s="1452"/>
      <c r="GK389" s="1452"/>
      <c r="GL389" s="1452"/>
      <c r="GM389" s="1452"/>
      <c r="GN389" s="1452"/>
      <c r="GO389" s="1452"/>
      <c r="GP389" s="1452"/>
      <c r="GQ389" s="1452"/>
      <c r="GR389" s="1452"/>
      <c r="GS389" s="1910"/>
      <c r="GT389" s="1913" t="s">
        <v>145</v>
      </c>
      <c r="GU389" s="1443"/>
      <c r="GV389" s="1443"/>
      <c r="GW389" s="1443"/>
      <c r="GX389" s="1443"/>
      <c r="GY389" s="1443"/>
      <c r="GZ389" s="1443"/>
      <c r="HA389" s="1443"/>
      <c r="HB389" s="1906"/>
      <c r="HC389" s="1909" t="s">
        <v>33</v>
      </c>
      <c r="HD389" s="1452"/>
      <c r="HE389" s="1452"/>
      <c r="HF389" s="1452"/>
      <c r="HG389" s="1452"/>
      <c r="HH389" s="1452"/>
      <c r="HI389" s="1452"/>
      <c r="HJ389" s="1452"/>
      <c r="HK389" s="1452"/>
      <c r="HL389" s="1452"/>
      <c r="HM389" s="1452"/>
      <c r="HN389" s="1910"/>
      <c r="HO389" s="1913" t="s">
        <v>146</v>
      </c>
      <c r="HP389" s="1443"/>
      <c r="HQ389" s="1443"/>
      <c r="HR389" s="1443"/>
      <c r="HS389" s="1443"/>
      <c r="HT389" s="1443"/>
      <c r="HU389" s="1443"/>
      <c r="HV389" s="1443"/>
      <c r="HW389" s="1906"/>
      <c r="HX389" s="1909" t="s">
        <v>33</v>
      </c>
      <c r="HY389" s="1452"/>
      <c r="HZ389" s="1452"/>
      <c r="IA389" s="1452"/>
      <c r="IB389" s="1452"/>
      <c r="IC389" s="1452"/>
      <c r="ID389" s="1452"/>
      <c r="IE389" s="1452"/>
      <c r="IF389" s="1452"/>
      <c r="IG389" s="1452"/>
      <c r="IH389" s="1452"/>
      <c r="II389" s="1910"/>
      <c r="IJ389" s="88"/>
    </row>
    <row r="390" spans="3:244" ht="5.25" customHeight="1">
      <c r="C390" s="90"/>
      <c r="D390" s="90"/>
      <c r="E390" s="90"/>
      <c r="F390" s="90"/>
      <c r="G390" s="90"/>
      <c r="H390" s="1396"/>
      <c r="I390" s="1397"/>
      <c r="J390" s="1397"/>
      <c r="K390" s="1397"/>
      <c r="L390" s="1397"/>
      <c r="M390" s="1397"/>
      <c r="N390" s="1397"/>
      <c r="O390" s="1398"/>
      <c r="P390" s="1449"/>
      <c r="Q390" s="1397"/>
      <c r="R390" s="1397"/>
      <c r="S390" s="1397"/>
      <c r="T390" s="1397"/>
      <c r="U390" s="1397"/>
      <c r="V390" s="1397"/>
      <c r="W390" s="1397"/>
      <c r="X390" s="1907"/>
      <c r="Y390" s="1911"/>
      <c r="Z390" s="1455"/>
      <c r="AA390" s="1455"/>
      <c r="AB390" s="1455"/>
      <c r="AC390" s="1455"/>
      <c r="AD390" s="1455"/>
      <c r="AE390" s="1455"/>
      <c r="AF390" s="1455"/>
      <c r="AG390" s="1455"/>
      <c r="AH390" s="1455"/>
      <c r="AI390" s="1455"/>
      <c r="AJ390" s="1912"/>
      <c r="AK390" s="1914"/>
      <c r="AL390" s="1397"/>
      <c r="AM390" s="1397"/>
      <c r="AN390" s="1397"/>
      <c r="AO390" s="1397"/>
      <c r="AP390" s="1397"/>
      <c r="AQ390" s="1397"/>
      <c r="AR390" s="1397"/>
      <c r="AS390" s="1907"/>
      <c r="AT390" s="1911"/>
      <c r="AU390" s="1455"/>
      <c r="AV390" s="1455"/>
      <c r="AW390" s="1455"/>
      <c r="AX390" s="1455"/>
      <c r="AY390" s="1455"/>
      <c r="AZ390" s="1455"/>
      <c r="BA390" s="1455"/>
      <c r="BB390" s="1455"/>
      <c r="BC390" s="1455"/>
      <c r="BD390" s="1455"/>
      <c r="BE390" s="1912"/>
      <c r="BF390" s="1914"/>
      <c r="BG390" s="1397"/>
      <c r="BH390" s="1397"/>
      <c r="BI390" s="1397"/>
      <c r="BJ390" s="1397"/>
      <c r="BK390" s="1397"/>
      <c r="BL390" s="1397"/>
      <c r="BM390" s="1397"/>
      <c r="BN390" s="1907"/>
      <c r="BO390" s="1911"/>
      <c r="BP390" s="1455"/>
      <c r="BQ390" s="1455"/>
      <c r="BR390" s="1455"/>
      <c r="BS390" s="1455"/>
      <c r="BT390" s="1455"/>
      <c r="BU390" s="1455"/>
      <c r="BV390" s="1455"/>
      <c r="BW390" s="1455"/>
      <c r="BX390" s="1455"/>
      <c r="BY390" s="1455"/>
      <c r="BZ390" s="1912"/>
      <c r="CA390" s="1914"/>
      <c r="CB390" s="1397"/>
      <c r="CC390" s="1397"/>
      <c r="CD390" s="1397"/>
      <c r="CE390" s="1397"/>
      <c r="CF390" s="1397"/>
      <c r="CG390" s="1397"/>
      <c r="CH390" s="1397"/>
      <c r="CI390" s="1907"/>
      <c r="CJ390" s="1911"/>
      <c r="CK390" s="1455"/>
      <c r="CL390" s="1455"/>
      <c r="CM390" s="1455"/>
      <c r="CN390" s="1455"/>
      <c r="CO390" s="1455"/>
      <c r="CP390" s="1455"/>
      <c r="CQ390" s="1455"/>
      <c r="CR390" s="1455"/>
      <c r="CS390" s="1455"/>
      <c r="CT390" s="1455"/>
      <c r="CU390" s="1912"/>
      <c r="CV390" s="1914"/>
      <c r="CW390" s="1397"/>
      <c r="CX390" s="1397"/>
      <c r="CY390" s="1397"/>
      <c r="CZ390" s="1397"/>
      <c r="DA390" s="1397"/>
      <c r="DB390" s="1397"/>
      <c r="DC390" s="1397"/>
      <c r="DD390" s="1907"/>
      <c r="DE390" s="1911"/>
      <c r="DF390" s="1455"/>
      <c r="DG390" s="1455"/>
      <c r="DH390" s="1455"/>
      <c r="DI390" s="1455"/>
      <c r="DJ390" s="1455"/>
      <c r="DK390" s="1455"/>
      <c r="DL390" s="1455"/>
      <c r="DM390" s="1455"/>
      <c r="DN390" s="1455"/>
      <c r="DO390" s="1455"/>
      <c r="DP390" s="1912"/>
      <c r="DQ390" s="81"/>
      <c r="DR390" s="144"/>
      <c r="DV390" s="90"/>
      <c r="DW390" s="90"/>
      <c r="DX390" s="90"/>
      <c r="DY390" s="90"/>
      <c r="DZ390" s="90"/>
      <c r="EA390" s="1396"/>
      <c r="EB390" s="1397"/>
      <c r="EC390" s="1397"/>
      <c r="ED390" s="1397"/>
      <c r="EE390" s="1397"/>
      <c r="EF390" s="1397"/>
      <c r="EG390" s="1397"/>
      <c r="EH390" s="1398"/>
      <c r="EI390" s="1449"/>
      <c r="EJ390" s="1397"/>
      <c r="EK390" s="1397"/>
      <c r="EL390" s="1397"/>
      <c r="EM390" s="1397"/>
      <c r="EN390" s="1397"/>
      <c r="EO390" s="1397"/>
      <c r="EP390" s="1397"/>
      <c r="EQ390" s="1907"/>
      <c r="ER390" s="1911"/>
      <c r="ES390" s="1455"/>
      <c r="ET390" s="1455"/>
      <c r="EU390" s="1455"/>
      <c r="EV390" s="1455"/>
      <c r="EW390" s="1455"/>
      <c r="EX390" s="1455"/>
      <c r="EY390" s="1455"/>
      <c r="EZ390" s="1455"/>
      <c r="FA390" s="1455"/>
      <c r="FB390" s="1455"/>
      <c r="FC390" s="1912"/>
      <c r="FD390" s="1914"/>
      <c r="FE390" s="1397"/>
      <c r="FF390" s="1397"/>
      <c r="FG390" s="1397"/>
      <c r="FH390" s="1397"/>
      <c r="FI390" s="1397"/>
      <c r="FJ390" s="1397"/>
      <c r="FK390" s="1397"/>
      <c r="FL390" s="1907"/>
      <c r="FM390" s="1911"/>
      <c r="FN390" s="1455"/>
      <c r="FO390" s="1455"/>
      <c r="FP390" s="1455"/>
      <c r="FQ390" s="1455"/>
      <c r="FR390" s="1455"/>
      <c r="FS390" s="1455"/>
      <c r="FT390" s="1455"/>
      <c r="FU390" s="1455"/>
      <c r="FV390" s="1455"/>
      <c r="FW390" s="1455"/>
      <c r="FX390" s="1912"/>
      <c r="FY390" s="1914"/>
      <c r="FZ390" s="1397"/>
      <c r="GA390" s="1397"/>
      <c r="GB390" s="1397"/>
      <c r="GC390" s="1397"/>
      <c r="GD390" s="1397"/>
      <c r="GE390" s="1397"/>
      <c r="GF390" s="1397"/>
      <c r="GG390" s="1907"/>
      <c r="GH390" s="1911"/>
      <c r="GI390" s="1455"/>
      <c r="GJ390" s="1455"/>
      <c r="GK390" s="1455"/>
      <c r="GL390" s="1455"/>
      <c r="GM390" s="1455"/>
      <c r="GN390" s="1455"/>
      <c r="GO390" s="1455"/>
      <c r="GP390" s="1455"/>
      <c r="GQ390" s="1455"/>
      <c r="GR390" s="1455"/>
      <c r="GS390" s="1912"/>
      <c r="GT390" s="1914"/>
      <c r="GU390" s="1397"/>
      <c r="GV390" s="1397"/>
      <c r="GW390" s="1397"/>
      <c r="GX390" s="1397"/>
      <c r="GY390" s="1397"/>
      <c r="GZ390" s="1397"/>
      <c r="HA390" s="1397"/>
      <c r="HB390" s="1907"/>
      <c r="HC390" s="1911"/>
      <c r="HD390" s="1455"/>
      <c r="HE390" s="1455"/>
      <c r="HF390" s="1455"/>
      <c r="HG390" s="1455"/>
      <c r="HH390" s="1455"/>
      <c r="HI390" s="1455"/>
      <c r="HJ390" s="1455"/>
      <c r="HK390" s="1455"/>
      <c r="HL390" s="1455"/>
      <c r="HM390" s="1455"/>
      <c r="HN390" s="1912"/>
      <c r="HO390" s="1914"/>
      <c r="HP390" s="1397"/>
      <c r="HQ390" s="1397"/>
      <c r="HR390" s="1397"/>
      <c r="HS390" s="1397"/>
      <c r="HT390" s="1397"/>
      <c r="HU390" s="1397"/>
      <c r="HV390" s="1397"/>
      <c r="HW390" s="1907"/>
      <c r="HX390" s="1911"/>
      <c r="HY390" s="1455"/>
      <c r="HZ390" s="1455"/>
      <c r="IA390" s="1455"/>
      <c r="IB390" s="1455"/>
      <c r="IC390" s="1455"/>
      <c r="ID390" s="1455"/>
      <c r="IE390" s="1455"/>
      <c r="IF390" s="1455"/>
      <c r="IG390" s="1455"/>
      <c r="IH390" s="1455"/>
      <c r="II390" s="1912"/>
    </row>
    <row r="391" spans="3:244" ht="5.25" customHeight="1">
      <c r="C391" s="90"/>
      <c r="D391" s="90"/>
      <c r="E391" s="90"/>
      <c r="F391" s="90"/>
      <c r="G391" s="90"/>
      <c r="H391" s="1396"/>
      <c r="I391" s="1397"/>
      <c r="J391" s="1397"/>
      <c r="K391" s="1397"/>
      <c r="L391" s="1397"/>
      <c r="M391" s="1397"/>
      <c r="N391" s="1397"/>
      <c r="O391" s="1398"/>
      <c r="P391" s="1449"/>
      <c r="Q391" s="1397"/>
      <c r="R391" s="1397"/>
      <c r="S391" s="1397"/>
      <c r="T391" s="1397"/>
      <c r="U391" s="1397"/>
      <c r="V391" s="1397"/>
      <c r="W391" s="1397"/>
      <c r="X391" s="1907"/>
      <c r="Y391" s="1911"/>
      <c r="Z391" s="1455"/>
      <c r="AA391" s="1455"/>
      <c r="AB391" s="1455"/>
      <c r="AC391" s="1455"/>
      <c r="AD391" s="1455"/>
      <c r="AE391" s="1455"/>
      <c r="AF391" s="1455"/>
      <c r="AG391" s="1455"/>
      <c r="AH391" s="1455"/>
      <c r="AI391" s="1455"/>
      <c r="AJ391" s="1912"/>
      <c r="AK391" s="1914"/>
      <c r="AL391" s="1397"/>
      <c r="AM391" s="1397"/>
      <c r="AN391" s="1397"/>
      <c r="AO391" s="1397"/>
      <c r="AP391" s="1397"/>
      <c r="AQ391" s="1397"/>
      <c r="AR391" s="1397"/>
      <c r="AS391" s="1907"/>
      <c r="AT391" s="1911"/>
      <c r="AU391" s="1455"/>
      <c r="AV391" s="1455"/>
      <c r="AW391" s="1455"/>
      <c r="AX391" s="1455"/>
      <c r="AY391" s="1455"/>
      <c r="AZ391" s="1455"/>
      <c r="BA391" s="1455"/>
      <c r="BB391" s="1455"/>
      <c r="BC391" s="1455"/>
      <c r="BD391" s="1455"/>
      <c r="BE391" s="1912"/>
      <c r="BF391" s="1914"/>
      <c r="BG391" s="1397"/>
      <c r="BH391" s="1397"/>
      <c r="BI391" s="1397"/>
      <c r="BJ391" s="1397"/>
      <c r="BK391" s="1397"/>
      <c r="BL391" s="1397"/>
      <c r="BM391" s="1397"/>
      <c r="BN391" s="1907"/>
      <c r="BO391" s="1911"/>
      <c r="BP391" s="1455"/>
      <c r="BQ391" s="1455"/>
      <c r="BR391" s="1455"/>
      <c r="BS391" s="1455"/>
      <c r="BT391" s="1455"/>
      <c r="BU391" s="1455"/>
      <c r="BV391" s="1455"/>
      <c r="BW391" s="1455"/>
      <c r="BX391" s="1455"/>
      <c r="BY391" s="1455"/>
      <c r="BZ391" s="1912"/>
      <c r="CA391" s="1914"/>
      <c r="CB391" s="1397"/>
      <c r="CC391" s="1397"/>
      <c r="CD391" s="1397"/>
      <c r="CE391" s="1397"/>
      <c r="CF391" s="1397"/>
      <c r="CG391" s="1397"/>
      <c r="CH391" s="1397"/>
      <c r="CI391" s="1907"/>
      <c r="CJ391" s="1911"/>
      <c r="CK391" s="1455"/>
      <c r="CL391" s="1455"/>
      <c r="CM391" s="1455"/>
      <c r="CN391" s="1455"/>
      <c r="CO391" s="1455"/>
      <c r="CP391" s="1455"/>
      <c r="CQ391" s="1455"/>
      <c r="CR391" s="1455"/>
      <c r="CS391" s="1455"/>
      <c r="CT391" s="1455"/>
      <c r="CU391" s="1912"/>
      <c r="CV391" s="1914"/>
      <c r="CW391" s="1397"/>
      <c r="CX391" s="1397"/>
      <c r="CY391" s="1397"/>
      <c r="CZ391" s="1397"/>
      <c r="DA391" s="1397"/>
      <c r="DB391" s="1397"/>
      <c r="DC391" s="1397"/>
      <c r="DD391" s="1907"/>
      <c r="DE391" s="1911"/>
      <c r="DF391" s="1455"/>
      <c r="DG391" s="1455"/>
      <c r="DH391" s="1455"/>
      <c r="DI391" s="1455"/>
      <c r="DJ391" s="1455"/>
      <c r="DK391" s="1455"/>
      <c r="DL391" s="1455"/>
      <c r="DM391" s="1455"/>
      <c r="DN391" s="1455"/>
      <c r="DO391" s="1455"/>
      <c r="DP391" s="1912"/>
      <c r="DQ391" s="81"/>
      <c r="DR391" s="144"/>
      <c r="DV391" s="90"/>
      <c r="DW391" s="90"/>
      <c r="DX391" s="90"/>
      <c r="DY391" s="90"/>
      <c r="DZ391" s="90"/>
      <c r="EA391" s="1396"/>
      <c r="EB391" s="1397"/>
      <c r="EC391" s="1397"/>
      <c r="ED391" s="1397"/>
      <c r="EE391" s="1397"/>
      <c r="EF391" s="1397"/>
      <c r="EG391" s="1397"/>
      <c r="EH391" s="1398"/>
      <c r="EI391" s="1449"/>
      <c r="EJ391" s="1397"/>
      <c r="EK391" s="1397"/>
      <c r="EL391" s="1397"/>
      <c r="EM391" s="1397"/>
      <c r="EN391" s="1397"/>
      <c r="EO391" s="1397"/>
      <c r="EP391" s="1397"/>
      <c r="EQ391" s="1907"/>
      <c r="ER391" s="1911"/>
      <c r="ES391" s="1455"/>
      <c r="ET391" s="1455"/>
      <c r="EU391" s="1455"/>
      <c r="EV391" s="1455"/>
      <c r="EW391" s="1455"/>
      <c r="EX391" s="1455"/>
      <c r="EY391" s="1455"/>
      <c r="EZ391" s="1455"/>
      <c r="FA391" s="1455"/>
      <c r="FB391" s="1455"/>
      <c r="FC391" s="1912"/>
      <c r="FD391" s="1914"/>
      <c r="FE391" s="1397"/>
      <c r="FF391" s="1397"/>
      <c r="FG391" s="1397"/>
      <c r="FH391" s="1397"/>
      <c r="FI391" s="1397"/>
      <c r="FJ391" s="1397"/>
      <c r="FK391" s="1397"/>
      <c r="FL391" s="1907"/>
      <c r="FM391" s="1911"/>
      <c r="FN391" s="1455"/>
      <c r="FO391" s="1455"/>
      <c r="FP391" s="1455"/>
      <c r="FQ391" s="1455"/>
      <c r="FR391" s="1455"/>
      <c r="FS391" s="1455"/>
      <c r="FT391" s="1455"/>
      <c r="FU391" s="1455"/>
      <c r="FV391" s="1455"/>
      <c r="FW391" s="1455"/>
      <c r="FX391" s="1912"/>
      <c r="FY391" s="1914"/>
      <c r="FZ391" s="1397"/>
      <c r="GA391" s="1397"/>
      <c r="GB391" s="1397"/>
      <c r="GC391" s="1397"/>
      <c r="GD391" s="1397"/>
      <c r="GE391" s="1397"/>
      <c r="GF391" s="1397"/>
      <c r="GG391" s="1907"/>
      <c r="GH391" s="1911"/>
      <c r="GI391" s="1455"/>
      <c r="GJ391" s="1455"/>
      <c r="GK391" s="1455"/>
      <c r="GL391" s="1455"/>
      <c r="GM391" s="1455"/>
      <c r="GN391" s="1455"/>
      <c r="GO391" s="1455"/>
      <c r="GP391" s="1455"/>
      <c r="GQ391" s="1455"/>
      <c r="GR391" s="1455"/>
      <c r="GS391" s="1912"/>
      <c r="GT391" s="1914"/>
      <c r="GU391" s="1397"/>
      <c r="GV391" s="1397"/>
      <c r="GW391" s="1397"/>
      <c r="GX391" s="1397"/>
      <c r="GY391" s="1397"/>
      <c r="GZ391" s="1397"/>
      <c r="HA391" s="1397"/>
      <c r="HB391" s="1907"/>
      <c r="HC391" s="1911"/>
      <c r="HD391" s="1455"/>
      <c r="HE391" s="1455"/>
      <c r="HF391" s="1455"/>
      <c r="HG391" s="1455"/>
      <c r="HH391" s="1455"/>
      <c r="HI391" s="1455"/>
      <c r="HJ391" s="1455"/>
      <c r="HK391" s="1455"/>
      <c r="HL391" s="1455"/>
      <c r="HM391" s="1455"/>
      <c r="HN391" s="1912"/>
      <c r="HO391" s="1914"/>
      <c r="HP391" s="1397"/>
      <c r="HQ391" s="1397"/>
      <c r="HR391" s="1397"/>
      <c r="HS391" s="1397"/>
      <c r="HT391" s="1397"/>
      <c r="HU391" s="1397"/>
      <c r="HV391" s="1397"/>
      <c r="HW391" s="1907"/>
      <c r="HX391" s="1911"/>
      <c r="HY391" s="1455"/>
      <c r="HZ391" s="1455"/>
      <c r="IA391" s="1455"/>
      <c r="IB391" s="1455"/>
      <c r="IC391" s="1455"/>
      <c r="ID391" s="1455"/>
      <c r="IE391" s="1455"/>
      <c r="IF391" s="1455"/>
      <c r="IG391" s="1455"/>
      <c r="IH391" s="1455"/>
      <c r="II391" s="1912"/>
    </row>
    <row r="392" spans="3:244" ht="5.25" customHeight="1">
      <c r="C392" s="90"/>
      <c r="D392" s="90"/>
      <c r="E392" s="90"/>
      <c r="F392" s="90"/>
      <c r="G392" s="90"/>
      <c r="H392" s="1396"/>
      <c r="I392" s="1397"/>
      <c r="J392" s="1397"/>
      <c r="K392" s="1397"/>
      <c r="L392" s="1397"/>
      <c r="M392" s="1397"/>
      <c r="N392" s="1397"/>
      <c r="O392" s="1398"/>
      <c r="P392" s="1449"/>
      <c r="Q392" s="1397"/>
      <c r="R392" s="1397"/>
      <c r="S392" s="1397"/>
      <c r="T392" s="1397"/>
      <c r="U392" s="1397"/>
      <c r="V392" s="1397"/>
      <c r="W392" s="1397"/>
      <c r="X392" s="1907"/>
      <c r="Y392" s="1916" t="str">
        <f>IF($Y$128&lt;&gt;"",$Y$128,"")</f>
        <v/>
      </c>
      <c r="Z392" s="1852"/>
      <c r="AA392" s="1852"/>
      <c r="AB392" s="1852"/>
      <c r="AC392" s="1852"/>
      <c r="AD392" s="1852"/>
      <c r="AE392" s="1852"/>
      <c r="AF392" s="1852"/>
      <c r="AG392" s="1852"/>
      <c r="AH392" s="1852"/>
      <c r="AI392" s="1852"/>
      <c r="AJ392" s="1917"/>
      <c r="AK392" s="1914"/>
      <c r="AL392" s="1397"/>
      <c r="AM392" s="1397"/>
      <c r="AN392" s="1397"/>
      <c r="AO392" s="1397"/>
      <c r="AP392" s="1397"/>
      <c r="AQ392" s="1397"/>
      <c r="AR392" s="1397"/>
      <c r="AS392" s="1907"/>
      <c r="AT392" s="1916" t="str">
        <f>IF($AT$128&lt;&gt;"",$AT$128,"")</f>
        <v/>
      </c>
      <c r="AU392" s="1852"/>
      <c r="AV392" s="1852"/>
      <c r="AW392" s="1852"/>
      <c r="AX392" s="1852"/>
      <c r="AY392" s="1852"/>
      <c r="AZ392" s="1852"/>
      <c r="BA392" s="1852"/>
      <c r="BB392" s="1852"/>
      <c r="BC392" s="1852"/>
      <c r="BD392" s="1852"/>
      <c r="BE392" s="1917"/>
      <c r="BF392" s="1914"/>
      <c r="BG392" s="1397"/>
      <c r="BH392" s="1397"/>
      <c r="BI392" s="1397"/>
      <c r="BJ392" s="1397"/>
      <c r="BK392" s="1397"/>
      <c r="BL392" s="1397"/>
      <c r="BM392" s="1397"/>
      <c r="BN392" s="1907"/>
      <c r="BO392" s="1916" t="str">
        <f>IF($BO$128&lt;&gt;"",$BO$128,"")</f>
        <v/>
      </c>
      <c r="BP392" s="1852"/>
      <c r="BQ392" s="1852"/>
      <c r="BR392" s="1852"/>
      <c r="BS392" s="1852"/>
      <c r="BT392" s="1852"/>
      <c r="BU392" s="1852"/>
      <c r="BV392" s="1852"/>
      <c r="BW392" s="1852"/>
      <c r="BX392" s="1852"/>
      <c r="BY392" s="1852"/>
      <c r="BZ392" s="1917"/>
      <c r="CA392" s="1914"/>
      <c r="CB392" s="1397"/>
      <c r="CC392" s="1397"/>
      <c r="CD392" s="1397"/>
      <c r="CE392" s="1397"/>
      <c r="CF392" s="1397"/>
      <c r="CG392" s="1397"/>
      <c r="CH392" s="1397"/>
      <c r="CI392" s="1907"/>
      <c r="CJ392" s="1916" t="str">
        <f>IF($CJ$128&lt;&gt;"",$CJ$128,"")</f>
        <v/>
      </c>
      <c r="CK392" s="1852"/>
      <c r="CL392" s="1852"/>
      <c r="CM392" s="1852"/>
      <c r="CN392" s="1852"/>
      <c r="CO392" s="1852"/>
      <c r="CP392" s="1852"/>
      <c r="CQ392" s="1852"/>
      <c r="CR392" s="1852"/>
      <c r="CS392" s="1852"/>
      <c r="CT392" s="1852"/>
      <c r="CU392" s="1917"/>
      <c r="CV392" s="1914"/>
      <c r="CW392" s="1397"/>
      <c r="CX392" s="1397"/>
      <c r="CY392" s="1397"/>
      <c r="CZ392" s="1397"/>
      <c r="DA392" s="1397"/>
      <c r="DB392" s="1397"/>
      <c r="DC392" s="1397"/>
      <c r="DD392" s="1907"/>
      <c r="DE392" s="1916" t="str">
        <f>IF($DE$128&lt;&gt;"",$DE$128,"")</f>
        <v/>
      </c>
      <c r="DF392" s="1852"/>
      <c r="DG392" s="1852"/>
      <c r="DH392" s="1852"/>
      <c r="DI392" s="1852"/>
      <c r="DJ392" s="1852"/>
      <c r="DK392" s="1852"/>
      <c r="DL392" s="1852"/>
      <c r="DM392" s="1852"/>
      <c r="DN392" s="1852"/>
      <c r="DO392" s="1852"/>
      <c r="DP392" s="1917"/>
      <c r="DQ392" s="81"/>
      <c r="DR392" s="144"/>
      <c r="DV392" s="90"/>
      <c r="DW392" s="90"/>
      <c r="DX392" s="90"/>
      <c r="DY392" s="90"/>
      <c r="DZ392" s="90"/>
      <c r="EA392" s="1396"/>
      <c r="EB392" s="1397"/>
      <c r="EC392" s="1397"/>
      <c r="ED392" s="1397"/>
      <c r="EE392" s="1397"/>
      <c r="EF392" s="1397"/>
      <c r="EG392" s="1397"/>
      <c r="EH392" s="1398"/>
      <c r="EI392" s="1449"/>
      <c r="EJ392" s="1397"/>
      <c r="EK392" s="1397"/>
      <c r="EL392" s="1397"/>
      <c r="EM392" s="1397"/>
      <c r="EN392" s="1397"/>
      <c r="EO392" s="1397"/>
      <c r="EP392" s="1397"/>
      <c r="EQ392" s="1907"/>
      <c r="ER392" s="1916" t="str">
        <f>IF($Y$128&lt;&gt;"",$Y$128,"")</f>
        <v/>
      </c>
      <c r="ES392" s="1852"/>
      <c r="ET392" s="1852"/>
      <c r="EU392" s="1852"/>
      <c r="EV392" s="1852"/>
      <c r="EW392" s="1852"/>
      <c r="EX392" s="1852"/>
      <c r="EY392" s="1852"/>
      <c r="EZ392" s="1852"/>
      <c r="FA392" s="1852"/>
      <c r="FB392" s="1852"/>
      <c r="FC392" s="1917"/>
      <c r="FD392" s="1914"/>
      <c r="FE392" s="1397"/>
      <c r="FF392" s="1397"/>
      <c r="FG392" s="1397"/>
      <c r="FH392" s="1397"/>
      <c r="FI392" s="1397"/>
      <c r="FJ392" s="1397"/>
      <c r="FK392" s="1397"/>
      <c r="FL392" s="1907"/>
      <c r="FM392" s="1916" t="str">
        <f>IF($AT$128&lt;&gt;"",$AT$128,"")</f>
        <v/>
      </c>
      <c r="FN392" s="1852"/>
      <c r="FO392" s="1852"/>
      <c r="FP392" s="1852"/>
      <c r="FQ392" s="1852"/>
      <c r="FR392" s="1852"/>
      <c r="FS392" s="1852"/>
      <c r="FT392" s="1852"/>
      <c r="FU392" s="1852"/>
      <c r="FV392" s="1852"/>
      <c r="FW392" s="1852"/>
      <c r="FX392" s="1917"/>
      <c r="FY392" s="1914"/>
      <c r="FZ392" s="1397"/>
      <c r="GA392" s="1397"/>
      <c r="GB392" s="1397"/>
      <c r="GC392" s="1397"/>
      <c r="GD392" s="1397"/>
      <c r="GE392" s="1397"/>
      <c r="GF392" s="1397"/>
      <c r="GG392" s="1907"/>
      <c r="GH392" s="1916" t="str">
        <f>IF($BO$128&lt;&gt;"",$BO$128,"")</f>
        <v/>
      </c>
      <c r="GI392" s="1852"/>
      <c r="GJ392" s="1852"/>
      <c r="GK392" s="1852"/>
      <c r="GL392" s="1852"/>
      <c r="GM392" s="1852"/>
      <c r="GN392" s="1852"/>
      <c r="GO392" s="1852"/>
      <c r="GP392" s="1852"/>
      <c r="GQ392" s="1852"/>
      <c r="GR392" s="1852"/>
      <c r="GS392" s="1917"/>
      <c r="GT392" s="1914"/>
      <c r="GU392" s="1397"/>
      <c r="GV392" s="1397"/>
      <c r="GW392" s="1397"/>
      <c r="GX392" s="1397"/>
      <c r="GY392" s="1397"/>
      <c r="GZ392" s="1397"/>
      <c r="HA392" s="1397"/>
      <c r="HB392" s="1907"/>
      <c r="HC392" s="1916" t="str">
        <f>IF($CJ$128&lt;&gt;"",$CJ$128,"")</f>
        <v/>
      </c>
      <c r="HD392" s="1852"/>
      <c r="HE392" s="1852"/>
      <c r="HF392" s="1852"/>
      <c r="HG392" s="1852"/>
      <c r="HH392" s="1852"/>
      <c r="HI392" s="1852"/>
      <c r="HJ392" s="1852"/>
      <c r="HK392" s="1852"/>
      <c r="HL392" s="1852"/>
      <c r="HM392" s="1852"/>
      <c r="HN392" s="1917"/>
      <c r="HO392" s="1914"/>
      <c r="HP392" s="1397"/>
      <c r="HQ392" s="1397"/>
      <c r="HR392" s="1397"/>
      <c r="HS392" s="1397"/>
      <c r="HT392" s="1397"/>
      <c r="HU392" s="1397"/>
      <c r="HV392" s="1397"/>
      <c r="HW392" s="1907"/>
      <c r="HX392" s="1916" t="str">
        <f>IF($DE$128&lt;&gt;"",$DE$128,"")</f>
        <v/>
      </c>
      <c r="HY392" s="1852"/>
      <c r="HZ392" s="1852"/>
      <c r="IA392" s="1852"/>
      <c r="IB392" s="1852"/>
      <c r="IC392" s="1852"/>
      <c r="ID392" s="1852"/>
      <c r="IE392" s="1852"/>
      <c r="IF392" s="1852"/>
      <c r="IG392" s="1852"/>
      <c r="IH392" s="1852"/>
      <c r="II392" s="1917"/>
    </row>
    <row r="393" spans="3:244" ht="5.25" customHeight="1">
      <c r="C393" s="90"/>
      <c r="D393" s="90"/>
      <c r="E393" s="90"/>
      <c r="F393" s="90"/>
      <c r="G393" s="90"/>
      <c r="H393" s="1396"/>
      <c r="I393" s="1397"/>
      <c r="J393" s="1397"/>
      <c r="K393" s="1397"/>
      <c r="L393" s="1397"/>
      <c r="M393" s="1397"/>
      <c r="N393" s="1397"/>
      <c r="O393" s="1398"/>
      <c r="P393" s="1449"/>
      <c r="Q393" s="1397"/>
      <c r="R393" s="1397"/>
      <c r="S393" s="1397"/>
      <c r="T393" s="1397"/>
      <c r="U393" s="1397"/>
      <c r="V393" s="1397"/>
      <c r="W393" s="1397"/>
      <c r="X393" s="1907"/>
      <c r="Y393" s="1916"/>
      <c r="Z393" s="1852"/>
      <c r="AA393" s="1852"/>
      <c r="AB393" s="1852"/>
      <c r="AC393" s="1852"/>
      <c r="AD393" s="1852"/>
      <c r="AE393" s="1852"/>
      <c r="AF393" s="1852"/>
      <c r="AG393" s="1852"/>
      <c r="AH393" s="1852"/>
      <c r="AI393" s="1852"/>
      <c r="AJ393" s="1917"/>
      <c r="AK393" s="1914"/>
      <c r="AL393" s="1397"/>
      <c r="AM393" s="1397"/>
      <c r="AN393" s="1397"/>
      <c r="AO393" s="1397"/>
      <c r="AP393" s="1397"/>
      <c r="AQ393" s="1397"/>
      <c r="AR393" s="1397"/>
      <c r="AS393" s="1907"/>
      <c r="AT393" s="1916"/>
      <c r="AU393" s="1852"/>
      <c r="AV393" s="1852"/>
      <c r="AW393" s="1852"/>
      <c r="AX393" s="1852"/>
      <c r="AY393" s="1852"/>
      <c r="AZ393" s="1852"/>
      <c r="BA393" s="1852"/>
      <c r="BB393" s="1852"/>
      <c r="BC393" s="1852"/>
      <c r="BD393" s="1852"/>
      <c r="BE393" s="1917"/>
      <c r="BF393" s="1914"/>
      <c r="BG393" s="1397"/>
      <c r="BH393" s="1397"/>
      <c r="BI393" s="1397"/>
      <c r="BJ393" s="1397"/>
      <c r="BK393" s="1397"/>
      <c r="BL393" s="1397"/>
      <c r="BM393" s="1397"/>
      <c r="BN393" s="1907"/>
      <c r="BO393" s="1916"/>
      <c r="BP393" s="1852"/>
      <c r="BQ393" s="1852"/>
      <c r="BR393" s="1852"/>
      <c r="BS393" s="1852"/>
      <c r="BT393" s="1852"/>
      <c r="BU393" s="1852"/>
      <c r="BV393" s="1852"/>
      <c r="BW393" s="1852"/>
      <c r="BX393" s="1852"/>
      <c r="BY393" s="1852"/>
      <c r="BZ393" s="1917"/>
      <c r="CA393" s="1914"/>
      <c r="CB393" s="1397"/>
      <c r="CC393" s="1397"/>
      <c r="CD393" s="1397"/>
      <c r="CE393" s="1397"/>
      <c r="CF393" s="1397"/>
      <c r="CG393" s="1397"/>
      <c r="CH393" s="1397"/>
      <c r="CI393" s="1907"/>
      <c r="CJ393" s="1916"/>
      <c r="CK393" s="1852"/>
      <c r="CL393" s="1852"/>
      <c r="CM393" s="1852"/>
      <c r="CN393" s="1852"/>
      <c r="CO393" s="1852"/>
      <c r="CP393" s="1852"/>
      <c r="CQ393" s="1852"/>
      <c r="CR393" s="1852"/>
      <c r="CS393" s="1852"/>
      <c r="CT393" s="1852"/>
      <c r="CU393" s="1917"/>
      <c r="CV393" s="1914"/>
      <c r="CW393" s="1397"/>
      <c r="CX393" s="1397"/>
      <c r="CY393" s="1397"/>
      <c r="CZ393" s="1397"/>
      <c r="DA393" s="1397"/>
      <c r="DB393" s="1397"/>
      <c r="DC393" s="1397"/>
      <c r="DD393" s="1907"/>
      <c r="DE393" s="1916"/>
      <c r="DF393" s="1852"/>
      <c r="DG393" s="1852"/>
      <c r="DH393" s="1852"/>
      <c r="DI393" s="1852"/>
      <c r="DJ393" s="1852"/>
      <c r="DK393" s="1852"/>
      <c r="DL393" s="1852"/>
      <c r="DM393" s="1852"/>
      <c r="DN393" s="1852"/>
      <c r="DO393" s="1852"/>
      <c r="DP393" s="1917"/>
      <c r="DQ393" s="81"/>
      <c r="DR393" s="144"/>
      <c r="DV393" s="90"/>
      <c r="DW393" s="90"/>
      <c r="DX393" s="90"/>
      <c r="DY393" s="90"/>
      <c r="DZ393" s="90"/>
      <c r="EA393" s="1396"/>
      <c r="EB393" s="1397"/>
      <c r="EC393" s="1397"/>
      <c r="ED393" s="1397"/>
      <c r="EE393" s="1397"/>
      <c r="EF393" s="1397"/>
      <c r="EG393" s="1397"/>
      <c r="EH393" s="1398"/>
      <c r="EI393" s="1449"/>
      <c r="EJ393" s="1397"/>
      <c r="EK393" s="1397"/>
      <c r="EL393" s="1397"/>
      <c r="EM393" s="1397"/>
      <c r="EN393" s="1397"/>
      <c r="EO393" s="1397"/>
      <c r="EP393" s="1397"/>
      <c r="EQ393" s="1907"/>
      <c r="ER393" s="1916"/>
      <c r="ES393" s="1852"/>
      <c r="ET393" s="1852"/>
      <c r="EU393" s="1852"/>
      <c r="EV393" s="1852"/>
      <c r="EW393" s="1852"/>
      <c r="EX393" s="1852"/>
      <c r="EY393" s="1852"/>
      <c r="EZ393" s="1852"/>
      <c r="FA393" s="1852"/>
      <c r="FB393" s="1852"/>
      <c r="FC393" s="1917"/>
      <c r="FD393" s="1914"/>
      <c r="FE393" s="1397"/>
      <c r="FF393" s="1397"/>
      <c r="FG393" s="1397"/>
      <c r="FH393" s="1397"/>
      <c r="FI393" s="1397"/>
      <c r="FJ393" s="1397"/>
      <c r="FK393" s="1397"/>
      <c r="FL393" s="1907"/>
      <c r="FM393" s="1916"/>
      <c r="FN393" s="1852"/>
      <c r="FO393" s="1852"/>
      <c r="FP393" s="1852"/>
      <c r="FQ393" s="1852"/>
      <c r="FR393" s="1852"/>
      <c r="FS393" s="1852"/>
      <c r="FT393" s="1852"/>
      <c r="FU393" s="1852"/>
      <c r="FV393" s="1852"/>
      <c r="FW393" s="1852"/>
      <c r="FX393" s="1917"/>
      <c r="FY393" s="1914"/>
      <c r="FZ393" s="1397"/>
      <c r="GA393" s="1397"/>
      <c r="GB393" s="1397"/>
      <c r="GC393" s="1397"/>
      <c r="GD393" s="1397"/>
      <c r="GE393" s="1397"/>
      <c r="GF393" s="1397"/>
      <c r="GG393" s="1907"/>
      <c r="GH393" s="1916"/>
      <c r="GI393" s="1852"/>
      <c r="GJ393" s="1852"/>
      <c r="GK393" s="1852"/>
      <c r="GL393" s="1852"/>
      <c r="GM393" s="1852"/>
      <c r="GN393" s="1852"/>
      <c r="GO393" s="1852"/>
      <c r="GP393" s="1852"/>
      <c r="GQ393" s="1852"/>
      <c r="GR393" s="1852"/>
      <c r="GS393" s="1917"/>
      <c r="GT393" s="1914"/>
      <c r="GU393" s="1397"/>
      <c r="GV393" s="1397"/>
      <c r="GW393" s="1397"/>
      <c r="GX393" s="1397"/>
      <c r="GY393" s="1397"/>
      <c r="GZ393" s="1397"/>
      <c r="HA393" s="1397"/>
      <c r="HB393" s="1907"/>
      <c r="HC393" s="1916"/>
      <c r="HD393" s="1852"/>
      <c r="HE393" s="1852"/>
      <c r="HF393" s="1852"/>
      <c r="HG393" s="1852"/>
      <c r="HH393" s="1852"/>
      <c r="HI393" s="1852"/>
      <c r="HJ393" s="1852"/>
      <c r="HK393" s="1852"/>
      <c r="HL393" s="1852"/>
      <c r="HM393" s="1852"/>
      <c r="HN393" s="1917"/>
      <c r="HO393" s="1914"/>
      <c r="HP393" s="1397"/>
      <c r="HQ393" s="1397"/>
      <c r="HR393" s="1397"/>
      <c r="HS393" s="1397"/>
      <c r="HT393" s="1397"/>
      <c r="HU393" s="1397"/>
      <c r="HV393" s="1397"/>
      <c r="HW393" s="1907"/>
      <c r="HX393" s="1916"/>
      <c r="HY393" s="1852"/>
      <c r="HZ393" s="1852"/>
      <c r="IA393" s="1852"/>
      <c r="IB393" s="1852"/>
      <c r="IC393" s="1852"/>
      <c r="ID393" s="1852"/>
      <c r="IE393" s="1852"/>
      <c r="IF393" s="1852"/>
      <c r="IG393" s="1852"/>
      <c r="IH393" s="1852"/>
      <c r="II393" s="1917"/>
    </row>
    <row r="394" spans="3:244" ht="5.25" customHeight="1">
      <c r="C394" s="90"/>
      <c r="D394" s="90"/>
      <c r="E394" s="90"/>
      <c r="F394" s="90"/>
      <c r="G394" s="90"/>
      <c r="H394" s="1396"/>
      <c r="I394" s="1397"/>
      <c r="J394" s="1397"/>
      <c r="K394" s="1397"/>
      <c r="L394" s="1397"/>
      <c r="M394" s="1397"/>
      <c r="N394" s="1397"/>
      <c r="O394" s="1398"/>
      <c r="P394" s="1449"/>
      <c r="Q394" s="1397"/>
      <c r="R394" s="1397"/>
      <c r="S394" s="1397"/>
      <c r="T394" s="1397"/>
      <c r="U394" s="1397"/>
      <c r="V394" s="1397"/>
      <c r="W394" s="1397"/>
      <c r="X394" s="1907"/>
      <c r="Y394" s="1916"/>
      <c r="Z394" s="1852"/>
      <c r="AA394" s="1852"/>
      <c r="AB394" s="1852"/>
      <c r="AC394" s="1852"/>
      <c r="AD394" s="1852"/>
      <c r="AE394" s="1852"/>
      <c r="AF394" s="1852"/>
      <c r="AG394" s="1852"/>
      <c r="AH394" s="1852"/>
      <c r="AI394" s="1852"/>
      <c r="AJ394" s="1917"/>
      <c r="AK394" s="1914"/>
      <c r="AL394" s="1397"/>
      <c r="AM394" s="1397"/>
      <c r="AN394" s="1397"/>
      <c r="AO394" s="1397"/>
      <c r="AP394" s="1397"/>
      <c r="AQ394" s="1397"/>
      <c r="AR394" s="1397"/>
      <c r="AS394" s="1907"/>
      <c r="AT394" s="1916"/>
      <c r="AU394" s="1852"/>
      <c r="AV394" s="1852"/>
      <c r="AW394" s="1852"/>
      <c r="AX394" s="1852"/>
      <c r="AY394" s="1852"/>
      <c r="AZ394" s="1852"/>
      <c r="BA394" s="1852"/>
      <c r="BB394" s="1852"/>
      <c r="BC394" s="1852"/>
      <c r="BD394" s="1852"/>
      <c r="BE394" s="1917"/>
      <c r="BF394" s="1914"/>
      <c r="BG394" s="1397"/>
      <c r="BH394" s="1397"/>
      <c r="BI394" s="1397"/>
      <c r="BJ394" s="1397"/>
      <c r="BK394" s="1397"/>
      <c r="BL394" s="1397"/>
      <c r="BM394" s="1397"/>
      <c r="BN394" s="1907"/>
      <c r="BO394" s="1916"/>
      <c r="BP394" s="1852"/>
      <c r="BQ394" s="1852"/>
      <c r="BR394" s="1852"/>
      <c r="BS394" s="1852"/>
      <c r="BT394" s="1852"/>
      <c r="BU394" s="1852"/>
      <c r="BV394" s="1852"/>
      <c r="BW394" s="1852"/>
      <c r="BX394" s="1852"/>
      <c r="BY394" s="1852"/>
      <c r="BZ394" s="1917"/>
      <c r="CA394" s="1914"/>
      <c r="CB394" s="1397"/>
      <c r="CC394" s="1397"/>
      <c r="CD394" s="1397"/>
      <c r="CE394" s="1397"/>
      <c r="CF394" s="1397"/>
      <c r="CG394" s="1397"/>
      <c r="CH394" s="1397"/>
      <c r="CI394" s="1907"/>
      <c r="CJ394" s="1916"/>
      <c r="CK394" s="1852"/>
      <c r="CL394" s="1852"/>
      <c r="CM394" s="1852"/>
      <c r="CN394" s="1852"/>
      <c r="CO394" s="1852"/>
      <c r="CP394" s="1852"/>
      <c r="CQ394" s="1852"/>
      <c r="CR394" s="1852"/>
      <c r="CS394" s="1852"/>
      <c r="CT394" s="1852"/>
      <c r="CU394" s="1917"/>
      <c r="CV394" s="1914"/>
      <c r="CW394" s="1397"/>
      <c r="CX394" s="1397"/>
      <c r="CY394" s="1397"/>
      <c r="CZ394" s="1397"/>
      <c r="DA394" s="1397"/>
      <c r="DB394" s="1397"/>
      <c r="DC394" s="1397"/>
      <c r="DD394" s="1907"/>
      <c r="DE394" s="1916"/>
      <c r="DF394" s="1852"/>
      <c r="DG394" s="1852"/>
      <c r="DH394" s="1852"/>
      <c r="DI394" s="1852"/>
      <c r="DJ394" s="1852"/>
      <c r="DK394" s="1852"/>
      <c r="DL394" s="1852"/>
      <c r="DM394" s="1852"/>
      <c r="DN394" s="1852"/>
      <c r="DO394" s="1852"/>
      <c r="DP394" s="1917"/>
      <c r="DQ394" s="81"/>
      <c r="DR394" s="144"/>
      <c r="DV394" s="90"/>
      <c r="DW394" s="90"/>
      <c r="DX394" s="90"/>
      <c r="DY394" s="90"/>
      <c r="DZ394" s="90"/>
      <c r="EA394" s="1396"/>
      <c r="EB394" s="1397"/>
      <c r="EC394" s="1397"/>
      <c r="ED394" s="1397"/>
      <c r="EE394" s="1397"/>
      <c r="EF394" s="1397"/>
      <c r="EG394" s="1397"/>
      <c r="EH394" s="1398"/>
      <c r="EI394" s="1449"/>
      <c r="EJ394" s="1397"/>
      <c r="EK394" s="1397"/>
      <c r="EL394" s="1397"/>
      <c r="EM394" s="1397"/>
      <c r="EN394" s="1397"/>
      <c r="EO394" s="1397"/>
      <c r="EP394" s="1397"/>
      <c r="EQ394" s="1907"/>
      <c r="ER394" s="1916"/>
      <c r="ES394" s="1852"/>
      <c r="ET394" s="1852"/>
      <c r="EU394" s="1852"/>
      <c r="EV394" s="1852"/>
      <c r="EW394" s="1852"/>
      <c r="EX394" s="1852"/>
      <c r="EY394" s="1852"/>
      <c r="EZ394" s="1852"/>
      <c r="FA394" s="1852"/>
      <c r="FB394" s="1852"/>
      <c r="FC394" s="1917"/>
      <c r="FD394" s="1914"/>
      <c r="FE394" s="1397"/>
      <c r="FF394" s="1397"/>
      <c r="FG394" s="1397"/>
      <c r="FH394" s="1397"/>
      <c r="FI394" s="1397"/>
      <c r="FJ394" s="1397"/>
      <c r="FK394" s="1397"/>
      <c r="FL394" s="1907"/>
      <c r="FM394" s="1916"/>
      <c r="FN394" s="1852"/>
      <c r="FO394" s="1852"/>
      <c r="FP394" s="1852"/>
      <c r="FQ394" s="1852"/>
      <c r="FR394" s="1852"/>
      <c r="FS394" s="1852"/>
      <c r="FT394" s="1852"/>
      <c r="FU394" s="1852"/>
      <c r="FV394" s="1852"/>
      <c r="FW394" s="1852"/>
      <c r="FX394" s="1917"/>
      <c r="FY394" s="1914"/>
      <c r="FZ394" s="1397"/>
      <c r="GA394" s="1397"/>
      <c r="GB394" s="1397"/>
      <c r="GC394" s="1397"/>
      <c r="GD394" s="1397"/>
      <c r="GE394" s="1397"/>
      <c r="GF394" s="1397"/>
      <c r="GG394" s="1907"/>
      <c r="GH394" s="1916"/>
      <c r="GI394" s="1852"/>
      <c r="GJ394" s="1852"/>
      <c r="GK394" s="1852"/>
      <c r="GL394" s="1852"/>
      <c r="GM394" s="1852"/>
      <c r="GN394" s="1852"/>
      <c r="GO394" s="1852"/>
      <c r="GP394" s="1852"/>
      <c r="GQ394" s="1852"/>
      <c r="GR394" s="1852"/>
      <c r="GS394" s="1917"/>
      <c r="GT394" s="1914"/>
      <c r="GU394" s="1397"/>
      <c r="GV394" s="1397"/>
      <c r="GW394" s="1397"/>
      <c r="GX394" s="1397"/>
      <c r="GY394" s="1397"/>
      <c r="GZ394" s="1397"/>
      <c r="HA394" s="1397"/>
      <c r="HB394" s="1907"/>
      <c r="HC394" s="1916"/>
      <c r="HD394" s="1852"/>
      <c r="HE394" s="1852"/>
      <c r="HF394" s="1852"/>
      <c r="HG394" s="1852"/>
      <c r="HH394" s="1852"/>
      <c r="HI394" s="1852"/>
      <c r="HJ394" s="1852"/>
      <c r="HK394" s="1852"/>
      <c r="HL394" s="1852"/>
      <c r="HM394" s="1852"/>
      <c r="HN394" s="1917"/>
      <c r="HO394" s="1914"/>
      <c r="HP394" s="1397"/>
      <c r="HQ394" s="1397"/>
      <c r="HR394" s="1397"/>
      <c r="HS394" s="1397"/>
      <c r="HT394" s="1397"/>
      <c r="HU394" s="1397"/>
      <c r="HV394" s="1397"/>
      <c r="HW394" s="1907"/>
      <c r="HX394" s="1916"/>
      <c r="HY394" s="1852"/>
      <c r="HZ394" s="1852"/>
      <c r="IA394" s="1852"/>
      <c r="IB394" s="1852"/>
      <c r="IC394" s="1852"/>
      <c r="ID394" s="1852"/>
      <c r="IE394" s="1852"/>
      <c r="IF394" s="1852"/>
      <c r="IG394" s="1852"/>
      <c r="IH394" s="1852"/>
      <c r="II394" s="1917"/>
    </row>
    <row r="395" spans="3:244" ht="5.25" customHeight="1">
      <c r="C395" s="90"/>
      <c r="D395" s="90"/>
      <c r="E395" s="90"/>
      <c r="F395" s="90"/>
      <c r="G395" s="90"/>
      <c r="H395" s="1396"/>
      <c r="I395" s="1397"/>
      <c r="J395" s="1397"/>
      <c r="K395" s="1397"/>
      <c r="L395" s="1397"/>
      <c r="M395" s="1397"/>
      <c r="N395" s="1397"/>
      <c r="O395" s="1398"/>
      <c r="P395" s="1449"/>
      <c r="Q395" s="1397"/>
      <c r="R395" s="1397"/>
      <c r="S395" s="1397"/>
      <c r="T395" s="1397"/>
      <c r="U395" s="1397"/>
      <c r="V395" s="1397"/>
      <c r="W395" s="1397"/>
      <c r="X395" s="1907"/>
      <c r="Y395" s="1916"/>
      <c r="Z395" s="1852"/>
      <c r="AA395" s="1852"/>
      <c r="AB395" s="1852"/>
      <c r="AC395" s="1852"/>
      <c r="AD395" s="1852"/>
      <c r="AE395" s="1852"/>
      <c r="AF395" s="1852"/>
      <c r="AG395" s="1852"/>
      <c r="AH395" s="1852"/>
      <c r="AI395" s="1852"/>
      <c r="AJ395" s="1917"/>
      <c r="AK395" s="1914"/>
      <c r="AL395" s="1397"/>
      <c r="AM395" s="1397"/>
      <c r="AN395" s="1397"/>
      <c r="AO395" s="1397"/>
      <c r="AP395" s="1397"/>
      <c r="AQ395" s="1397"/>
      <c r="AR395" s="1397"/>
      <c r="AS395" s="1907"/>
      <c r="AT395" s="1916"/>
      <c r="AU395" s="1852"/>
      <c r="AV395" s="1852"/>
      <c r="AW395" s="1852"/>
      <c r="AX395" s="1852"/>
      <c r="AY395" s="1852"/>
      <c r="AZ395" s="1852"/>
      <c r="BA395" s="1852"/>
      <c r="BB395" s="1852"/>
      <c r="BC395" s="1852"/>
      <c r="BD395" s="1852"/>
      <c r="BE395" s="1917"/>
      <c r="BF395" s="1914"/>
      <c r="BG395" s="1397"/>
      <c r="BH395" s="1397"/>
      <c r="BI395" s="1397"/>
      <c r="BJ395" s="1397"/>
      <c r="BK395" s="1397"/>
      <c r="BL395" s="1397"/>
      <c r="BM395" s="1397"/>
      <c r="BN395" s="1907"/>
      <c r="BO395" s="1916"/>
      <c r="BP395" s="1852"/>
      <c r="BQ395" s="1852"/>
      <c r="BR395" s="1852"/>
      <c r="BS395" s="1852"/>
      <c r="BT395" s="1852"/>
      <c r="BU395" s="1852"/>
      <c r="BV395" s="1852"/>
      <c r="BW395" s="1852"/>
      <c r="BX395" s="1852"/>
      <c r="BY395" s="1852"/>
      <c r="BZ395" s="1917"/>
      <c r="CA395" s="1914"/>
      <c r="CB395" s="1397"/>
      <c r="CC395" s="1397"/>
      <c r="CD395" s="1397"/>
      <c r="CE395" s="1397"/>
      <c r="CF395" s="1397"/>
      <c r="CG395" s="1397"/>
      <c r="CH395" s="1397"/>
      <c r="CI395" s="1907"/>
      <c r="CJ395" s="1916"/>
      <c r="CK395" s="1852"/>
      <c r="CL395" s="1852"/>
      <c r="CM395" s="1852"/>
      <c r="CN395" s="1852"/>
      <c r="CO395" s="1852"/>
      <c r="CP395" s="1852"/>
      <c r="CQ395" s="1852"/>
      <c r="CR395" s="1852"/>
      <c r="CS395" s="1852"/>
      <c r="CT395" s="1852"/>
      <c r="CU395" s="1917"/>
      <c r="CV395" s="1914"/>
      <c r="CW395" s="1397"/>
      <c r="CX395" s="1397"/>
      <c r="CY395" s="1397"/>
      <c r="CZ395" s="1397"/>
      <c r="DA395" s="1397"/>
      <c r="DB395" s="1397"/>
      <c r="DC395" s="1397"/>
      <c r="DD395" s="1907"/>
      <c r="DE395" s="1916"/>
      <c r="DF395" s="1852"/>
      <c r="DG395" s="1852"/>
      <c r="DH395" s="1852"/>
      <c r="DI395" s="1852"/>
      <c r="DJ395" s="1852"/>
      <c r="DK395" s="1852"/>
      <c r="DL395" s="1852"/>
      <c r="DM395" s="1852"/>
      <c r="DN395" s="1852"/>
      <c r="DO395" s="1852"/>
      <c r="DP395" s="1917"/>
      <c r="DQ395" s="81"/>
      <c r="DR395" s="144"/>
      <c r="DV395" s="90"/>
      <c r="DW395" s="90"/>
      <c r="DX395" s="90"/>
      <c r="DY395" s="90"/>
      <c r="DZ395" s="90"/>
      <c r="EA395" s="1396"/>
      <c r="EB395" s="1397"/>
      <c r="EC395" s="1397"/>
      <c r="ED395" s="1397"/>
      <c r="EE395" s="1397"/>
      <c r="EF395" s="1397"/>
      <c r="EG395" s="1397"/>
      <c r="EH395" s="1398"/>
      <c r="EI395" s="1449"/>
      <c r="EJ395" s="1397"/>
      <c r="EK395" s="1397"/>
      <c r="EL395" s="1397"/>
      <c r="EM395" s="1397"/>
      <c r="EN395" s="1397"/>
      <c r="EO395" s="1397"/>
      <c r="EP395" s="1397"/>
      <c r="EQ395" s="1907"/>
      <c r="ER395" s="1916"/>
      <c r="ES395" s="1852"/>
      <c r="ET395" s="1852"/>
      <c r="EU395" s="1852"/>
      <c r="EV395" s="1852"/>
      <c r="EW395" s="1852"/>
      <c r="EX395" s="1852"/>
      <c r="EY395" s="1852"/>
      <c r="EZ395" s="1852"/>
      <c r="FA395" s="1852"/>
      <c r="FB395" s="1852"/>
      <c r="FC395" s="1917"/>
      <c r="FD395" s="1914"/>
      <c r="FE395" s="1397"/>
      <c r="FF395" s="1397"/>
      <c r="FG395" s="1397"/>
      <c r="FH395" s="1397"/>
      <c r="FI395" s="1397"/>
      <c r="FJ395" s="1397"/>
      <c r="FK395" s="1397"/>
      <c r="FL395" s="1907"/>
      <c r="FM395" s="1916"/>
      <c r="FN395" s="1852"/>
      <c r="FO395" s="1852"/>
      <c r="FP395" s="1852"/>
      <c r="FQ395" s="1852"/>
      <c r="FR395" s="1852"/>
      <c r="FS395" s="1852"/>
      <c r="FT395" s="1852"/>
      <c r="FU395" s="1852"/>
      <c r="FV395" s="1852"/>
      <c r="FW395" s="1852"/>
      <c r="FX395" s="1917"/>
      <c r="FY395" s="1914"/>
      <c r="FZ395" s="1397"/>
      <c r="GA395" s="1397"/>
      <c r="GB395" s="1397"/>
      <c r="GC395" s="1397"/>
      <c r="GD395" s="1397"/>
      <c r="GE395" s="1397"/>
      <c r="GF395" s="1397"/>
      <c r="GG395" s="1907"/>
      <c r="GH395" s="1916"/>
      <c r="GI395" s="1852"/>
      <c r="GJ395" s="1852"/>
      <c r="GK395" s="1852"/>
      <c r="GL395" s="1852"/>
      <c r="GM395" s="1852"/>
      <c r="GN395" s="1852"/>
      <c r="GO395" s="1852"/>
      <c r="GP395" s="1852"/>
      <c r="GQ395" s="1852"/>
      <c r="GR395" s="1852"/>
      <c r="GS395" s="1917"/>
      <c r="GT395" s="1914"/>
      <c r="GU395" s="1397"/>
      <c r="GV395" s="1397"/>
      <c r="GW395" s="1397"/>
      <c r="GX395" s="1397"/>
      <c r="GY395" s="1397"/>
      <c r="GZ395" s="1397"/>
      <c r="HA395" s="1397"/>
      <c r="HB395" s="1907"/>
      <c r="HC395" s="1916"/>
      <c r="HD395" s="1852"/>
      <c r="HE395" s="1852"/>
      <c r="HF395" s="1852"/>
      <c r="HG395" s="1852"/>
      <c r="HH395" s="1852"/>
      <c r="HI395" s="1852"/>
      <c r="HJ395" s="1852"/>
      <c r="HK395" s="1852"/>
      <c r="HL395" s="1852"/>
      <c r="HM395" s="1852"/>
      <c r="HN395" s="1917"/>
      <c r="HO395" s="1914"/>
      <c r="HP395" s="1397"/>
      <c r="HQ395" s="1397"/>
      <c r="HR395" s="1397"/>
      <c r="HS395" s="1397"/>
      <c r="HT395" s="1397"/>
      <c r="HU395" s="1397"/>
      <c r="HV395" s="1397"/>
      <c r="HW395" s="1907"/>
      <c r="HX395" s="1916"/>
      <c r="HY395" s="1852"/>
      <c r="HZ395" s="1852"/>
      <c r="IA395" s="1852"/>
      <c r="IB395" s="1852"/>
      <c r="IC395" s="1852"/>
      <c r="ID395" s="1852"/>
      <c r="IE395" s="1852"/>
      <c r="IF395" s="1852"/>
      <c r="IG395" s="1852"/>
      <c r="IH395" s="1852"/>
      <c r="II395" s="1917"/>
    </row>
    <row r="396" spans="3:244" ht="5.25" customHeight="1">
      <c r="C396" s="90"/>
      <c r="D396" s="90"/>
      <c r="E396" s="90"/>
      <c r="F396" s="90"/>
      <c r="G396" s="90"/>
      <c r="H396" s="1396"/>
      <c r="I396" s="1397"/>
      <c r="J396" s="1397"/>
      <c r="K396" s="1397"/>
      <c r="L396" s="1397"/>
      <c r="M396" s="1397"/>
      <c r="N396" s="1397"/>
      <c r="O396" s="1398"/>
      <c r="P396" s="1449"/>
      <c r="Q396" s="1397"/>
      <c r="R396" s="1397"/>
      <c r="S396" s="1397"/>
      <c r="T396" s="1397"/>
      <c r="U396" s="1397"/>
      <c r="V396" s="1397"/>
      <c r="W396" s="1397"/>
      <c r="X396" s="1907"/>
      <c r="Y396" s="1916"/>
      <c r="Z396" s="1852"/>
      <c r="AA396" s="1852"/>
      <c r="AB396" s="1852"/>
      <c r="AC396" s="1852"/>
      <c r="AD396" s="1852"/>
      <c r="AE396" s="1852"/>
      <c r="AF396" s="1852"/>
      <c r="AG396" s="1852"/>
      <c r="AH396" s="1852"/>
      <c r="AI396" s="1852"/>
      <c r="AJ396" s="1917"/>
      <c r="AK396" s="1914"/>
      <c r="AL396" s="1397"/>
      <c r="AM396" s="1397"/>
      <c r="AN396" s="1397"/>
      <c r="AO396" s="1397"/>
      <c r="AP396" s="1397"/>
      <c r="AQ396" s="1397"/>
      <c r="AR396" s="1397"/>
      <c r="AS396" s="1907"/>
      <c r="AT396" s="1916"/>
      <c r="AU396" s="1852"/>
      <c r="AV396" s="1852"/>
      <c r="AW396" s="1852"/>
      <c r="AX396" s="1852"/>
      <c r="AY396" s="1852"/>
      <c r="AZ396" s="1852"/>
      <c r="BA396" s="1852"/>
      <c r="BB396" s="1852"/>
      <c r="BC396" s="1852"/>
      <c r="BD396" s="1852"/>
      <c r="BE396" s="1917"/>
      <c r="BF396" s="1914"/>
      <c r="BG396" s="1397"/>
      <c r="BH396" s="1397"/>
      <c r="BI396" s="1397"/>
      <c r="BJ396" s="1397"/>
      <c r="BK396" s="1397"/>
      <c r="BL396" s="1397"/>
      <c r="BM396" s="1397"/>
      <c r="BN396" s="1907"/>
      <c r="BO396" s="1916"/>
      <c r="BP396" s="1852"/>
      <c r="BQ396" s="1852"/>
      <c r="BR396" s="1852"/>
      <c r="BS396" s="1852"/>
      <c r="BT396" s="1852"/>
      <c r="BU396" s="1852"/>
      <c r="BV396" s="1852"/>
      <c r="BW396" s="1852"/>
      <c r="BX396" s="1852"/>
      <c r="BY396" s="1852"/>
      <c r="BZ396" s="1917"/>
      <c r="CA396" s="1914"/>
      <c r="CB396" s="1397"/>
      <c r="CC396" s="1397"/>
      <c r="CD396" s="1397"/>
      <c r="CE396" s="1397"/>
      <c r="CF396" s="1397"/>
      <c r="CG396" s="1397"/>
      <c r="CH396" s="1397"/>
      <c r="CI396" s="1907"/>
      <c r="CJ396" s="1916"/>
      <c r="CK396" s="1852"/>
      <c r="CL396" s="1852"/>
      <c r="CM396" s="1852"/>
      <c r="CN396" s="1852"/>
      <c r="CO396" s="1852"/>
      <c r="CP396" s="1852"/>
      <c r="CQ396" s="1852"/>
      <c r="CR396" s="1852"/>
      <c r="CS396" s="1852"/>
      <c r="CT396" s="1852"/>
      <c r="CU396" s="1917"/>
      <c r="CV396" s="1914"/>
      <c r="CW396" s="1397"/>
      <c r="CX396" s="1397"/>
      <c r="CY396" s="1397"/>
      <c r="CZ396" s="1397"/>
      <c r="DA396" s="1397"/>
      <c r="DB396" s="1397"/>
      <c r="DC396" s="1397"/>
      <c r="DD396" s="1907"/>
      <c r="DE396" s="1916"/>
      <c r="DF396" s="1852"/>
      <c r="DG396" s="1852"/>
      <c r="DH396" s="1852"/>
      <c r="DI396" s="1852"/>
      <c r="DJ396" s="1852"/>
      <c r="DK396" s="1852"/>
      <c r="DL396" s="1852"/>
      <c r="DM396" s="1852"/>
      <c r="DN396" s="1852"/>
      <c r="DO396" s="1852"/>
      <c r="DP396" s="1917"/>
      <c r="DQ396" s="81"/>
      <c r="DR396" s="144"/>
      <c r="DV396" s="90"/>
      <c r="DW396" s="90"/>
      <c r="DX396" s="90"/>
      <c r="DY396" s="90"/>
      <c r="DZ396" s="90"/>
      <c r="EA396" s="1396"/>
      <c r="EB396" s="1397"/>
      <c r="EC396" s="1397"/>
      <c r="ED396" s="1397"/>
      <c r="EE396" s="1397"/>
      <c r="EF396" s="1397"/>
      <c r="EG396" s="1397"/>
      <c r="EH396" s="1398"/>
      <c r="EI396" s="1449"/>
      <c r="EJ396" s="1397"/>
      <c r="EK396" s="1397"/>
      <c r="EL396" s="1397"/>
      <c r="EM396" s="1397"/>
      <c r="EN396" s="1397"/>
      <c r="EO396" s="1397"/>
      <c r="EP396" s="1397"/>
      <c r="EQ396" s="1907"/>
      <c r="ER396" s="1916"/>
      <c r="ES396" s="1852"/>
      <c r="ET396" s="1852"/>
      <c r="EU396" s="1852"/>
      <c r="EV396" s="1852"/>
      <c r="EW396" s="1852"/>
      <c r="EX396" s="1852"/>
      <c r="EY396" s="1852"/>
      <c r="EZ396" s="1852"/>
      <c r="FA396" s="1852"/>
      <c r="FB396" s="1852"/>
      <c r="FC396" s="1917"/>
      <c r="FD396" s="1914"/>
      <c r="FE396" s="1397"/>
      <c r="FF396" s="1397"/>
      <c r="FG396" s="1397"/>
      <c r="FH396" s="1397"/>
      <c r="FI396" s="1397"/>
      <c r="FJ396" s="1397"/>
      <c r="FK396" s="1397"/>
      <c r="FL396" s="1907"/>
      <c r="FM396" s="1916"/>
      <c r="FN396" s="1852"/>
      <c r="FO396" s="1852"/>
      <c r="FP396" s="1852"/>
      <c r="FQ396" s="1852"/>
      <c r="FR396" s="1852"/>
      <c r="FS396" s="1852"/>
      <c r="FT396" s="1852"/>
      <c r="FU396" s="1852"/>
      <c r="FV396" s="1852"/>
      <c r="FW396" s="1852"/>
      <c r="FX396" s="1917"/>
      <c r="FY396" s="1914"/>
      <c r="FZ396" s="1397"/>
      <c r="GA396" s="1397"/>
      <c r="GB396" s="1397"/>
      <c r="GC396" s="1397"/>
      <c r="GD396" s="1397"/>
      <c r="GE396" s="1397"/>
      <c r="GF396" s="1397"/>
      <c r="GG396" s="1907"/>
      <c r="GH396" s="1916"/>
      <c r="GI396" s="1852"/>
      <c r="GJ396" s="1852"/>
      <c r="GK396" s="1852"/>
      <c r="GL396" s="1852"/>
      <c r="GM396" s="1852"/>
      <c r="GN396" s="1852"/>
      <c r="GO396" s="1852"/>
      <c r="GP396" s="1852"/>
      <c r="GQ396" s="1852"/>
      <c r="GR396" s="1852"/>
      <c r="GS396" s="1917"/>
      <c r="GT396" s="1914"/>
      <c r="GU396" s="1397"/>
      <c r="GV396" s="1397"/>
      <c r="GW396" s="1397"/>
      <c r="GX396" s="1397"/>
      <c r="GY396" s="1397"/>
      <c r="GZ396" s="1397"/>
      <c r="HA396" s="1397"/>
      <c r="HB396" s="1907"/>
      <c r="HC396" s="1916"/>
      <c r="HD396" s="1852"/>
      <c r="HE396" s="1852"/>
      <c r="HF396" s="1852"/>
      <c r="HG396" s="1852"/>
      <c r="HH396" s="1852"/>
      <c r="HI396" s="1852"/>
      <c r="HJ396" s="1852"/>
      <c r="HK396" s="1852"/>
      <c r="HL396" s="1852"/>
      <c r="HM396" s="1852"/>
      <c r="HN396" s="1917"/>
      <c r="HO396" s="1914"/>
      <c r="HP396" s="1397"/>
      <c r="HQ396" s="1397"/>
      <c r="HR396" s="1397"/>
      <c r="HS396" s="1397"/>
      <c r="HT396" s="1397"/>
      <c r="HU396" s="1397"/>
      <c r="HV396" s="1397"/>
      <c r="HW396" s="1907"/>
      <c r="HX396" s="1916"/>
      <c r="HY396" s="1852"/>
      <c r="HZ396" s="1852"/>
      <c r="IA396" s="1852"/>
      <c r="IB396" s="1852"/>
      <c r="IC396" s="1852"/>
      <c r="ID396" s="1852"/>
      <c r="IE396" s="1852"/>
      <c r="IF396" s="1852"/>
      <c r="IG396" s="1852"/>
      <c r="IH396" s="1852"/>
      <c r="II396" s="1917"/>
    </row>
    <row r="397" spans="3:244" ht="5.25" customHeight="1">
      <c r="C397" s="90"/>
      <c r="D397" s="90"/>
      <c r="E397" s="90"/>
      <c r="F397" s="90"/>
      <c r="G397" s="90"/>
      <c r="H397" s="1396"/>
      <c r="I397" s="1397"/>
      <c r="J397" s="1397"/>
      <c r="K397" s="1397"/>
      <c r="L397" s="1397"/>
      <c r="M397" s="1397"/>
      <c r="N397" s="1397"/>
      <c r="O397" s="1398"/>
      <c r="P397" s="1449"/>
      <c r="Q397" s="1397"/>
      <c r="R397" s="1397"/>
      <c r="S397" s="1397"/>
      <c r="T397" s="1397"/>
      <c r="U397" s="1397"/>
      <c r="V397" s="1397"/>
      <c r="W397" s="1397"/>
      <c r="X397" s="1907"/>
      <c r="Y397" s="1916"/>
      <c r="Z397" s="1852"/>
      <c r="AA397" s="1852"/>
      <c r="AB397" s="1852"/>
      <c r="AC397" s="1852"/>
      <c r="AD397" s="1852"/>
      <c r="AE397" s="1852"/>
      <c r="AF397" s="1852"/>
      <c r="AG397" s="1852"/>
      <c r="AH397" s="1852"/>
      <c r="AI397" s="1852"/>
      <c r="AJ397" s="1917"/>
      <c r="AK397" s="1914"/>
      <c r="AL397" s="1397"/>
      <c r="AM397" s="1397"/>
      <c r="AN397" s="1397"/>
      <c r="AO397" s="1397"/>
      <c r="AP397" s="1397"/>
      <c r="AQ397" s="1397"/>
      <c r="AR397" s="1397"/>
      <c r="AS397" s="1907"/>
      <c r="AT397" s="1916"/>
      <c r="AU397" s="1852"/>
      <c r="AV397" s="1852"/>
      <c r="AW397" s="1852"/>
      <c r="AX397" s="1852"/>
      <c r="AY397" s="1852"/>
      <c r="AZ397" s="1852"/>
      <c r="BA397" s="1852"/>
      <c r="BB397" s="1852"/>
      <c r="BC397" s="1852"/>
      <c r="BD397" s="1852"/>
      <c r="BE397" s="1917"/>
      <c r="BF397" s="1914"/>
      <c r="BG397" s="1397"/>
      <c r="BH397" s="1397"/>
      <c r="BI397" s="1397"/>
      <c r="BJ397" s="1397"/>
      <c r="BK397" s="1397"/>
      <c r="BL397" s="1397"/>
      <c r="BM397" s="1397"/>
      <c r="BN397" s="1907"/>
      <c r="BO397" s="1916"/>
      <c r="BP397" s="1852"/>
      <c r="BQ397" s="1852"/>
      <c r="BR397" s="1852"/>
      <c r="BS397" s="1852"/>
      <c r="BT397" s="1852"/>
      <c r="BU397" s="1852"/>
      <c r="BV397" s="1852"/>
      <c r="BW397" s="1852"/>
      <c r="BX397" s="1852"/>
      <c r="BY397" s="1852"/>
      <c r="BZ397" s="1917"/>
      <c r="CA397" s="1914"/>
      <c r="CB397" s="1397"/>
      <c r="CC397" s="1397"/>
      <c r="CD397" s="1397"/>
      <c r="CE397" s="1397"/>
      <c r="CF397" s="1397"/>
      <c r="CG397" s="1397"/>
      <c r="CH397" s="1397"/>
      <c r="CI397" s="1907"/>
      <c r="CJ397" s="1916"/>
      <c r="CK397" s="1852"/>
      <c r="CL397" s="1852"/>
      <c r="CM397" s="1852"/>
      <c r="CN397" s="1852"/>
      <c r="CO397" s="1852"/>
      <c r="CP397" s="1852"/>
      <c r="CQ397" s="1852"/>
      <c r="CR397" s="1852"/>
      <c r="CS397" s="1852"/>
      <c r="CT397" s="1852"/>
      <c r="CU397" s="1917"/>
      <c r="CV397" s="1914"/>
      <c r="CW397" s="1397"/>
      <c r="CX397" s="1397"/>
      <c r="CY397" s="1397"/>
      <c r="CZ397" s="1397"/>
      <c r="DA397" s="1397"/>
      <c r="DB397" s="1397"/>
      <c r="DC397" s="1397"/>
      <c r="DD397" s="1907"/>
      <c r="DE397" s="1916"/>
      <c r="DF397" s="1852"/>
      <c r="DG397" s="1852"/>
      <c r="DH397" s="1852"/>
      <c r="DI397" s="1852"/>
      <c r="DJ397" s="1852"/>
      <c r="DK397" s="1852"/>
      <c r="DL397" s="1852"/>
      <c r="DM397" s="1852"/>
      <c r="DN397" s="1852"/>
      <c r="DO397" s="1852"/>
      <c r="DP397" s="1917"/>
      <c r="DQ397" s="81"/>
      <c r="DR397" s="144"/>
      <c r="DV397" s="90"/>
      <c r="DW397" s="90"/>
      <c r="DX397" s="90"/>
      <c r="DY397" s="90"/>
      <c r="DZ397" s="90"/>
      <c r="EA397" s="1396"/>
      <c r="EB397" s="1397"/>
      <c r="EC397" s="1397"/>
      <c r="ED397" s="1397"/>
      <c r="EE397" s="1397"/>
      <c r="EF397" s="1397"/>
      <c r="EG397" s="1397"/>
      <c r="EH397" s="1398"/>
      <c r="EI397" s="1449"/>
      <c r="EJ397" s="1397"/>
      <c r="EK397" s="1397"/>
      <c r="EL397" s="1397"/>
      <c r="EM397" s="1397"/>
      <c r="EN397" s="1397"/>
      <c r="EO397" s="1397"/>
      <c r="EP397" s="1397"/>
      <c r="EQ397" s="1907"/>
      <c r="ER397" s="1916"/>
      <c r="ES397" s="1852"/>
      <c r="ET397" s="1852"/>
      <c r="EU397" s="1852"/>
      <c r="EV397" s="1852"/>
      <c r="EW397" s="1852"/>
      <c r="EX397" s="1852"/>
      <c r="EY397" s="1852"/>
      <c r="EZ397" s="1852"/>
      <c r="FA397" s="1852"/>
      <c r="FB397" s="1852"/>
      <c r="FC397" s="1917"/>
      <c r="FD397" s="1914"/>
      <c r="FE397" s="1397"/>
      <c r="FF397" s="1397"/>
      <c r="FG397" s="1397"/>
      <c r="FH397" s="1397"/>
      <c r="FI397" s="1397"/>
      <c r="FJ397" s="1397"/>
      <c r="FK397" s="1397"/>
      <c r="FL397" s="1907"/>
      <c r="FM397" s="1916"/>
      <c r="FN397" s="1852"/>
      <c r="FO397" s="1852"/>
      <c r="FP397" s="1852"/>
      <c r="FQ397" s="1852"/>
      <c r="FR397" s="1852"/>
      <c r="FS397" s="1852"/>
      <c r="FT397" s="1852"/>
      <c r="FU397" s="1852"/>
      <c r="FV397" s="1852"/>
      <c r="FW397" s="1852"/>
      <c r="FX397" s="1917"/>
      <c r="FY397" s="1914"/>
      <c r="FZ397" s="1397"/>
      <c r="GA397" s="1397"/>
      <c r="GB397" s="1397"/>
      <c r="GC397" s="1397"/>
      <c r="GD397" s="1397"/>
      <c r="GE397" s="1397"/>
      <c r="GF397" s="1397"/>
      <c r="GG397" s="1907"/>
      <c r="GH397" s="1916"/>
      <c r="GI397" s="1852"/>
      <c r="GJ397" s="1852"/>
      <c r="GK397" s="1852"/>
      <c r="GL397" s="1852"/>
      <c r="GM397" s="1852"/>
      <c r="GN397" s="1852"/>
      <c r="GO397" s="1852"/>
      <c r="GP397" s="1852"/>
      <c r="GQ397" s="1852"/>
      <c r="GR397" s="1852"/>
      <c r="GS397" s="1917"/>
      <c r="GT397" s="1914"/>
      <c r="GU397" s="1397"/>
      <c r="GV397" s="1397"/>
      <c r="GW397" s="1397"/>
      <c r="GX397" s="1397"/>
      <c r="GY397" s="1397"/>
      <c r="GZ397" s="1397"/>
      <c r="HA397" s="1397"/>
      <c r="HB397" s="1907"/>
      <c r="HC397" s="1916"/>
      <c r="HD397" s="1852"/>
      <c r="HE397" s="1852"/>
      <c r="HF397" s="1852"/>
      <c r="HG397" s="1852"/>
      <c r="HH397" s="1852"/>
      <c r="HI397" s="1852"/>
      <c r="HJ397" s="1852"/>
      <c r="HK397" s="1852"/>
      <c r="HL397" s="1852"/>
      <c r="HM397" s="1852"/>
      <c r="HN397" s="1917"/>
      <c r="HO397" s="1914"/>
      <c r="HP397" s="1397"/>
      <c r="HQ397" s="1397"/>
      <c r="HR397" s="1397"/>
      <c r="HS397" s="1397"/>
      <c r="HT397" s="1397"/>
      <c r="HU397" s="1397"/>
      <c r="HV397" s="1397"/>
      <c r="HW397" s="1907"/>
      <c r="HX397" s="1916"/>
      <c r="HY397" s="1852"/>
      <c r="HZ397" s="1852"/>
      <c r="IA397" s="1852"/>
      <c r="IB397" s="1852"/>
      <c r="IC397" s="1852"/>
      <c r="ID397" s="1852"/>
      <c r="IE397" s="1852"/>
      <c r="IF397" s="1852"/>
      <c r="IG397" s="1852"/>
      <c r="IH397" s="1852"/>
      <c r="II397" s="1917"/>
    </row>
    <row r="398" spans="3:244" ht="5.25" customHeight="1" thickBot="1">
      <c r="C398" s="90"/>
      <c r="D398" s="90"/>
      <c r="E398" s="90"/>
      <c r="F398" s="90"/>
      <c r="G398" s="90"/>
      <c r="H398" s="1445"/>
      <c r="I398" s="1446"/>
      <c r="J398" s="1446"/>
      <c r="K398" s="1446"/>
      <c r="L398" s="1446"/>
      <c r="M398" s="1446"/>
      <c r="N398" s="1446"/>
      <c r="O398" s="1447"/>
      <c r="P398" s="1450"/>
      <c r="Q398" s="1446"/>
      <c r="R398" s="1446"/>
      <c r="S398" s="1446"/>
      <c r="T398" s="1446"/>
      <c r="U398" s="1446"/>
      <c r="V398" s="1446"/>
      <c r="W398" s="1446"/>
      <c r="X398" s="1908"/>
      <c r="Y398" s="1918"/>
      <c r="Z398" s="1919"/>
      <c r="AA398" s="1919"/>
      <c r="AB398" s="1919"/>
      <c r="AC398" s="1919"/>
      <c r="AD398" s="1919"/>
      <c r="AE398" s="1919"/>
      <c r="AF398" s="1919"/>
      <c r="AG398" s="1919"/>
      <c r="AH398" s="1919"/>
      <c r="AI398" s="1919"/>
      <c r="AJ398" s="1920"/>
      <c r="AK398" s="1915"/>
      <c r="AL398" s="1446"/>
      <c r="AM398" s="1446"/>
      <c r="AN398" s="1446"/>
      <c r="AO398" s="1446"/>
      <c r="AP398" s="1446"/>
      <c r="AQ398" s="1446"/>
      <c r="AR398" s="1446"/>
      <c r="AS398" s="1908"/>
      <c r="AT398" s="1918"/>
      <c r="AU398" s="1919"/>
      <c r="AV398" s="1919"/>
      <c r="AW398" s="1919"/>
      <c r="AX398" s="1919"/>
      <c r="AY398" s="1919"/>
      <c r="AZ398" s="1919"/>
      <c r="BA398" s="1919"/>
      <c r="BB398" s="1919"/>
      <c r="BC398" s="1919"/>
      <c r="BD398" s="1919"/>
      <c r="BE398" s="1920"/>
      <c r="BF398" s="1915"/>
      <c r="BG398" s="1446"/>
      <c r="BH398" s="1446"/>
      <c r="BI398" s="1446"/>
      <c r="BJ398" s="1446"/>
      <c r="BK398" s="1446"/>
      <c r="BL398" s="1446"/>
      <c r="BM398" s="1446"/>
      <c r="BN398" s="1908"/>
      <c r="BO398" s="1918"/>
      <c r="BP398" s="1919"/>
      <c r="BQ398" s="1919"/>
      <c r="BR398" s="1919"/>
      <c r="BS398" s="1919"/>
      <c r="BT398" s="1919"/>
      <c r="BU398" s="1919"/>
      <c r="BV398" s="1919"/>
      <c r="BW398" s="1919"/>
      <c r="BX398" s="1919"/>
      <c r="BY398" s="1919"/>
      <c r="BZ398" s="1920"/>
      <c r="CA398" s="1915"/>
      <c r="CB398" s="1446"/>
      <c r="CC398" s="1446"/>
      <c r="CD398" s="1446"/>
      <c r="CE398" s="1446"/>
      <c r="CF398" s="1446"/>
      <c r="CG398" s="1446"/>
      <c r="CH398" s="1446"/>
      <c r="CI398" s="1908"/>
      <c r="CJ398" s="1918"/>
      <c r="CK398" s="1919"/>
      <c r="CL398" s="1919"/>
      <c r="CM398" s="1919"/>
      <c r="CN398" s="1919"/>
      <c r="CO398" s="1919"/>
      <c r="CP398" s="1919"/>
      <c r="CQ398" s="1919"/>
      <c r="CR398" s="1919"/>
      <c r="CS398" s="1919"/>
      <c r="CT398" s="1919"/>
      <c r="CU398" s="1920"/>
      <c r="CV398" s="1915"/>
      <c r="CW398" s="1446"/>
      <c r="CX398" s="1446"/>
      <c r="CY398" s="1446"/>
      <c r="CZ398" s="1446"/>
      <c r="DA398" s="1446"/>
      <c r="DB398" s="1446"/>
      <c r="DC398" s="1446"/>
      <c r="DD398" s="1908"/>
      <c r="DE398" s="1918"/>
      <c r="DF398" s="1919"/>
      <c r="DG398" s="1919"/>
      <c r="DH398" s="1919"/>
      <c r="DI398" s="1919"/>
      <c r="DJ398" s="1919"/>
      <c r="DK398" s="1919"/>
      <c r="DL398" s="1919"/>
      <c r="DM398" s="1919"/>
      <c r="DN398" s="1919"/>
      <c r="DO398" s="1919"/>
      <c r="DP398" s="1920"/>
      <c r="DQ398" s="81"/>
      <c r="DR398" s="144"/>
      <c r="DV398" s="90"/>
      <c r="DW398" s="90"/>
      <c r="DX398" s="90"/>
      <c r="DY398" s="90"/>
      <c r="DZ398" s="90"/>
      <c r="EA398" s="1445"/>
      <c r="EB398" s="1446"/>
      <c r="EC398" s="1446"/>
      <c r="ED398" s="1446"/>
      <c r="EE398" s="1446"/>
      <c r="EF398" s="1446"/>
      <c r="EG398" s="1446"/>
      <c r="EH398" s="1447"/>
      <c r="EI398" s="1450"/>
      <c r="EJ398" s="1446"/>
      <c r="EK398" s="1446"/>
      <c r="EL398" s="1446"/>
      <c r="EM398" s="1446"/>
      <c r="EN398" s="1446"/>
      <c r="EO398" s="1446"/>
      <c r="EP398" s="1446"/>
      <c r="EQ398" s="1908"/>
      <c r="ER398" s="1918"/>
      <c r="ES398" s="1919"/>
      <c r="ET398" s="1919"/>
      <c r="EU398" s="1919"/>
      <c r="EV398" s="1919"/>
      <c r="EW398" s="1919"/>
      <c r="EX398" s="1919"/>
      <c r="EY398" s="1919"/>
      <c r="EZ398" s="1919"/>
      <c r="FA398" s="1919"/>
      <c r="FB398" s="1919"/>
      <c r="FC398" s="1920"/>
      <c r="FD398" s="1915"/>
      <c r="FE398" s="1446"/>
      <c r="FF398" s="1446"/>
      <c r="FG398" s="1446"/>
      <c r="FH398" s="1446"/>
      <c r="FI398" s="1446"/>
      <c r="FJ398" s="1446"/>
      <c r="FK398" s="1446"/>
      <c r="FL398" s="1908"/>
      <c r="FM398" s="1918"/>
      <c r="FN398" s="1919"/>
      <c r="FO398" s="1919"/>
      <c r="FP398" s="1919"/>
      <c r="FQ398" s="1919"/>
      <c r="FR398" s="1919"/>
      <c r="FS398" s="1919"/>
      <c r="FT398" s="1919"/>
      <c r="FU398" s="1919"/>
      <c r="FV398" s="1919"/>
      <c r="FW398" s="1919"/>
      <c r="FX398" s="1920"/>
      <c r="FY398" s="1915"/>
      <c r="FZ398" s="1446"/>
      <c r="GA398" s="1446"/>
      <c r="GB398" s="1446"/>
      <c r="GC398" s="1446"/>
      <c r="GD398" s="1446"/>
      <c r="GE398" s="1446"/>
      <c r="GF398" s="1446"/>
      <c r="GG398" s="1908"/>
      <c r="GH398" s="1918"/>
      <c r="GI398" s="1919"/>
      <c r="GJ398" s="1919"/>
      <c r="GK398" s="1919"/>
      <c r="GL398" s="1919"/>
      <c r="GM398" s="1919"/>
      <c r="GN398" s="1919"/>
      <c r="GO398" s="1919"/>
      <c r="GP398" s="1919"/>
      <c r="GQ398" s="1919"/>
      <c r="GR398" s="1919"/>
      <c r="GS398" s="1920"/>
      <c r="GT398" s="1915"/>
      <c r="GU398" s="1446"/>
      <c r="GV398" s="1446"/>
      <c r="GW398" s="1446"/>
      <c r="GX398" s="1446"/>
      <c r="GY398" s="1446"/>
      <c r="GZ398" s="1446"/>
      <c r="HA398" s="1446"/>
      <c r="HB398" s="1908"/>
      <c r="HC398" s="1918"/>
      <c r="HD398" s="1919"/>
      <c r="HE398" s="1919"/>
      <c r="HF398" s="1919"/>
      <c r="HG398" s="1919"/>
      <c r="HH398" s="1919"/>
      <c r="HI398" s="1919"/>
      <c r="HJ398" s="1919"/>
      <c r="HK398" s="1919"/>
      <c r="HL398" s="1919"/>
      <c r="HM398" s="1919"/>
      <c r="HN398" s="1920"/>
      <c r="HO398" s="1915"/>
      <c r="HP398" s="1446"/>
      <c r="HQ398" s="1446"/>
      <c r="HR398" s="1446"/>
      <c r="HS398" s="1446"/>
      <c r="HT398" s="1446"/>
      <c r="HU398" s="1446"/>
      <c r="HV398" s="1446"/>
      <c r="HW398" s="1908"/>
      <c r="HX398" s="1918"/>
      <c r="HY398" s="1919"/>
      <c r="HZ398" s="1919"/>
      <c r="IA398" s="1919"/>
      <c r="IB398" s="1919"/>
      <c r="IC398" s="1919"/>
      <c r="ID398" s="1919"/>
      <c r="IE398" s="1919"/>
      <c r="IF398" s="1919"/>
      <c r="IG398" s="1919"/>
      <c r="IH398" s="1919"/>
      <c r="II398" s="1920"/>
    </row>
    <row r="399" spans="3:244" ht="5.25" customHeight="1">
      <c r="C399" s="75"/>
      <c r="D399" s="75"/>
      <c r="E399" s="75"/>
      <c r="F399" s="75"/>
      <c r="G399" s="75"/>
      <c r="H399" s="1442" t="s">
        <v>140</v>
      </c>
      <c r="I399" s="1443"/>
      <c r="J399" s="1443"/>
      <c r="K399" s="1443"/>
      <c r="L399" s="1443"/>
      <c r="M399" s="1443"/>
      <c r="N399" s="1443"/>
      <c r="O399" s="1444"/>
      <c r="P399" s="1448" t="s">
        <v>142</v>
      </c>
      <c r="Q399" s="1443"/>
      <c r="R399" s="1443"/>
      <c r="S399" s="1443"/>
      <c r="T399" s="1443"/>
      <c r="U399" s="1443"/>
      <c r="V399" s="1443"/>
      <c r="W399" s="1443"/>
      <c r="X399" s="1444"/>
      <c r="Y399" s="1451"/>
      <c r="Z399" s="1452"/>
      <c r="AA399" s="1452"/>
      <c r="AB399" s="1452"/>
      <c r="AC399" s="1452"/>
      <c r="AD399" s="1452"/>
      <c r="AE399" s="1452"/>
      <c r="AF399" s="1452"/>
      <c r="AG399" s="1452"/>
      <c r="AH399" s="1452"/>
      <c r="AI399" s="1452"/>
      <c r="AJ399" s="1453"/>
      <c r="AK399" s="1448" t="s">
        <v>147</v>
      </c>
      <c r="AL399" s="1443"/>
      <c r="AM399" s="1443"/>
      <c r="AN399" s="1443"/>
      <c r="AO399" s="1443"/>
      <c r="AP399" s="1443"/>
      <c r="AQ399" s="1443"/>
      <c r="AR399" s="1443"/>
      <c r="AS399" s="1444"/>
      <c r="AT399" s="1451" t="s">
        <v>6</v>
      </c>
      <c r="AU399" s="1452"/>
      <c r="AV399" s="1452"/>
      <c r="AW399" s="1452"/>
      <c r="AX399" s="1452"/>
      <c r="AY399" s="1452"/>
      <c r="AZ399" s="1453"/>
      <c r="BA399" s="1844" t="s">
        <v>9</v>
      </c>
      <c r="BB399" s="1822"/>
      <c r="BC399" s="1822"/>
      <c r="BD399" s="1822"/>
      <c r="BE399" s="1822"/>
      <c r="BF399" s="1822"/>
      <c r="BG399" s="1823"/>
      <c r="BH399" s="1841" t="s">
        <v>31</v>
      </c>
      <c r="BI399" s="1842"/>
      <c r="BJ399" s="1842"/>
      <c r="BK399" s="1842"/>
      <c r="BL399" s="1842"/>
      <c r="BM399" s="1842"/>
      <c r="BN399" s="1843"/>
      <c r="BO399" s="1835" t="s">
        <v>149</v>
      </c>
      <c r="BP399" s="1836"/>
      <c r="BQ399" s="1836"/>
      <c r="BR399" s="1836"/>
      <c r="BS399" s="1836"/>
      <c r="BT399" s="1836"/>
      <c r="BU399" s="1836"/>
      <c r="BV399" s="1836"/>
      <c r="BW399" s="1836"/>
      <c r="BX399" s="1836"/>
      <c r="BY399" s="1836"/>
      <c r="BZ399" s="1837"/>
      <c r="CA399" s="1838" t="str">
        <f>IF($CA$135&lt;&gt;"",$CA$135,"")</f>
        <v/>
      </c>
      <c r="CB399" s="1524"/>
      <c r="CC399" s="1524"/>
      <c r="CD399" s="1524"/>
      <c r="CE399" s="1524"/>
      <c r="CF399" s="1524"/>
      <c r="CG399" s="1524"/>
      <c r="CH399" s="1524"/>
      <c r="CI399" s="1525"/>
      <c r="CJ399" s="1835" t="s">
        <v>150</v>
      </c>
      <c r="CK399" s="1836"/>
      <c r="CL399" s="1836"/>
      <c r="CM399" s="1836"/>
      <c r="CN399" s="1836"/>
      <c r="CO399" s="1836"/>
      <c r="CP399" s="1836"/>
      <c r="CQ399" s="1836"/>
      <c r="CR399" s="1836"/>
      <c r="CS399" s="1836"/>
      <c r="CT399" s="1836"/>
      <c r="CU399" s="1837"/>
      <c r="CV399" s="1454" t="s">
        <v>33</v>
      </c>
      <c r="CW399" s="1455"/>
      <c r="CX399" s="1455"/>
      <c r="CY399" s="1455"/>
      <c r="CZ399" s="1455"/>
      <c r="DA399" s="1455"/>
      <c r="DB399" s="1455"/>
      <c r="DC399" s="1455"/>
      <c r="DD399" s="1455"/>
      <c r="DE399" s="1455"/>
      <c r="DF399" s="1455"/>
      <c r="DG399" s="1455"/>
      <c r="DH399" s="1455"/>
      <c r="DI399" s="1455"/>
      <c r="DJ399" s="1455"/>
      <c r="DK399" s="1455"/>
      <c r="DL399" s="1455"/>
      <c r="DM399" s="1455"/>
      <c r="DN399" s="1455"/>
      <c r="DO399" s="1455"/>
      <c r="DP399" s="1863"/>
      <c r="DQ399" s="81"/>
      <c r="DR399" s="144"/>
      <c r="DV399" s="75"/>
      <c r="DW399" s="75"/>
      <c r="DX399" s="75"/>
      <c r="DY399" s="75"/>
      <c r="DZ399" s="75"/>
      <c r="EA399" s="1442" t="s">
        <v>140</v>
      </c>
      <c r="EB399" s="1443"/>
      <c r="EC399" s="1443"/>
      <c r="ED399" s="1443"/>
      <c r="EE399" s="1443"/>
      <c r="EF399" s="1443"/>
      <c r="EG399" s="1443"/>
      <c r="EH399" s="1444"/>
      <c r="EI399" s="1448" t="s">
        <v>142</v>
      </c>
      <c r="EJ399" s="1443"/>
      <c r="EK399" s="1443"/>
      <c r="EL399" s="1443"/>
      <c r="EM399" s="1443"/>
      <c r="EN399" s="1443"/>
      <c r="EO399" s="1443"/>
      <c r="EP399" s="1443"/>
      <c r="EQ399" s="1444"/>
      <c r="ER399" s="1451"/>
      <c r="ES399" s="1452"/>
      <c r="ET399" s="1452"/>
      <c r="EU399" s="1452"/>
      <c r="EV399" s="1452"/>
      <c r="EW399" s="1452"/>
      <c r="EX399" s="1452"/>
      <c r="EY399" s="1452"/>
      <c r="EZ399" s="1452"/>
      <c r="FA399" s="1452"/>
      <c r="FB399" s="1452"/>
      <c r="FC399" s="1453"/>
      <c r="FD399" s="1448" t="s">
        <v>147</v>
      </c>
      <c r="FE399" s="1443"/>
      <c r="FF399" s="1443"/>
      <c r="FG399" s="1443"/>
      <c r="FH399" s="1443"/>
      <c r="FI399" s="1443"/>
      <c r="FJ399" s="1443"/>
      <c r="FK399" s="1443"/>
      <c r="FL399" s="1444"/>
      <c r="FM399" s="1451" t="s">
        <v>6</v>
      </c>
      <c r="FN399" s="1452"/>
      <c r="FO399" s="1452"/>
      <c r="FP399" s="1452"/>
      <c r="FQ399" s="1452"/>
      <c r="FR399" s="1452"/>
      <c r="FS399" s="1453"/>
      <c r="FT399" s="1844" t="s">
        <v>9</v>
      </c>
      <c r="FU399" s="1822"/>
      <c r="FV399" s="1822"/>
      <c r="FW399" s="1822"/>
      <c r="FX399" s="1822"/>
      <c r="FY399" s="1822"/>
      <c r="FZ399" s="1823"/>
      <c r="GA399" s="1841" t="s">
        <v>31</v>
      </c>
      <c r="GB399" s="1842"/>
      <c r="GC399" s="1842"/>
      <c r="GD399" s="1842"/>
      <c r="GE399" s="1842"/>
      <c r="GF399" s="1842"/>
      <c r="GG399" s="1843"/>
      <c r="GH399" s="1835" t="s">
        <v>149</v>
      </c>
      <c r="GI399" s="1836"/>
      <c r="GJ399" s="1836"/>
      <c r="GK399" s="1836"/>
      <c r="GL399" s="1836"/>
      <c r="GM399" s="1836"/>
      <c r="GN399" s="1836"/>
      <c r="GO399" s="1836"/>
      <c r="GP399" s="1836"/>
      <c r="GQ399" s="1836"/>
      <c r="GR399" s="1836"/>
      <c r="GS399" s="1837"/>
      <c r="GT399" s="1838" t="str">
        <f>IF($CA$135&lt;&gt;"",$CA$135,"")</f>
        <v/>
      </c>
      <c r="GU399" s="1524"/>
      <c r="GV399" s="1524"/>
      <c r="GW399" s="1524"/>
      <c r="GX399" s="1524"/>
      <c r="GY399" s="1524"/>
      <c r="GZ399" s="1524"/>
      <c r="HA399" s="1524"/>
      <c r="HB399" s="1525"/>
      <c r="HC399" s="1835" t="s">
        <v>150</v>
      </c>
      <c r="HD399" s="1836"/>
      <c r="HE399" s="1836"/>
      <c r="HF399" s="1836"/>
      <c r="HG399" s="1836"/>
      <c r="HH399" s="1836"/>
      <c r="HI399" s="1836"/>
      <c r="HJ399" s="1836"/>
      <c r="HK399" s="1836"/>
      <c r="HL399" s="1836"/>
      <c r="HM399" s="1836"/>
      <c r="HN399" s="1837"/>
      <c r="HO399" s="1454" t="s">
        <v>33</v>
      </c>
      <c r="HP399" s="1455"/>
      <c r="HQ399" s="1455"/>
      <c r="HR399" s="1455"/>
      <c r="HS399" s="1455"/>
      <c r="HT399" s="1455"/>
      <c r="HU399" s="1455"/>
      <c r="HV399" s="1455"/>
      <c r="HW399" s="1455"/>
      <c r="HX399" s="1455"/>
      <c r="HY399" s="1455"/>
      <c r="HZ399" s="1455"/>
      <c r="IA399" s="1455"/>
      <c r="IB399" s="1455"/>
      <c r="IC399" s="1455"/>
      <c r="ID399" s="1455"/>
      <c r="IE399" s="1455"/>
      <c r="IF399" s="1455"/>
      <c r="IG399" s="1455"/>
      <c r="IH399" s="1455"/>
      <c r="II399" s="1863"/>
    </row>
    <row r="400" spans="3:244" ht="5.25" customHeight="1">
      <c r="C400" s="75"/>
      <c r="D400" s="75"/>
      <c r="E400" s="75"/>
      <c r="F400" s="75"/>
      <c r="G400" s="75"/>
      <c r="H400" s="1396"/>
      <c r="I400" s="1397"/>
      <c r="J400" s="1397"/>
      <c r="K400" s="1397"/>
      <c r="L400" s="1397"/>
      <c r="M400" s="1397"/>
      <c r="N400" s="1397"/>
      <c r="O400" s="1398"/>
      <c r="P400" s="1449"/>
      <c r="Q400" s="1397"/>
      <c r="R400" s="1397"/>
      <c r="S400" s="1397"/>
      <c r="T400" s="1397"/>
      <c r="U400" s="1397"/>
      <c r="V400" s="1397"/>
      <c r="W400" s="1397"/>
      <c r="X400" s="1398"/>
      <c r="Y400" s="1454"/>
      <c r="Z400" s="1455"/>
      <c r="AA400" s="1455"/>
      <c r="AB400" s="1455"/>
      <c r="AC400" s="1455"/>
      <c r="AD400" s="1455"/>
      <c r="AE400" s="1455"/>
      <c r="AF400" s="1455"/>
      <c r="AG400" s="1455"/>
      <c r="AH400" s="1455"/>
      <c r="AI400" s="1455"/>
      <c r="AJ400" s="1456"/>
      <c r="AK400" s="1449"/>
      <c r="AL400" s="1397"/>
      <c r="AM400" s="1397"/>
      <c r="AN400" s="1397"/>
      <c r="AO400" s="1397"/>
      <c r="AP400" s="1397"/>
      <c r="AQ400" s="1397"/>
      <c r="AR400" s="1397"/>
      <c r="AS400" s="1398"/>
      <c r="AT400" s="1454"/>
      <c r="AU400" s="1455"/>
      <c r="AV400" s="1455"/>
      <c r="AW400" s="1455"/>
      <c r="AX400" s="1455"/>
      <c r="AY400" s="1455"/>
      <c r="AZ400" s="1456"/>
      <c r="BA400" s="1844"/>
      <c r="BB400" s="1822"/>
      <c r="BC400" s="1822"/>
      <c r="BD400" s="1822"/>
      <c r="BE400" s="1822"/>
      <c r="BF400" s="1822"/>
      <c r="BG400" s="1823"/>
      <c r="BH400" s="1844"/>
      <c r="BI400" s="1822"/>
      <c r="BJ400" s="1822"/>
      <c r="BK400" s="1822"/>
      <c r="BL400" s="1822"/>
      <c r="BM400" s="1822"/>
      <c r="BN400" s="1823"/>
      <c r="BO400" s="1449"/>
      <c r="BP400" s="1397"/>
      <c r="BQ400" s="1397"/>
      <c r="BR400" s="1397"/>
      <c r="BS400" s="1397"/>
      <c r="BT400" s="1397"/>
      <c r="BU400" s="1397"/>
      <c r="BV400" s="1397"/>
      <c r="BW400" s="1397"/>
      <c r="BX400" s="1397"/>
      <c r="BY400" s="1397"/>
      <c r="BZ400" s="1398"/>
      <c r="CA400" s="1839"/>
      <c r="CB400" s="1527"/>
      <c r="CC400" s="1527"/>
      <c r="CD400" s="1527"/>
      <c r="CE400" s="1527"/>
      <c r="CF400" s="1527"/>
      <c r="CG400" s="1527"/>
      <c r="CH400" s="1527"/>
      <c r="CI400" s="1528"/>
      <c r="CJ400" s="1449"/>
      <c r="CK400" s="1397"/>
      <c r="CL400" s="1397"/>
      <c r="CM400" s="1397"/>
      <c r="CN400" s="1397"/>
      <c r="CO400" s="1397"/>
      <c r="CP400" s="1397"/>
      <c r="CQ400" s="1397"/>
      <c r="CR400" s="1397"/>
      <c r="CS400" s="1397"/>
      <c r="CT400" s="1397"/>
      <c r="CU400" s="1398"/>
      <c r="CV400" s="1454"/>
      <c r="CW400" s="1455"/>
      <c r="CX400" s="1455"/>
      <c r="CY400" s="1455"/>
      <c r="CZ400" s="1455"/>
      <c r="DA400" s="1455"/>
      <c r="DB400" s="1455"/>
      <c r="DC400" s="1455"/>
      <c r="DD400" s="1455"/>
      <c r="DE400" s="1455"/>
      <c r="DF400" s="1455"/>
      <c r="DG400" s="1455"/>
      <c r="DH400" s="1455"/>
      <c r="DI400" s="1455"/>
      <c r="DJ400" s="1455"/>
      <c r="DK400" s="1455"/>
      <c r="DL400" s="1455"/>
      <c r="DM400" s="1455"/>
      <c r="DN400" s="1455"/>
      <c r="DO400" s="1455"/>
      <c r="DP400" s="1863"/>
      <c r="DQ400" s="81"/>
      <c r="DR400" s="144"/>
      <c r="DV400" s="75"/>
      <c r="DW400" s="75"/>
      <c r="DX400" s="75"/>
      <c r="DY400" s="75"/>
      <c r="DZ400" s="75"/>
      <c r="EA400" s="1396"/>
      <c r="EB400" s="1397"/>
      <c r="EC400" s="1397"/>
      <c r="ED400" s="1397"/>
      <c r="EE400" s="1397"/>
      <c r="EF400" s="1397"/>
      <c r="EG400" s="1397"/>
      <c r="EH400" s="1398"/>
      <c r="EI400" s="1449"/>
      <c r="EJ400" s="1397"/>
      <c r="EK400" s="1397"/>
      <c r="EL400" s="1397"/>
      <c r="EM400" s="1397"/>
      <c r="EN400" s="1397"/>
      <c r="EO400" s="1397"/>
      <c r="EP400" s="1397"/>
      <c r="EQ400" s="1398"/>
      <c r="ER400" s="1454"/>
      <c r="ES400" s="1455"/>
      <c r="ET400" s="1455"/>
      <c r="EU400" s="1455"/>
      <c r="EV400" s="1455"/>
      <c r="EW400" s="1455"/>
      <c r="EX400" s="1455"/>
      <c r="EY400" s="1455"/>
      <c r="EZ400" s="1455"/>
      <c r="FA400" s="1455"/>
      <c r="FB400" s="1455"/>
      <c r="FC400" s="1456"/>
      <c r="FD400" s="1449"/>
      <c r="FE400" s="1397"/>
      <c r="FF400" s="1397"/>
      <c r="FG400" s="1397"/>
      <c r="FH400" s="1397"/>
      <c r="FI400" s="1397"/>
      <c r="FJ400" s="1397"/>
      <c r="FK400" s="1397"/>
      <c r="FL400" s="1398"/>
      <c r="FM400" s="1454"/>
      <c r="FN400" s="1455"/>
      <c r="FO400" s="1455"/>
      <c r="FP400" s="1455"/>
      <c r="FQ400" s="1455"/>
      <c r="FR400" s="1455"/>
      <c r="FS400" s="1456"/>
      <c r="FT400" s="1844"/>
      <c r="FU400" s="1822"/>
      <c r="FV400" s="1822"/>
      <c r="FW400" s="1822"/>
      <c r="FX400" s="1822"/>
      <c r="FY400" s="1822"/>
      <c r="FZ400" s="1823"/>
      <c r="GA400" s="1844"/>
      <c r="GB400" s="1822"/>
      <c r="GC400" s="1822"/>
      <c r="GD400" s="1822"/>
      <c r="GE400" s="1822"/>
      <c r="GF400" s="1822"/>
      <c r="GG400" s="1823"/>
      <c r="GH400" s="1449"/>
      <c r="GI400" s="1397"/>
      <c r="GJ400" s="1397"/>
      <c r="GK400" s="1397"/>
      <c r="GL400" s="1397"/>
      <c r="GM400" s="1397"/>
      <c r="GN400" s="1397"/>
      <c r="GO400" s="1397"/>
      <c r="GP400" s="1397"/>
      <c r="GQ400" s="1397"/>
      <c r="GR400" s="1397"/>
      <c r="GS400" s="1398"/>
      <c r="GT400" s="1839"/>
      <c r="GU400" s="1527"/>
      <c r="GV400" s="1527"/>
      <c r="GW400" s="1527"/>
      <c r="GX400" s="1527"/>
      <c r="GY400" s="1527"/>
      <c r="GZ400" s="1527"/>
      <c r="HA400" s="1527"/>
      <c r="HB400" s="1528"/>
      <c r="HC400" s="1449"/>
      <c r="HD400" s="1397"/>
      <c r="HE400" s="1397"/>
      <c r="HF400" s="1397"/>
      <c r="HG400" s="1397"/>
      <c r="HH400" s="1397"/>
      <c r="HI400" s="1397"/>
      <c r="HJ400" s="1397"/>
      <c r="HK400" s="1397"/>
      <c r="HL400" s="1397"/>
      <c r="HM400" s="1397"/>
      <c r="HN400" s="1398"/>
      <c r="HO400" s="1454"/>
      <c r="HP400" s="1455"/>
      <c r="HQ400" s="1455"/>
      <c r="HR400" s="1455"/>
      <c r="HS400" s="1455"/>
      <c r="HT400" s="1455"/>
      <c r="HU400" s="1455"/>
      <c r="HV400" s="1455"/>
      <c r="HW400" s="1455"/>
      <c r="HX400" s="1455"/>
      <c r="HY400" s="1455"/>
      <c r="HZ400" s="1455"/>
      <c r="IA400" s="1455"/>
      <c r="IB400" s="1455"/>
      <c r="IC400" s="1455"/>
      <c r="ID400" s="1455"/>
      <c r="IE400" s="1455"/>
      <c r="IF400" s="1455"/>
      <c r="IG400" s="1455"/>
      <c r="IH400" s="1455"/>
      <c r="II400" s="1863"/>
    </row>
    <row r="401" spans="3:243" ht="5.25" customHeight="1">
      <c r="C401" s="75"/>
      <c r="D401" s="75"/>
      <c r="E401" s="75"/>
      <c r="F401" s="75"/>
      <c r="G401" s="75"/>
      <c r="H401" s="1396"/>
      <c r="I401" s="1397"/>
      <c r="J401" s="1397"/>
      <c r="K401" s="1397"/>
      <c r="L401" s="1397"/>
      <c r="M401" s="1397"/>
      <c r="N401" s="1397"/>
      <c r="O401" s="1398"/>
      <c r="P401" s="1449"/>
      <c r="Q401" s="1397"/>
      <c r="R401" s="1397"/>
      <c r="S401" s="1397"/>
      <c r="T401" s="1397"/>
      <c r="U401" s="1397"/>
      <c r="V401" s="1397"/>
      <c r="W401" s="1397"/>
      <c r="X401" s="1398"/>
      <c r="Y401" s="1454"/>
      <c r="Z401" s="1455"/>
      <c r="AA401" s="1455"/>
      <c r="AB401" s="1455"/>
      <c r="AC401" s="1455"/>
      <c r="AD401" s="1455"/>
      <c r="AE401" s="1455"/>
      <c r="AF401" s="1455"/>
      <c r="AG401" s="1455"/>
      <c r="AH401" s="1455"/>
      <c r="AI401" s="1455"/>
      <c r="AJ401" s="1456"/>
      <c r="AK401" s="1449"/>
      <c r="AL401" s="1397"/>
      <c r="AM401" s="1397"/>
      <c r="AN401" s="1397"/>
      <c r="AO401" s="1397"/>
      <c r="AP401" s="1397"/>
      <c r="AQ401" s="1397"/>
      <c r="AR401" s="1397"/>
      <c r="AS401" s="1398"/>
      <c r="AT401" s="1454"/>
      <c r="AU401" s="1455"/>
      <c r="AV401" s="1455"/>
      <c r="AW401" s="1455"/>
      <c r="AX401" s="1455"/>
      <c r="AY401" s="1455"/>
      <c r="AZ401" s="1456"/>
      <c r="BA401" s="1844"/>
      <c r="BB401" s="1822"/>
      <c r="BC401" s="1822"/>
      <c r="BD401" s="1822"/>
      <c r="BE401" s="1822"/>
      <c r="BF401" s="1822"/>
      <c r="BG401" s="1823"/>
      <c r="BH401" s="1844"/>
      <c r="BI401" s="1822"/>
      <c r="BJ401" s="1822"/>
      <c r="BK401" s="1822"/>
      <c r="BL401" s="1822"/>
      <c r="BM401" s="1822"/>
      <c r="BN401" s="1823"/>
      <c r="BO401" s="1449"/>
      <c r="BP401" s="1397"/>
      <c r="BQ401" s="1397"/>
      <c r="BR401" s="1397"/>
      <c r="BS401" s="1397"/>
      <c r="BT401" s="1397"/>
      <c r="BU401" s="1397"/>
      <c r="BV401" s="1397"/>
      <c r="BW401" s="1397"/>
      <c r="BX401" s="1397"/>
      <c r="BY401" s="1397"/>
      <c r="BZ401" s="1398"/>
      <c r="CA401" s="1839"/>
      <c r="CB401" s="1527"/>
      <c r="CC401" s="1527"/>
      <c r="CD401" s="1527"/>
      <c r="CE401" s="1527"/>
      <c r="CF401" s="1527"/>
      <c r="CG401" s="1527"/>
      <c r="CH401" s="1527"/>
      <c r="CI401" s="1528"/>
      <c r="CJ401" s="1449"/>
      <c r="CK401" s="1397"/>
      <c r="CL401" s="1397"/>
      <c r="CM401" s="1397"/>
      <c r="CN401" s="1397"/>
      <c r="CO401" s="1397"/>
      <c r="CP401" s="1397"/>
      <c r="CQ401" s="1397"/>
      <c r="CR401" s="1397"/>
      <c r="CS401" s="1397"/>
      <c r="CT401" s="1397"/>
      <c r="CU401" s="1398"/>
      <c r="CV401" s="1454"/>
      <c r="CW401" s="1455"/>
      <c r="CX401" s="1455"/>
      <c r="CY401" s="1455"/>
      <c r="CZ401" s="1455"/>
      <c r="DA401" s="1455"/>
      <c r="DB401" s="1455"/>
      <c r="DC401" s="1455"/>
      <c r="DD401" s="1455"/>
      <c r="DE401" s="1455"/>
      <c r="DF401" s="1455"/>
      <c r="DG401" s="1455"/>
      <c r="DH401" s="1455"/>
      <c r="DI401" s="1455"/>
      <c r="DJ401" s="1455"/>
      <c r="DK401" s="1455"/>
      <c r="DL401" s="1455"/>
      <c r="DM401" s="1455"/>
      <c r="DN401" s="1455"/>
      <c r="DO401" s="1455"/>
      <c r="DP401" s="1863"/>
      <c r="DQ401" s="81"/>
      <c r="DR401" s="144"/>
      <c r="DV401" s="75"/>
      <c r="DW401" s="75"/>
      <c r="DX401" s="75"/>
      <c r="DY401" s="75"/>
      <c r="DZ401" s="75"/>
      <c r="EA401" s="1396"/>
      <c r="EB401" s="1397"/>
      <c r="EC401" s="1397"/>
      <c r="ED401" s="1397"/>
      <c r="EE401" s="1397"/>
      <c r="EF401" s="1397"/>
      <c r="EG401" s="1397"/>
      <c r="EH401" s="1398"/>
      <c r="EI401" s="1449"/>
      <c r="EJ401" s="1397"/>
      <c r="EK401" s="1397"/>
      <c r="EL401" s="1397"/>
      <c r="EM401" s="1397"/>
      <c r="EN401" s="1397"/>
      <c r="EO401" s="1397"/>
      <c r="EP401" s="1397"/>
      <c r="EQ401" s="1398"/>
      <c r="ER401" s="1454"/>
      <c r="ES401" s="1455"/>
      <c r="ET401" s="1455"/>
      <c r="EU401" s="1455"/>
      <c r="EV401" s="1455"/>
      <c r="EW401" s="1455"/>
      <c r="EX401" s="1455"/>
      <c r="EY401" s="1455"/>
      <c r="EZ401" s="1455"/>
      <c r="FA401" s="1455"/>
      <c r="FB401" s="1455"/>
      <c r="FC401" s="1456"/>
      <c r="FD401" s="1449"/>
      <c r="FE401" s="1397"/>
      <c r="FF401" s="1397"/>
      <c r="FG401" s="1397"/>
      <c r="FH401" s="1397"/>
      <c r="FI401" s="1397"/>
      <c r="FJ401" s="1397"/>
      <c r="FK401" s="1397"/>
      <c r="FL401" s="1398"/>
      <c r="FM401" s="1454"/>
      <c r="FN401" s="1455"/>
      <c r="FO401" s="1455"/>
      <c r="FP401" s="1455"/>
      <c r="FQ401" s="1455"/>
      <c r="FR401" s="1455"/>
      <c r="FS401" s="1456"/>
      <c r="FT401" s="1844"/>
      <c r="FU401" s="1822"/>
      <c r="FV401" s="1822"/>
      <c r="FW401" s="1822"/>
      <c r="FX401" s="1822"/>
      <c r="FY401" s="1822"/>
      <c r="FZ401" s="1823"/>
      <c r="GA401" s="1844"/>
      <c r="GB401" s="1822"/>
      <c r="GC401" s="1822"/>
      <c r="GD401" s="1822"/>
      <c r="GE401" s="1822"/>
      <c r="GF401" s="1822"/>
      <c r="GG401" s="1823"/>
      <c r="GH401" s="1449"/>
      <c r="GI401" s="1397"/>
      <c r="GJ401" s="1397"/>
      <c r="GK401" s="1397"/>
      <c r="GL401" s="1397"/>
      <c r="GM401" s="1397"/>
      <c r="GN401" s="1397"/>
      <c r="GO401" s="1397"/>
      <c r="GP401" s="1397"/>
      <c r="GQ401" s="1397"/>
      <c r="GR401" s="1397"/>
      <c r="GS401" s="1398"/>
      <c r="GT401" s="1839"/>
      <c r="GU401" s="1527"/>
      <c r="GV401" s="1527"/>
      <c r="GW401" s="1527"/>
      <c r="GX401" s="1527"/>
      <c r="GY401" s="1527"/>
      <c r="GZ401" s="1527"/>
      <c r="HA401" s="1527"/>
      <c r="HB401" s="1528"/>
      <c r="HC401" s="1449"/>
      <c r="HD401" s="1397"/>
      <c r="HE401" s="1397"/>
      <c r="HF401" s="1397"/>
      <c r="HG401" s="1397"/>
      <c r="HH401" s="1397"/>
      <c r="HI401" s="1397"/>
      <c r="HJ401" s="1397"/>
      <c r="HK401" s="1397"/>
      <c r="HL401" s="1397"/>
      <c r="HM401" s="1397"/>
      <c r="HN401" s="1398"/>
      <c r="HO401" s="1454"/>
      <c r="HP401" s="1455"/>
      <c r="HQ401" s="1455"/>
      <c r="HR401" s="1455"/>
      <c r="HS401" s="1455"/>
      <c r="HT401" s="1455"/>
      <c r="HU401" s="1455"/>
      <c r="HV401" s="1455"/>
      <c r="HW401" s="1455"/>
      <c r="HX401" s="1455"/>
      <c r="HY401" s="1455"/>
      <c r="HZ401" s="1455"/>
      <c r="IA401" s="1455"/>
      <c r="IB401" s="1455"/>
      <c r="IC401" s="1455"/>
      <c r="ID401" s="1455"/>
      <c r="IE401" s="1455"/>
      <c r="IF401" s="1455"/>
      <c r="IG401" s="1455"/>
      <c r="IH401" s="1455"/>
      <c r="II401" s="1863"/>
    </row>
    <row r="402" spans="3:243" ht="5.25" customHeight="1">
      <c r="C402" s="75"/>
      <c r="D402" s="75"/>
      <c r="E402" s="75"/>
      <c r="F402" s="75"/>
      <c r="G402" s="75"/>
      <c r="H402" s="1396"/>
      <c r="I402" s="1397"/>
      <c r="J402" s="1397"/>
      <c r="K402" s="1397"/>
      <c r="L402" s="1397"/>
      <c r="M402" s="1397"/>
      <c r="N402" s="1397"/>
      <c r="O402" s="1398"/>
      <c r="P402" s="1449"/>
      <c r="Q402" s="1397"/>
      <c r="R402" s="1397"/>
      <c r="S402" s="1397"/>
      <c r="T402" s="1397"/>
      <c r="U402" s="1397"/>
      <c r="V402" s="1397"/>
      <c r="W402" s="1397"/>
      <c r="X402" s="1398"/>
      <c r="Y402" s="1851" t="str">
        <f>IF($Y$138&lt;&gt;"",$Y$138,"")</f>
        <v/>
      </c>
      <c r="Z402" s="1852"/>
      <c r="AA402" s="1852"/>
      <c r="AB402" s="1852"/>
      <c r="AC402" s="1852"/>
      <c r="AD402" s="1852"/>
      <c r="AE402" s="1852"/>
      <c r="AF402" s="1852"/>
      <c r="AG402" s="1852"/>
      <c r="AH402" s="1852"/>
      <c r="AI402" s="1852"/>
      <c r="AJ402" s="1853"/>
      <c r="AK402" s="1449"/>
      <c r="AL402" s="1397"/>
      <c r="AM402" s="1397"/>
      <c r="AN402" s="1397"/>
      <c r="AO402" s="1397"/>
      <c r="AP402" s="1397"/>
      <c r="AQ402" s="1397"/>
      <c r="AR402" s="1397"/>
      <c r="AS402" s="1398"/>
      <c r="AT402" s="1857" t="str">
        <f>IF($AT$138&lt;&gt;"",$AT$138,"")</f>
        <v/>
      </c>
      <c r="AU402" s="1858"/>
      <c r="AV402" s="1858"/>
      <c r="AW402" s="1858"/>
      <c r="AX402" s="1858"/>
      <c r="AY402" s="1858"/>
      <c r="AZ402" s="1859"/>
      <c r="BA402" s="1827" t="str">
        <f>IF($BA$138&lt;&gt;"",$BA$138,"")</f>
        <v/>
      </c>
      <c r="BB402" s="1828"/>
      <c r="BC402" s="1828"/>
      <c r="BD402" s="1828"/>
      <c r="BE402" s="1828"/>
      <c r="BF402" s="1828"/>
      <c r="BG402" s="1829"/>
      <c r="BH402" s="1827" t="str">
        <f>IF($BH$138&lt;&gt;"",$BH$138,"")</f>
        <v/>
      </c>
      <c r="BI402" s="1828"/>
      <c r="BJ402" s="1828"/>
      <c r="BK402" s="1828"/>
      <c r="BL402" s="1828"/>
      <c r="BM402" s="1828"/>
      <c r="BN402" s="1829"/>
      <c r="BO402" s="1449"/>
      <c r="BP402" s="1397"/>
      <c r="BQ402" s="1397"/>
      <c r="BR402" s="1397"/>
      <c r="BS402" s="1397"/>
      <c r="BT402" s="1397"/>
      <c r="BU402" s="1397"/>
      <c r="BV402" s="1397"/>
      <c r="BW402" s="1397"/>
      <c r="BX402" s="1397"/>
      <c r="BY402" s="1397"/>
      <c r="BZ402" s="1398"/>
      <c r="CA402" s="1839"/>
      <c r="CB402" s="1527"/>
      <c r="CC402" s="1527"/>
      <c r="CD402" s="1527"/>
      <c r="CE402" s="1527"/>
      <c r="CF402" s="1527"/>
      <c r="CG402" s="1527"/>
      <c r="CH402" s="1527"/>
      <c r="CI402" s="1528"/>
      <c r="CJ402" s="1449"/>
      <c r="CK402" s="1397"/>
      <c r="CL402" s="1397"/>
      <c r="CM402" s="1397"/>
      <c r="CN402" s="1397"/>
      <c r="CO402" s="1397"/>
      <c r="CP402" s="1397"/>
      <c r="CQ402" s="1397"/>
      <c r="CR402" s="1397"/>
      <c r="CS402" s="1397"/>
      <c r="CT402" s="1397"/>
      <c r="CU402" s="1398"/>
      <c r="CV402" s="1413" t="str">
        <f>IF($CV$138&lt;&gt;"",$CV$138,"")</f>
        <v/>
      </c>
      <c r="CW402" s="1414"/>
      <c r="CX402" s="1414"/>
      <c r="CY402" s="1414"/>
      <c r="CZ402" s="1414"/>
      <c r="DA402" s="1414"/>
      <c r="DB402" s="1414"/>
      <c r="DC402" s="1414"/>
      <c r="DD402" s="1414"/>
      <c r="DE402" s="1414"/>
      <c r="DF402" s="1414"/>
      <c r="DG402" s="1414"/>
      <c r="DH402" s="1414"/>
      <c r="DI402" s="1414"/>
      <c r="DJ402" s="1414"/>
      <c r="DK402" s="1414"/>
      <c r="DL402" s="1414"/>
      <c r="DM402" s="1414"/>
      <c r="DN402" s="1414"/>
      <c r="DO402" s="1414"/>
      <c r="DP402" s="1833"/>
      <c r="DQ402" s="81"/>
      <c r="DR402" s="144"/>
      <c r="DV402" s="75"/>
      <c r="DW402" s="75"/>
      <c r="DX402" s="75"/>
      <c r="DY402" s="75"/>
      <c r="DZ402" s="75"/>
      <c r="EA402" s="1396"/>
      <c r="EB402" s="1397"/>
      <c r="EC402" s="1397"/>
      <c r="ED402" s="1397"/>
      <c r="EE402" s="1397"/>
      <c r="EF402" s="1397"/>
      <c r="EG402" s="1397"/>
      <c r="EH402" s="1398"/>
      <c r="EI402" s="1449"/>
      <c r="EJ402" s="1397"/>
      <c r="EK402" s="1397"/>
      <c r="EL402" s="1397"/>
      <c r="EM402" s="1397"/>
      <c r="EN402" s="1397"/>
      <c r="EO402" s="1397"/>
      <c r="EP402" s="1397"/>
      <c r="EQ402" s="1398"/>
      <c r="ER402" s="1851" t="str">
        <f>IF($Y$138&lt;&gt;"",$Y$138,"")</f>
        <v/>
      </c>
      <c r="ES402" s="1852"/>
      <c r="ET402" s="1852"/>
      <c r="EU402" s="1852"/>
      <c r="EV402" s="1852"/>
      <c r="EW402" s="1852"/>
      <c r="EX402" s="1852"/>
      <c r="EY402" s="1852"/>
      <c r="EZ402" s="1852"/>
      <c r="FA402" s="1852"/>
      <c r="FB402" s="1852"/>
      <c r="FC402" s="1853"/>
      <c r="FD402" s="1449"/>
      <c r="FE402" s="1397"/>
      <c r="FF402" s="1397"/>
      <c r="FG402" s="1397"/>
      <c r="FH402" s="1397"/>
      <c r="FI402" s="1397"/>
      <c r="FJ402" s="1397"/>
      <c r="FK402" s="1397"/>
      <c r="FL402" s="1398"/>
      <c r="FM402" s="1857" t="str">
        <f>IF($AT$138&lt;&gt;"",$AT$138,"")</f>
        <v/>
      </c>
      <c r="FN402" s="1858"/>
      <c r="FO402" s="1858"/>
      <c r="FP402" s="1858"/>
      <c r="FQ402" s="1858"/>
      <c r="FR402" s="1858"/>
      <c r="FS402" s="1859"/>
      <c r="FT402" s="1827" t="str">
        <f>IF($BA$138&lt;&gt;"",$BA$138,"")</f>
        <v/>
      </c>
      <c r="FU402" s="1828"/>
      <c r="FV402" s="1828"/>
      <c r="FW402" s="1828"/>
      <c r="FX402" s="1828"/>
      <c r="FY402" s="1828"/>
      <c r="FZ402" s="1829"/>
      <c r="GA402" s="1827" t="str">
        <f>IF($BH$138&lt;&gt;"",$BH$138,"")</f>
        <v/>
      </c>
      <c r="GB402" s="1828"/>
      <c r="GC402" s="1828"/>
      <c r="GD402" s="1828"/>
      <c r="GE402" s="1828"/>
      <c r="GF402" s="1828"/>
      <c r="GG402" s="1829"/>
      <c r="GH402" s="1449"/>
      <c r="GI402" s="1397"/>
      <c r="GJ402" s="1397"/>
      <c r="GK402" s="1397"/>
      <c r="GL402" s="1397"/>
      <c r="GM402" s="1397"/>
      <c r="GN402" s="1397"/>
      <c r="GO402" s="1397"/>
      <c r="GP402" s="1397"/>
      <c r="GQ402" s="1397"/>
      <c r="GR402" s="1397"/>
      <c r="GS402" s="1398"/>
      <c r="GT402" s="1839"/>
      <c r="GU402" s="1527"/>
      <c r="GV402" s="1527"/>
      <c r="GW402" s="1527"/>
      <c r="GX402" s="1527"/>
      <c r="GY402" s="1527"/>
      <c r="GZ402" s="1527"/>
      <c r="HA402" s="1527"/>
      <c r="HB402" s="1528"/>
      <c r="HC402" s="1449"/>
      <c r="HD402" s="1397"/>
      <c r="HE402" s="1397"/>
      <c r="HF402" s="1397"/>
      <c r="HG402" s="1397"/>
      <c r="HH402" s="1397"/>
      <c r="HI402" s="1397"/>
      <c r="HJ402" s="1397"/>
      <c r="HK402" s="1397"/>
      <c r="HL402" s="1397"/>
      <c r="HM402" s="1397"/>
      <c r="HN402" s="1398"/>
      <c r="HO402" s="1413" t="str">
        <f>IF($CV$138&lt;&gt;"",$CV$138,"")</f>
        <v/>
      </c>
      <c r="HP402" s="1414"/>
      <c r="HQ402" s="1414"/>
      <c r="HR402" s="1414"/>
      <c r="HS402" s="1414"/>
      <c r="HT402" s="1414"/>
      <c r="HU402" s="1414"/>
      <c r="HV402" s="1414"/>
      <c r="HW402" s="1414"/>
      <c r="HX402" s="1414"/>
      <c r="HY402" s="1414"/>
      <c r="HZ402" s="1414"/>
      <c r="IA402" s="1414"/>
      <c r="IB402" s="1414"/>
      <c r="IC402" s="1414"/>
      <c r="ID402" s="1414"/>
      <c r="IE402" s="1414"/>
      <c r="IF402" s="1414"/>
      <c r="IG402" s="1414"/>
      <c r="IH402" s="1414"/>
      <c r="II402" s="1833"/>
    </row>
    <row r="403" spans="3:243" ht="5.25" customHeight="1">
      <c r="C403" s="75"/>
      <c r="D403" s="75"/>
      <c r="E403" s="75"/>
      <c r="F403" s="75"/>
      <c r="G403" s="75"/>
      <c r="H403" s="1396"/>
      <c r="I403" s="1397"/>
      <c r="J403" s="1397"/>
      <c r="K403" s="1397"/>
      <c r="L403" s="1397"/>
      <c r="M403" s="1397"/>
      <c r="N403" s="1397"/>
      <c r="O403" s="1398"/>
      <c r="P403" s="1449"/>
      <c r="Q403" s="1397"/>
      <c r="R403" s="1397"/>
      <c r="S403" s="1397"/>
      <c r="T403" s="1397"/>
      <c r="U403" s="1397"/>
      <c r="V403" s="1397"/>
      <c r="W403" s="1397"/>
      <c r="X403" s="1398"/>
      <c r="Y403" s="1851"/>
      <c r="Z403" s="1852"/>
      <c r="AA403" s="1852"/>
      <c r="AB403" s="1852"/>
      <c r="AC403" s="1852"/>
      <c r="AD403" s="1852"/>
      <c r="AE403" s="1852"/>
      <c r="AF403" s="1852"/>
      <c r="AG403" s="1852"/>
      <c r="AH403" s="1852"/>
      <c r="AI403" s="1852"/>
      <c r="AJ403" s="1853"/>
      <c r="AK403" s="1449"/>
      <c r="AL403" s="1397"/>
      <c r="AM403" s="1397"/>
      <c r="AN403" s="1397"/>
      <c r="AO403" s="1397"/>
      <c r="AP403" s="1397"/>
      <c r="AQ403" s="1397"/>
      <c r="AR403" s="1397"/>
      <c r="AS403" s="1398"/>
      <c r="AT403" s="1857"/>
      <c r="AU403" s="1858"/>
      <c r="AV403" s="1858"/>
      <c r="AW403" s="1858"/>
      <c r="AX403" s="1858"/>
      <c r="AY403" s="1858"/>
      <c r="AZ403" s="1859"/>
      <c r="BA403" s="1827"/>
      <c r="BB403" s="1828"/>
      <c r="BC403" s="1828"/>
      <c r="BD403" s="1828"/>
      <c r="BE403" s="1828"/>
      <c r="BF403" s="1828"/>
      <c r="BG403" s="1829"/>
      <c r="BH403" s="1827"/>
      <c r="BI403" s="1828"/>
      <c r="BJ403" s="1828"/>
      <c r="BK403" s="1828"/>
      <c r="BL403" s="1828"/>
      <c r="BM403" s="1828"/>
      <c r="BN403" s="1829"/>
      <c r="BO403" s="1449"/>
      <c r="BP403" s="1397"/>
      <c r="BQ403" s="1397"/>
      <c r="BR403" s="1397"/>
      <c r="BS403" s="1397"/>
      <c r="BT403" s="1397"/>
      <c r="BU403" s="1397"/>
      <c r="BV403" s="1397"/>
      <c r="BW403" s="1397"/>
      <c r="BX403" s="1397"/>
      <c r="BY403" s="1397"/>
      <c r="BZ403" s="1398"/>
      <c r="CA403" s="1839"/>
      <c r="CB403" s="1527"/>
      <c r="CC403" s="1527"/>
      <c r="CD403" s="1527"/>
      <c r="CE403" s="1527"/>
      <c r="CF403" s="1527"/>
      <c r="CG403" s="1527"/>
      <c r="CH403" s="1527"/>
      <c r="CI403" s="1528"/>
      <c r="CJ403" s="1449"/>
      <c r="CK403" s="1397"/>
      <c r="CL403" s="1397"/>
      <c r="CM403" s="1397"/>
      <c r="CN403" s="1397"/>
      <c r="CO403" s="1397"/>
      <c r="CP403" s="1397"/>
      <c r="CQ403" s="1397"/>
      <c r="CR403" s="1397"/>
      <c r="CS403" s="1397"/>
      <c r="CT403" s="1397"/>
      <c r="CU403" s="1398"/>
      <c r="CV403" s="1413"/>
      <c r="CW403" s="1414"/>
      <c r="CX403" s="1414"/>
      <c r="CY403" s="1414"/>
      <c r="CZ403" s="1414"/>
      <c r="DA403" s="1414"/>
      <c r="DB403" s="1414"/>
      <c r="DC403" s="1414"/>
      <c r="DD403" s="1414"/>
      <c r="DE403" s="1414"/>
      <c r="DF403" s="1414"/>
      <c r="DG403" s="1414"/>
      <c r="DH403" s="1414"/>
      <c r="DI403" s="1414"/>
      <c r="DJ403" s="1414"/>
      <c r="DK403" s="1414"/>
      <c r="DL403" s="1414"/>
      <c r="DM403" s="1414"/>
      <c r="DN403" s="1414"/>
      <c r="DO403" s="1414"/>
      <c r="DP403" s="1833"/>
      <c r="DQ403" s="81"/>
      <c r="DR403" s="144"/>
      <c r="DV403" s="75"/>
      <c r="DW403" s="75"/>
      <c r="DX403" s="75"/>
      <c r="DY403" s="75"/>
      <c r="DZ403" s="75"/>
      <c r="EA403" s="1396"/>
      <c r="EB403" s="1397"/>
      <c r="EC403" s="1397"/>
      <c r="ED403" s="1397"/>
      <c r="EE403" s="1397"/>
      <c r="EF403" s="1397"/>
      <c r="EG403" s="1397"/>
      <c r="EH403" s="1398"/>
      <c r="EI403" s="1449"/>
      <c r="EJ403" s="1397"/>
      <c r="EK403" s="1397"/>
      <c r="EL403" s="1397"/>
      <c r="EM403" s="1397"/>
      <c r="EN403" s="1397"/>
      <c r="EO403" s="1397"/>
      <c r="EP403" s="1397"/>
      <c r="EQ403" s="1398"/>
      <c r="ER403" s="1851"/>
      <c r="ES403" s="1852"/>
      <c r="ET403" s="1852"/>
      <c r="EU403" s="1852"/>
      <c r="EV403" s="1852"/>
      <c r="EW403" s="1852"/>
      <c r="EX403" s="1852"/>
      <c r="EY403" s="1852"/>
      <c r="EZ403" s="1852"/>
      <c r="FA403" s="1852"/>
      <c r="FB403" s="1852"/>
      <c r="FC403" s="1853"/>
      <c r="FD403" s="1449"/>
      <c r="FE403" s="1397"/>
      <c r="FF403" s="1397"/>
      <c r="FG403" s="1397"/>
      <c r="FH403" s="1397"/>
      <c r="FI403" s="1397"/>
      <c r="FJ403" s="1397"/>
      <c r="FK403" s="1397"/>
      <c r="FL403" s="1398"/>
      <c r="FM403" s="1857"/>
      <c r="FN403" s="1858"/>
      <c r="FO403" s="1858"/>
      <c r="FP403" s="1858"/>
      <c r="FQ403" s="1858"/>
      <c r="FR403" s="1858"/>
      <c r="FS403" s="1859"/>
      <c r="FT403" s="1827"/>
      <c r="FU403" s="1828"/>
      <c r="FV403" s="1828"/>
      <c r="FW403" s="1828"/>
      <c r="FX403" s="1828"/>
      <c r="FY403" s="1828"/>
      <c r="FZ403" s="1829"/>
      <c r="GA403" s="1827"/>
      <c r="GB403" s="1828"/>
      <c r="GC403" s="1828"/>
      <c r="GD403" s="1828"/>
      <c r="GE403" s="1828"/>
      <c r="GF403" s="1828"/>
      <c r="GG403" s="1829"/>
      <c r="GH403" s="1449"/>
      <c r="GI403" s="1397"/>
      <c r="GJ403" s="1397"/>
      <c r="GK403" s="1397"/>
      <c r="GL403" s="1397"/>
      <c r="GM403" s="1397"/>
      <c r="GN403" s="1397"/>
      <c r="GO403" s="1397"/>
      <c r="GP403" s="1397"/>
      <c r="GQ403" s="1397"/>
      <c r="GR403" s="1397"/>
      <c r="GS403" s="1398"/>
      <c r="GT403" s="1839"/>
      <c r="GU403" s="1527"/>
      <c r="GV403" s="1527"/>
      <c r="GW403" s="1527"/>
      <c r="GX403" s="1527"/>
      <c r="GY403" s="1527"/>
      <c r="GZ403" s="1527"/>
      <c r="HA403" s="1527"/>
      <c r="HB403" s="1528"/>
      <c r="HC403" s="1449"/>
      <c r="HD403" s="1397"/>
      <c r="HE403" s="1397"/>
      <c r="HF403" s="1397"/>
      <c r="HG403" s="1397"/>
      <c r="HH403" s="1397"/>
      <c r="HI403" s="1397"/>
      <c r="HJ403" s="1397"/>
      <c r="HK403" s="1397"/>
      <c r="HL403" s="1397"/>
      <c r="HM403" s="1397"/>
      <c r="HN403" s="1398"/>
      <c r="HO403" s="1413"/>
      <c r="HP403" s="1414"/>
      <c r="HQ403" s="1414"/>
      <c r="HR403" s="1414"/>
      <c r="HS403" s="1414"/>
      <c r="HT403" s="1414"/>
      <c r="HU403" s="1414"/>
      <c r="HV403" s="1414"/>
      <c r="HW403" s="1414"/>
      <c r="HX403" s="1414"/>
      <c r="HY403" s="1414"/>
      <c r="HZ403" s="1414"/>
      <c r="IA403" s="1414"/>
      <c r="IB403" s="1414"/>
      <c r="IC403" s="1414"/>
      <c r="ID403" s="1414"/>
      <c r="IE403" s="1414"/>
      <c r="IF403" s="1414"/>
      <c r="IG403" s="1414"/>
      <c r="IH403" s="1414"/>
      <c r="II403" s="1833"/>
    </row>
    <row r="404" spans="3:243" ht="5.25" customHeight="1">
      <c r="C404" s="75"/>
      <c r="D404" s="75"/>
      <c r="E404" s="75"/>
      <c r="F404" s="75"/>
      <c r="G404" s="75"/>
      <c r="H404" s="1396"/>
      <c r="I404" s="1397"/>
      <c r="J404" s="1397"/>
      <c r="K404" s="1397"/>
      <c r="L404" s="1397"/>
      <c r="M404" s="1397"/>
      <c r="N404" s="1397"/>
      <c r="O404" s="1398"/>
      <c r="P404" s="1449"/>
      <c r="Q404" s="1397"/>
      <c r="R404" s="1397"/>
      <c r="S404" s="1397"/>
      <c r="T404" s="1397"/>
      <c r="U404" s="1397"/>
      <c r="V404" s="1397"/>
      <c r="W404" s="1397"/>
      <c r="X404" s="1398"/>
      <c r="Y404" s="1851"/>
      <c r="Z404" s="1852"/>
      <c r="AA404" s="1852"/>
      <c r="AB404" s="1852"/>
      <c r="AC404" s="1852"/>
      <c r="AD404" s="1852"/>
      <c r="AE404" s="1852"/>
      <c r="AF404" s="1852"/>
      <c r="AG404" s="1852"/>
      <c r="AH404" s="1852"/>
      <c r="AI404" s="1852"/>
      <c r="AJ404" s="1853"/>
      <c r="AK404" s="1449"/>
      <c r="AL404" s="1397"/>
      <c r="AM404" s="1397"/>
      <c r="AN404" s="1397"/>
      <c r="AO404" s="1397"/>
      <c r="AP404" s="1397"/>
      <c r="AQ404" s="1397"/>
      <c r="AR404" s="1397"/>
      <c r="AS404" s="1398"/>
      <c r="AT404" s="1857"/>
      <c r="AU404" s="1858"/>
      <c r="AV404" s="1858"/>
      <c r="AW404" s="1858"/>
      <c r="AX404" s="1858"/>
      <c r="AY404" s="1858"/>
      <c r="AZ404" s="1859"/>
      <c r="BA404" s="1827"/>
      <c r="BB404" s="1828"/>
      <c r="BC404" s="1828"/>
      <c r="BD404" s="1828"/>
      <c r="BE404" s="1828"/>
      <c r="BF404" s="1828"/>
      <c r="BG404" s="1829"/>
      <c r="BH404" s="1827"/>
      <c r="BI404" s="1828"/>
      <c r="BJ404" s="1828"/>
      <c r="BK404" s="1828"/>
      <c r="BL404" s="1828"/>
      <c r="BM404" s="1828"/>
      <c r="BN404" s="1829"/>
      <c r="BO404" s="1449"/>
      <c r="BP404" s="1397"/>
      <c r="BQ404" s="1397"/>
      <c r="BR404" s="1397"/>
      <c r="BS404" s="1397"/>
      <c r="BT404" s="1397"/>
      <c r="BU404" s="1397"/>
      <c r="BV404" s="1397"/>
      <c r="BW404" s="1397"/>
      <c r="BX404" s="1397"/>
      <c r="BY404" s="1397"/>
      <c r="BZ404" s="1398"/>
      <c r="CA404" s="1839"/>
      <c r="CB404" s="1527"/>
      <c r="CC404" s="1527"/>
      <c r="CD404" s="1527"/>
      <c r="CE404" s="1527"/>
      <c r="CF404" s="1527"/>
      <c r="CG404" s="1527"/>
      <c r="CH404" s="1527"/>
      <c r="CI404" s="1528"/>
      <c r="CJ404" s="1449"/>
      <c r="CK404" s="1397"/>
      <c r="CL404" s="1397"/>
      <c r="CM404" s="1397"/>
      <c r="CN404" s="1397"/>
      <c r="CO404" s="1397"/>
      <c r="CP404" s="1397"/>
      <c r="CQ404" s="1397"/>
      <c r="CR404" s="1397"/>
      <c r="CS404" s="1397"/>
      <c r="CT404" s="1397"/>
      <c r="CU404" s="1398"/>
      <c r="CV404" s="1413"/>
      <c r="CW404" s="1414"/>
      <c r="CX404" s="1414"/>
      <c r="CY404" s="1414"/>
      <c r="CZ404" s="1414"/>
      <c r="DA404" s="1414"/>
      <c r="DB404" s="1414"/>
      <c r="DC404" s="1414"/>
      <c r="DD404" s="1414"/>
      <c r="DE404" s="1414"/>
      <c r="DF404" s="1414"/>
      <c r="DG404" s="1414"/>
      <c r="DH404" s="1414"/>
      <c r="DI404" s="1414"/>
      <c r="DJ404" s="1414"/>
      <c r="DK404" s="1414"/>
      <c r="DL404" s="1414"/>
      <c r="DM404" s="1414"/>
      <c r="DN404" s="1414"/>
      <c r="DO404" s="1414"/>
      <c r="DP404" s="1833"/>
      <c r="DQ404" s="81"/>
      <c r="DR404" s="144"/>
      <c r="DV404" s="75"/>
      <c r="DW404" s="75"/>
      <c r="DX404" s="75"/>
      <c r="DY404" s="75"/>
      <c r="DZ404" s="75"/>
      <c r="EA404" s="1396"/>
      <c r="EB404" s="1397"/>
      <c r="EC404" s="1397"/>
      <c r="ED404" s="1397"/>
      <c r="EE404" s="1397"/>
      <c r="EF404" s="1397"/>
      <c r="EG404" s="1397"/>
      <c r="EH404" s="1398"/>
      <c r="EI404" s="1449"/>
      <c r="EJ404" s="1397"/>
      <c r="EK404" s="1397"/>
      <c r="EL404" s="1397"/>
      <c r="EM404" s="1397"/>
      <c r="EN404" s="1397"/>
      <c r="EO404" s="1397"/>
      <c r="EP404" s="1397"/>
      <c r="EQ404" s="1398"/>
      <c r="ER404" s="1851"/>
      <c r="ES404" s="1852"/>
      <c r="ET404" s="1852"/>
      <c r="EU404" s="1852"/>
      <c r="EV404" s="1852"/>
      <c r="EW404" s="1852"/>
      <c r="EX404" s="1852"/>
      <c r="EY404" s="1852"/>
      <c r="EZ404" s="1852"/>
      <c r="FA404" s="1852"/>
      <c r="FB404" s="1852"/>
      <c r="FC404" s="1853"/>
      <c r="FD404" s="1449"/>
      <c r="FE404" s="1397"/>
      <c r="FF404" s="1397"/>
      <c r="FG404" s="1397"/>
      <c r="FH404" s="1397"/>
      <c r="FI404" s="1397"/>
      <c r="FJ404" s="1397"/>
      <c r="FK404" s="1397"/>
      <c r="FL404" s="1398"/>
      <c r="FM404" s="1857"/>
      <c r="FN404" s="1858"/>
      <c r="FO404" s="1858"/>
      <c r="FP404" s="1858"/>
      <c r="FQ404" s="1858"/>
      <c r="FR404" s="1858"/>
      <c r="FS404" s="1859"/>
      <c r="FT404" s="1827"/>
      <c r="FU404" s="1828"/>
      <c r="FV404" s="1828"/>
      <c r="FW404" s="1828"/>
      <c r="FX404" s="1828"/>
      <c r="FY404" s="1828"/>
      <c r="FZ404" s="1829"/>
      <c r="GA404" s="1827"/>
      <c r="GB404" s="1828"/>
      <c r="GC404" s="1828"/>
      <c r="GD404" s="1828"/>
      <c r="GE404" s="1828"/>
      <c r="GF404" s="1828"/>
      <c r="GG404" s="1829"/>
      <c r="GH404" s="1449"/>
      <c r="GI404" s="1397"/>
      <c r="GJ404" s="1397"/>
      <c r="GK404" s="1397"/>
      <c r="GL404" s="1397"/>
      <c r="GM404" s="1397"/>
      <c r="GN404" s="1397"/>
      <c r="GO404" s="1397"/>
      <c r="GP404" s="1397"/>
      <c r="GQ404" s="1397"/>
      <c r="GR404" s="1397"/>
      <c r="GS404" s="1398"/>
      <c r="GT404" s="1839"/>
      <c r="GU404" s="1527"/>
      <c r="GV404" s="1527"/>
      <c r="GW404" s="1527"/>
      <c r="GX404" s="1527"/>
      <c r="GY404" s="1527"/>
      <c r="GZ404" s="1527"/>
      <c r="HA404" s="1527"/>
      <c r="HB404" s="1528"/>
      <c r="HC404" s="1449"/>
      <c r="HD404" s="1397"/>
      <c r="HE404" s="1397"/>
      <c r="HF404" s="1397"/>
      <c r="HG404" s="1397"/>
      <c r="HH404" s="1397"/>
      <c r="HI404" s="1397"/>
      <c r="HJ404" s="1397"/>
      <c r="HK404" s="1397"/>
      <c r="HL404" s="1397"/>
      <c r="HM404" s="1397"/>
      <c r="HN404" s="1398"/>
      <c r="HO404" s="1413"/>
      <c r="HP404" s="1414"/>
      <c r="HQ404" s="1414"/>
      <c r="HR404" s="1414"/>
      <c r="HS404" s="1414"/>
      <c r="HT404" s="1414"/>
      <c r="HU404" s="1414"/>
      <c r="HV404" s="1414"/>
      <c r="HW404" s="1414"/>
      <c r="HX404" s="1414"/>
      <c r="HY404" s="1414"/>
      <c r="HZ404" s="1414"/>
      <c r="IA404" s="1414"/>
      <c r="IB404" s="1414"/>
      <c r="IC404" s="1414"/>
      <c r="ID404" s="1414"/>
      <c r="IE404" s="1414"/>
      <c r="IF404" s="1414"/>
      <c r="IG404" s="1414"/>
      <c r="IH404" s="1414"/>
      <c r="II404" s="1833"/>
    </row>
    <row r="405" spans="3:243" ht="5.25" customHeight="1">
      <c r="C405" s="75"/>
      <c r="D405" s="75"/>
      <c r="E405" s="75"/>
      <c r="F405" s="75"/>
      <c r="G405" s="75"/>
      <c r="H405" s="1396"/>
      <c r="I405" s="1397"/>
      <c r="J405" s="1397"/>
      <c r="K405" s="1397"/>
      <c r="L405" s="1397"/>
      <c r="M405" s="1397"/>
      <c r="N405" s="1397"/>
      <c r="O405" s="1398"/>
      <c r="P405" s="1449"/>
      <c r="Q405" s="1397"/>
      <c r="R405" s="1397"/>
      <c r="S405" s="1397"/>
      <c r="T405" s="1397"/>
      <c r="U405" s="1397"/>
      <c r="V405" s="1397"/>
      <c r="W405" s="1397"/>
      <c r="X405" s="1398"/>
      <c r="Y405" s="1851"/>
      <c r="Z405" s="1852"/>
      <c r="AA405" s="1852"/>
      <c r="AB405" s="1852"/>
      <c r="AC405" s="1852"/>
      <c r="AD405" s="1852"/>
      <c r="AE405" s="1852"/>
      <c r="AF405" s="1852"/>
      <c r="AG405" s="1852"/>
      <c r="AH405" s="1852"/>
      <c r="AI405" s="1852"/>
      <c r="AJ405" s="1853"/>
      <c r="AK405" s="1449"/>
      <c r="AL405" s="1397"/>
      <c r="AM405" s="1397"/>
      <c r="AN405" s="1397"/>
      <c r="AO405" s="1397"/>
      <c r="AP405" s="1397"/>
      <c r="AQ405" s="1397"/>
      <c r="AR405" s="1397"/>
      <c r="AS405" s="1398"/>
      <c r="AT405" s="1857"/>
      <c r="AU405" s="1858"/>
      <c r="AV405" s="1858"/>
      <c r="AW405" s="1858"/>
      <c r="AX405" s="1858"/>
      <c r="AY405" s="1858"/>
      <c r="AZ405" s="1859"/>
      <c r="BA405" s="1827"/>
      <c r="BB405" s="1828"/>
      <c r="BC405" s="1828"/>
      <c r="BD405" s="1828"/>
      <c r="BE405" s="1828"/>
      <c r="BF405" s="1828"/>
      <c r="BG405" s="1829"/>
      <c r="BH405" s="1827"/>
      <c r="BI405" s="1828"/>
      <c r="BJ405" s="1828"/>
      <c r="BK405" s="1828"/>
      <c r="BL405" s="1828"/>
      <c r="BM405" s="1828"/>
      <c r="BN405" s="1829"/>
      <c r="BO405" s="1449"/>
      <c r="BP405" s="1397"/>
      <c r="BQ405" s="1397"/>
      <c r="BR405" s="1397"/>
      <c r="BS405" s="1397"/>
      <c r="BT405" s="1397"/>
      <c r="BU405" s="1397"/>
      <c r="BV405" s="1397"/>
      <c r="BW405" s="1397"/>
      <c r="BX405" s="1397"/>
      <c r="BY405" s="1397"/>
      <c r="BZ405" s="1398"/>
      <c r="CA405" s="1839"/>
      <c r="CB405" s="1527"/>
      <c r="CC405" s="1527"/>
      <c r="CD405" s="1527"/>
      <c r="CE405" s="1527"/>
      <c r="CF405" s="1527"/>
      <c r="CG405" s="1527"/>
      <c r="CH405" s="1527"/>
      <c r="CI405" s="1528"/>
      <c r="CJ405" s="1449"/>
      <c r="CK405" s="1397"/>
      <c r="CL405" s="1397"/>
      <c r="CM405" s="1397"/>
      <c r="CN405" s="1397"/>
      <c r="CO405" s="1397"/>
      <c r="CP405" s="1397"/>
      <c r="CQ405" s="1397"/>
      <c r="CR405" s="1397"/>
      <c r="CS405" s="1397"/>
      <c r="CT405" s="1397"/>
      <c r="CU405" s="1398"/>
      <c r="CV405" s="1413"/>
      <c r="CW405" s="1414"/>
      <c r="CX405" s="1414"/>
      <c r="CY405" s="1414"/>
      <c r="CZ405" s="1414"/>
      <c r="DA405" s="1414"/>
      <c r="DB405" s="1414"/>
      <c r="DC405" s="1414"/>
      <c r="DD405" s="1414"/>
      <c r="DE405" s="1414"/>
      <c r="DF405" s="1414"/>
      <c r="DG405" s="1414"/>
      <c r="DH405" s="1414"/>
      <c r="DI405" s="1414"/>
      <c r="DJ405" s="1414"/>
      <c r="DK405" s="1414"/>
      <c r="DL405" s="1414"/>
      <c r="DM405" s="1414"/>
      <c r="DN405" s="1414"/>
      <c r="DO405" s="1414"/>
      <c r="DP405" s="1833"/>
      <c r="DQ405" s="81"/>
      <c r="DR405" s="144"/>
      <c r="DV405" s="75"/>
      <c r="DW405" s="75"/>
      <c r="DX405" s="75"/>
      <c r="DY405" s="75"/>
      <c r="DZ405" s="75"/>
      <c r="EA405" s="1396"/>
      <c r="EB405" s="1397"/>
      <c r="EC405" s="1397"/>
      <c r="ED405" s="1397"/>
      <c r="EE405" s="1397"/>
      <c r="EF405" s="1397"/>
      <c r="EG405" s="1397"/>
      <c r="EH405" s="1398"/>
      <c r="EI405" s="1449"/>
      <c r="EJ405" s="1397"/>
      <c r="EK405" s="1397"/>
      <c r="EL405" s="1397"/>
      <c r="EM405" s="1397"/>
      <c r="EN405" s="1397"/>
      <c r="EO405" s="1397"/>
      <c r="EP405" s="1397"/>
      <c r="EQ405" s="1398"/>
      <c r="ER405" s="1851"/>
      <c r="ES405" s="1852"/>
      <c r="ET405" s="1852"/>
      <c r="EU405" s="1852"/>
      <c r="EV405" s="1852"/>
      <c r="EW405" s="1852"/>
      <c r="EX405" s="1852"/>
      <c r="EY405" s="1852"/>
      <c r="EZ405" s="1852"/>
      <c r="FA405" s="1852"/>
      <c r="FB405" s="1852"/>
      <c r="FC405" s="1853"/>
      <c r="FD405" s="1449"/>
      <c r="FE405" s="1397"/>
      <c r="FF405" s="1397"/>
      <c r="FG405" s="1397"/>
      <c r="FH405" s="1397"/>
      <c r="FI405" s="1397"/>
      <c r="FJ405" s="1397"/>
      <c r="FK405" s="1397"/>
      <c r="FL405" s="1398"/>
      <c r="FM405" s="1857"/>
      <c r="FN405" s="1858"/>
      <c r="FO405" s="1858"/>
      <c r="FP405" s="1858"/>
      <c r="FQ405" s="1858"/>
      <c r="FR405" s="1858"/>
      <c r="FS405" s="1859"/>
      <c r="FT405" s="1827"/>
      <c r="FU405" s="1828"/>
      <c r="FV405" s="1828"/>
      <c r="FW405" s="1828"/>
      <c r="FX405" s="1828"/>
      <c r="FY405" s="1828"/>
      <c r="FZ405" s="1829"/>
      <c r="GA405" s="1827"/>
      <c r="GB405" s="1828"/>
      <c r="GC405" s="1828"/>
      <c r="GD405" s="1828"/>
      <c r="GE405" s="1828"/>
      <c r="GF405" s="1828"/>
      <c r="GG405" s="1829"/>
      <c r="GH405" s="1449"/>
      <c r="GI405" s="1397"/>
      <c r="GJ405" s="1397"/>
      <c r="GK405" s="1397"/>
      <c r="GL405" s="1397"/>
      <c r="GM405" s="1397"/>
      <c r="GN405" s="1397"/>
      <c r="GO405" s="1397"/>
      <c r="GP405" s="1397"/>
      <c r="GQ405" s="1397"/>
      <c r="GR405" s="1397"/>
      <c r="GS405" s="1398"/>
      <c r="GT405" s="1839"/>
      <c r="GU405" s="1527"/>
      <c r="GV405" s="1527"/>
      <c r="GW405" s="1527"/>
      <c r="GX405" s="1527"/>
      <c r="GY405" s="1527"/>
      <c r="GZ405" s="1527"/>
      <c r="HA405" s="1527"/>
      <c r="HB405" s="1528"/>
      <c r="HC405" s="1449"/>
      <c r="HD405" s="1397"/>
      <c r="HE405" s="1397"/>
      <c r="HF405" s="1397"/>
      <c r="HG405" s="1397"/>
      <c r="HH405" s="1397"/>
      <c r="HI405" s="1397"/>
      <c r="HJ405" s="1397"/>
      <c r="HK405" s="1397"/>
      <c r="HL405" s="1397"/>
      <c r="HM405" s="1397"/>
      <c r="HN405" s="1398"/>
      <c r="HO405" s="1413"/>
      <c r="HP405" s="1414"/>
      <c r="HQ405" s="1414"/>
      <c r="HR405" s="1414"/>
      <c r="HS405" s="1414"/>
      <c r="HT405" s="1414"/>
      <c r="HU405" s="1414"/>
      <c r="HV405" s="1414"/>
      <c r="HW405" s="1414"/>
      <c r="HX405" s="1414"/>
      <c r="HY405" s="1414"/>
      <c r="HZ405" s="1414"/>
      <c r="IA405" s="1414"/>
      <c r="IB405" s="1414"/>
      <c r="IC405" s="1414"/>
      <c r="ID405" s="1414"/>
      <c r="IE405" s="1414"/>
      <c r="IF405" s="1414"/>
      <c r="IG405" s="1414"/>
      <c r="IH405" s="1414"/>
      <c r="II405" s="1833"/>
    </row>
    <row r="406" spans="3:243" ht="5.25" customHeight="1">
      <c r="C406" s="75"/>
      <c r="D406" s="75"/>
      <c r="E406" s="75"/>
      <c r="F406" s="75"/>
      <c r="G406" s="75"/>
      <c r="H406" s="1396"/>
      <c r="I406" s="1397"/>
      <c r="J406" s="1397"/>
      <c r="K406" s="1397"/>
      <c r="L406" s="1397"/>
      <c r="M406" s="1397"/>
      <c r="N406" s="1397"/>
      <c r="O406" s="1398"/>
      <c r="P406" s="1449"/>
      <c r="Q406" s="1397"/>
      <c r="R406" s="1397"/>
      <c r="S406" s="1397"/>
      <c r="T406" s="1397"/>
      <c r="U406" s="1397"/>
      <c r="V406" s="1397"/>
      <c r="W406" s="1397"/>
      <c r="X406" s="1398"/>
      <c r="Y406" s="1851"/>
      <c r="Z406" s="1852"/>
      <c r="AA406" s="1852"/>
      <c r="AB406" s="1852"/>
      <c r="AC406" s="1852"/>
      <c r="AD406" s="1852"/>
      <c r="AE406" s="1852"/>
      <c r="AF406" s="1852"/>
      <c r="AG406" s="1852"/>
      <c r="AH406" s="1852"/>
      <c r="AI406" s="1852"/>
      <c r="AJ406" s="1853"/>
      <c r="AK406" s="1449"/>
      <c r="AL406" s="1397"/>
      <c r="AM406" s="1397"/>
      <c r="AN406" s="1397"/>
      <c r="AO406" s="1397"/>
      <c r="AP406" s="1397"/>
      <c r="AQ406" s="1397"/>
      <c r="AR406" s="1397"/>
      <c r="AS406" s="1398"/>
      <c r="AT406" s="1857"/>
      <c r="AU406" s="1858"/>
      <c r="AV406" s="1858"/>
      <c r="AW406" s="1858"/>
      <c r="AX406" s="1858"/>
      <c r="AY406" s="1858"/>
      <c r="AZ406" s="1859"/>
      <c r="BA406" s="1827"/>
      <c r="BB406" s="1828"/>
      <c r="BC406" s="1828"/>
      <c r="BD406" s="1828"/>
      <c r="BE406" s="1828"/>
      <c r="BF406" s="1828"/>
      <c r="BG406" s="1829"/>
      <c r="BH406" s="1827"/>
      <c r="BI406" s="1828"/>
      <c r="BJ406" s="1828"/>
      <c r="BK406" s="1828"/>
      <c r="BL406" s="1828"/>
      <c r="BM406" s="1828"/>
      <c r="BN406" s="1829"/>
      <c r="BO406" s="1449"/>
      <c r="BP406" s="1397"/>
      <c r="BQ406" s="1397"/>
      <c r="BR406" s="1397"/>
      <c r="BS406" s="1397"/>
      <c r="BT406" s="1397"/>
      <c r="BU406" s="1397"/>
      <c r="BV406" s="1397"/>
      <c r="BW406" s="1397"/>
      <c r="BX406" s="1397"/>
      <c r="BY406" s="1397"/>
      <c r="BZ406" s="1398"/>
      <c r="CA406" s="1839"/>
      <c r="CB406" s="1527"/>
      <c r="CC406" s="1527"/>
      <c r="CD406" s="1527"/>
      <c r="CE406" s="1527"/>
      <c r="CF406" s="1527"/>
      <c r="CG406" s="1527"/>
      <c r="CH406" s="1527"/>
      <c r="CI406" s="1528"/>
      <c r="CJ406" s="1449"/>
      <c r="CK406" s="1397"/>
      <c r="CL406" s="1397"/>
      <c r="CM406" s="1397"/>
      <c r="CN406" s="1397"/>
      <c r="CO406" s="1397"/>
      <c r="CP406" s="1397"/>
      <c r="CQ406" s="1397"/>
      <c r="CR406" s="1397"/>
      <c r="CS406" s="1397"/>
      <c r="CT406" s="1397"/>
      <c r="CU406" s="1398"/>
      <c r="CV406" s="1413"/>
      <c r="CW406" s="1414"/>
      <c r="CX406" s="1414"/>
      <c r="CY406" s="1414"/>
      <c r="CZ406" s="1414"/>
      <c r="DA406" s="1414"/>
      <c r="DB406" s="1414"/>
      <c r="DC406" s="1414"/>
      <c r="DD406" s="1414"/>
      <c r="DE406" s="1414"/>
      <c r="DF406" s="1414"/>
      <c r="DG406" s="1414"/>
      <c r="DH406" s="1414"/>
      <c r="DI406" s="1414"/>
      <c r="DJ406" s="1414"/>
      <c r="DK406" s="1414"/>
      <c r="DL406" s="1414"/>
      <c r="DM406" s="1414"/>
      <c r="DN406" s="1414"/>
      <c r="DO406" s="1414"/>
      <c r="DP406" s="1833"/>
      <c r="DQ406" s="81"/>
      <c r="DR406" s="144"/>
      <c r="DV406" s="75"/>
      <c r="DW406" s="75"/>
      <c r="DX406" s="75"/>
      <c r="DY406" s="75"/>
      <c r="DZ406" s="75"/>
      <c r="EA406" s="1396"/>
      <c r="EB406" s="1397"/>
      <c r="EC406" s="1397"/>
      <c r="ED406" s="1397"/>
      <c r="EE406" s="1397"/>
      <c r="EF406" s="1397"/>
      <c r="EG406" s="1397"/>
      <c r="EH406" s="1398"/>
      <c r="EI406" s="1449"/>
      <c r="EJ406" s="1397"/>
      <c r="EK406" s="1397"/>
      <c r="EL406" s="1397"/>
      <c r="EM406" s="1397"/>
      <c r="EN406" s="1397"/>
      <c r="EO406" s="1397"/>
      <c r="EP406" s="1397"/>
      <c r="EQ406" s="1398"/>
      <c r="ER406" s="1851"/>
      <c r="ES406" s="1852"/>
      <c r="ET406" s="1852"/>
      <c r="EU406" s="1852"/>
      <c r="EV406" s="1852"/>
      <c r="EW406" s="1852"/>
      <c r="EX406" s="1852"/>
      <c r="EY406" s="1852"/>
      <c r="EZ406" s="1852"/>
      <c r="FA406" s="1852"/>
      <c r="FB406" s="1852"/>
      <c r="FC406" s="1853"/>
      <c r="FD406" s="1449"/>
      <c r="FE406" s="1397"/>
      <c r="FF406" s="1397"/>
      <c r="FG406" s="1397"/>
      <c r="FH406" s="1397"/>
      <c r="FI406" s="1397"/>
      <c r="FJ406" s="1397"/>
      <c r="FK406" s="1397"/>
      <c r="FL406" s="1398"/>
      <c r="FM406" s="1857"/>
      <c r="FN406" s="1858"/>
      <c r="FO406" s="1858"/>
      <c r="FP406" s="1858"/>
      <c r="FQ406" s="1858"/>
      <c r="FR406" s="1858"/>
      <c r="FS406" s="1859"/>
      <c r="FT406" s="1827"/>
      <c r="FU406" s="1828"/>
      <c r="FV406" s="1828"/>
      <c r="FW406" s="1828"/>
      <c r="FX406" s="1828"/>
      <c r="FY406" s="1828"/>
      <c r="FZ406" s="1829"/>
      <c r="GA406" s="1827"/>
      <c r="GB406" s="1828"/>
      <c r="GC406" s="1828"/>
      <c r="GD406" s="1828"/>
      <c r="GE406" s="1828"/>
      <c r="GF406" s="1828"/>
      <c r="GG406" s="1829"/>
      <c r="GH406" s="1449"/>
      <c r="GI406" s="1397"/>
      <c r="GJ406" s="1397"/>
      <c r="GK406" s="1397"/>
      <c r="GL406" s="1397"/>
      <c r="GM406" s="1397"/>
      <c r="GN406" s="1397"/>
      <c r="GO406" s="1397"/>
      <c r="GP406" s="1397"/>
      <c r="GQ406" s="1397"/>
      <c r="GR406" s="1397"/>
      <c r="GS406" s="1398"/>
      <c r="GT406" s="1839"/>
      <c r="GU406" s="1527"/>
      <c r="GV406" s="1527"/>
      <c r="GW406" s="1527"/>
      <c r="GX406" s="1527"/>
      <c r="GY406" s="1527"/>
      <c r="GZ406" s="1527"/>
      <c r="HA406" s="1527"/>
      <c r="HB406" s="1528"/>
      <c r="HC406" s="1449"/>
      <c r="HD406" s="1397"/>
      <c r="HE406" s="1397"/>
      <c r="HF406" s="1397"/>
      <c r="HG406" s="1397"/>
      <c r="HH406" s="1397"/>
      <c r="HI406" s="1397"/>
      <c r="HJ406" s="1397"/>
      <c r="HK406" s="1397"/>
      <c r="HL406" s="1397"/>
      <c r="HM406" s="1397"/>
      <c r="HN406" s="1398"/>
      <c r="HO406" s="1413"/>
      <c r="HP406" s="1414"/>
      <c r="HQ406" s="1414"/>
      <c r="HR406" s="1414"/>
      <c r="HS406" s="1414"/>
      <c r="HT406" s="1414"/>
      <c r="HU406" s="1414"/>
      <c r="HV406" s="1414"/>
      <c r="HW406" s="1414"/>
      <c r="HX406" s="1414"/>
      <c r="HY406" s="1414"/>
      <c r="HZ406" s="1414"/>
      <c r="IA406" s="1414"/>
      <c r="IB406" s="1414"/>
      <c r="IC406" s="1414"/>
      <c r="ID406" s="1414"/>
      <c r="IE406" s="1414"/>
      <c r="IF406" s="1414"/>
      <c r="IG406" s="1414"/>
      <c r="IH406" s="1414"/>
      <c r="II406" s="1833"/>
    </row>
    <row r="407" spans="3:243" ht="5.25" customHeight="1">
      <c r="C407" s="75"/>
      <c r="D407" s="75"/>
      <c r="E407" s="75"/>
      <c r="F407" s="75"/>
      <c r="G407" s="75"/>
      <c r="H407" s="1396"/>
      <c r="I407" s="1397"/>
      <c r="J407" s="1397"/>
      <c r="K407" s="1397"/>
      <c r="L407" s="1397"/>
      <c r="M407" s="1397"/>
      <c r="N407" s="1397"/>
      <c r="O407" s="1398"/>
      <c r="P407" s="1449"/>
      <c r="Q407" s="1397"/>
      <c r="R407" s="1397"/>
      <c r="S407" s="1397"/>
      <c r="T407" s="1397"/>
      <c r="U407" s="1397"/>
      <c r="V407" s="1397"/>
      <c r="W407" s="1397"/>
      <c r="X407" s="1398"/>
      <c r="Y407" s="1851"/>
      <c r="Z407" s="1852"/>
      <c r="AA407" s="1852"/>
      <c r="AB407" s="1852"/>
      <c r="AC407" s="1852"/>
      <c r="AD407" s="1852"/>
      <c r="AE407" s="1852"/>
      <c r="AF407" s="1852"/>
      <c r="AG407" s="1852"/>
      <c r="AH407" s="1852"/>
      <c r="AI407" s="1852"/>
      <c r="AJ407" s="1853"/>
      <c r="AK407" s="1449"/>
      <c r="AL407" s="1397"/>
      <c r="AM407" s="1397"/>
      <c r="AN407" s="1397"/>
      <c r="AO407" s="1397"/>
      <c r="AP407" s="1397"/>
      <c r="AQ407" s="1397"/>
      <c r="AR407" s="1397"/>
      <c r="AS407" s="1398"/>
      <c r="AT407" s="1857"/>
      <c r="AU407" s="1858"/>
      <c r="AV407" s="1858"/>
      <c r="AW407" s="1858"/>
      <c r="AX407" s="1858"/>
      <c r="AY407" s="1858"/>
      <c r="AZ407" s="1859"/>
      <c r="BA407" s="1827"/>
      <c r="BB407" s="1828"/>
      <c r="BC407" s="1828"/>
      <c r="BD407" s="1828"/>
      <c r="BE407" s="1828"/>
      <c r="BF407" s="1828"/>
      <c r="BG407" s="1829"/>
      <c r="BH407" s="1827"/>
      <c r="BI407" s="1828"/>
      <c r="BJ407" s="1828"/>
      <c r="BK407" s="1828"/>
      <c r="BL407" s="1828"/>
      <c r="BM407" s="1828"/>
      <c r="BN407" s="1829"/>
      <c r="BO407" s="1449"/>
      <c r="BP407" s="1397"/>
      <c r="BQ407" s="1397"/>
      <c r="BR407" s="1397"/>
      <c r="BS407" s="1397"/>
      <c r="BT407" s="1397"/>
      <c r="BU407" s="1397"/>
      <c r="BV407" s="1397"/>
      <c r="BW407" s="1397"/>
      <c r="BX407" s="1397"/>
      <c r="BY407" s="1397"/>
      <c r="BZ407" s="1398"/>
      <c r="CA407" s="1839"/>
      <c r="CB407" s="1527"/>
      <c r="CC407" s="1527"/>
      <c r="CD407" s="1527"/>
      <c r="CE407" s="1527"/>
      <c r="CF407" s="1527"/>
      <c r="CG407" s="1527"/>
      <c r="CH407" s="1527"/>
      <c r="CI407" s="1528"/>
      <c r="CJ407" s="1449"/>
      <c r="CK407" s="1397"/>
      <c r="CL407" s="1397"/>
      <c r="CM407" s="1397"/>
      <c r="CN407" s="1397"/>
      <c r="CO407" s="1397"/>
      <c r="CP407" s="1397"/>
      <c r="CQ407" s="1397"/>
      <c r="CR407" s="1397"/>
      <c r="CS407" s="1397"/>
      <c r="CT407" s="1397"/>
      <c r="CU407" s="1398"/>
      <c r="CV407" s="1413"/>
      <c r="CW407" s="1414"/>
      <c r="CX407" s="1414"/>
      <c r="CY407" s="1414"/>
      <c r="CZ407" s="1414"/>
      <c r="DA407" s="1414"/>
      <c r="DB407" s="1414"/>
      <c r="DC407" s="1414"/>
      <c r="DD407" s="1414"/>
      <c r="DE407" s="1414"/>
      <c r="DF407" s="1414"/>
      <c r="DG407" s="1414"/>
      <c r="DH407" s="1414"/>
      <c r="DI407" s="1414"/>
      <c r="DJ407" s="1414"/>
      <c r="DK407" s="1414"/>
      <c r="DL407" s="1414"/>
      <c r="DM407" s="1414"/>
      <c r="DN407" s="1414"/>
      <c r="DO407" s="1414"/>
      <c r="DP407" s="1833"/>
      <c r="DQ407" s="81"/>
      <c r="DR407" s="144"/>
      <c r="DV407" s="75"/>
      <c r="DW407" s="75"/>
      <c r="DX407" s="75"/>
      <c r="DY407" s="75"/>
      <c r="DZ407" s="75"/>
      <c r="EA407" s="1396"/>
      <c r="EB407" s="1397"/>
      <c r="EC407" s="1397"/>
      <c r="ED407" s="1397"/>
      <c r="EE407" s="1397"/>
      <c r="EF407" s="1397"/>
      <c r="EG407" s="1397"/>
      <c r="EH407" s="1398"/>
      <c r="EI407" s="1449"/>
      <c r="EJ407" s="1397"/>
      <c r="EK407" s="1397"/>
      <c r="EL407" s="1397"/>
      <c r="EM407" s="1397"/>
      <c r="EN407" s="1397"/>
      <c r="EO407" s="1397"/>
      <c r="EP407" s="1397"/>
      <c r="EQ407" s="1398"/>
      <c r="ER407" s="1851"/>
      <c r="ES407" s="1852"/>
      <c r="ET407" s="1852"/>
      <c r="EU407" s="1852"/>
      <c r="EV407" s="1852"/>
      <c r="EW407" s="1852"/>
      <c r="EX407" s="1852"/>
      <c r="EY407" s="1852"/>
      <c r="EZ407" s="1852"/>
      <c r="FA407" s="1852"/>
      <c r="FB407" s="1852"/>
      <c r="FC407" s="1853"/>
      <c r="FD407" s="1449"/>
      <c r="FE407" s="1397"/>
      <c r="FF407" s="1397"/>
      <c r="FG407" s="1397"/>
      <c r="FH407" s="1397"/>
      <c r="FI407" s="1397"/>
      <c r="FJ407" s="1397"/>
      <c r="FK407" s="1397"/>
      <c r="FL407" s="1398"/>
      <c r="FM407" s="1857"/>
      <c r="FN407" s="1858"/>
      <c r="FO407" s="1858"/>
      <c r="FP407" s="1858"/>
      <c r="FQ407" s="1858"/>
      <c r="FR407" s="1858"/>
      <c r="FS407" s="1859"/>
      <c r="FT407" s="1827"/>
      <c r="FU407" s="1828"/>
      <c r="FV407" s="1828"/>
      <c r="FW407" s="1828"/>
      <c r="FX407" s="1828"/>
      <c r="FY407" s="1828"/>
      <c r="FZ407" s="1829"/>
      <c r="GA407" s="1827"/>
      <c r="GB407" s="1828"/>
      <c r="GC407" s="1828"/>
      <c r="GD407" s="1828"/>
      <c r="GE407" s="1828"/>
      <c r="GF407" s="1828"/>
      <c r="GG407" s="1829"/>
      <c r="GH407" s="1449"/>
      <c r="GI407" s="1397"/>
      <c r="GJ407" s="1397"/>
      <c r="GK407" s="1397"/>
      <c r="GL407" s="1397"/>
      <c r="GM407" s="1397"/>
      <c r="GN407" s="1397"/>
      <c r="GO407" s="1397"/>
      <c r="GP407" s="1397"/>
      <c r="GQ407" s="1397"/>
      <c r="GR407" s="1397"/>
      <c r="GS407" s="1398"/>
      <c r="GT407" s="1839"/>
      <c r="GU407" s="1527"/>
      <c r="GV407" s="1527"/>
      <c r="GW407" s="1527"/>
      <c r="GX407" s="1527"/>
      <c r="GY407" s="1527"/>
      <c r="GZ407" s="1527"/>
      <c r="HA407" s="1527"/>
      <c r="HB407" s="1528"/>
      <c r="HC407" s="1449"/>
      <c r="HD407" s="1397"/>
      <c r="HE407" s="1397"/>
      <c r="HF407" s="1397"/>
      <c r="HG407" s="1397"/>
      <c r="HH407" s="1397"/>
      <c r="HI407" s="1397"/>
      <c r="HJ407" s="1397"/>
      <c r="HK407" s="1397"/>
      <c r="HL407" s="1397"/>
      <c r="HM407" s="1397"/>
      <c r="HN407" s="1398"/>
      <c r="HO407" s="1413"/>
      <c r="HP407" s="1414"/>
      <c r="HQ407" s="1414"/>
      <c r="HR407" s="1414"/>
      <c r="HS407" s="1414"/>
      <c r="HT407" s="1414"/>
      <c r="HU407" s="1414"/>
      <c r="HV407" s="1414"/>
      <c r="HW407" s="1414"/>
      <c r="HX407" s="1414"/>
      <c r="HY407" s="1414"/>
      <c r="HZ407" s="1414"/>
      <c r="IA407" s="1414"/>
      <c r="IB407" s="1414"/>
      <c r="IC407" s="1414"/>
      <c r="ID407" s="1414"/>
      <c r="IE407" s="1414"/>
      <c r="IF407" s="1414"/>
      <c r="IG407" s="1414"/>
      <c r="IH407" s="1414"/>
      <c r="II407" s="1833"/>
    </row>
    <row r="408" spans="3:243" ht="5.25" customHeight="1">
      <c r="C408" s="75"/>
      <c r="D408" s="75"/>
      <c r="E408" s="75"/>
      <c r="F408" s="75"/>
      <c r="G408" s="75"/>
      <c r="H408" s="1396"/>
      <c r="I408" s="1397"/>
      <c r="J408" s="1397"/>
      <c r="K408" s="1397"/>
      <c r="L408" s="1397"/>
      <c r="M408" s="1397"/>
      <c r="N408" s="1397"/>
      <c r="O408" s="1398"/>
      <c r="P408" s="1450"/>
      <c r="Q408" s="1446"/>
      <c r="R408" s="1446"/>
      <c r="S408" s="1446"/>
      <c r="T408" s="1446"/>
      <c r="U408" s="1446"/>
      <c r="V408" s="1446"/>
      <c r="W408" s="1446"/>
      <c r="X408" s="1447"/>
      <c r="Y408" s="1854"/>
      <c r="Z408" s="1855"/>
      <c r="AA408" s="1855"/>
      <c r="AB408" s="1855"/>
      <c r="AC408" s="1855"/>
      <c r="AD408" s="1855"/>
      <c r="AE408" s="1855"/>
      <c r="AF408" s="1855"/>
      <c r="AG408" s="1855"/>
      <c r="AH408" s="1855"/>
      <c r="AI408" s="1855"/>
      <c r="AJ408" s="1856"/>
      <c r="AK408" s="1450"/>
      <c r="AL408" s="1446"/>
      <c r="AM408" s="1446"/>
      <c r="AN408" s="1446"/>
      <c r="AO408" s="1446"/>
      <c r="AP408" s="1446"/>
      <c r="AQ408" s="1446"/>
      <c r="AR408" s="1446"/>
      <c r="AS408" s="1447"/>
      <c r="AT408" s="1860"/>
      <c r="AU408" s="1861"/>
      <c r="AV408" s="1861"/>
      <c r="AW408" s="1861"/>
      <c r="AX408" s="1861"/>
      <c r="AY408" s="1861"/>
      <c r="AZ408" s="1862"/>
      <c r="BA408" s="1830"/>
      <c r="BB408" s="1831"/>
      <c r="BC408" s="1831"/>
      <c r="BD408" s="1831"/>
      <c r="BE408" s="1831"/>
      <c r="BF408" s="1831"/>
      <c r="BG408" s="1832"/>
      <c r="BH408" s="1830"/>
      <c r="BI408" s="1831"/>
      <c r="BJ408" s="1831"/>
      <c r="BK408" s="1831"/>
      <c r="BL408" s="1831"/>
      <c r="BM408" s="1831"/>
      <c r="BN408" s="1832"/>
      <c r="BO408" s="1450"/>
      <c r="BP408" s="1446"/>
      <c r="BQ408" s="1446"/>
      <c r="BR408" s="1446"/>
      <c r="BS408" s="1446"/>
      <c r="BT408" s="1446"/>
      <c r="BU408" s="1446"/>
      <c r="BV408" s="1446"/>
      <c r="BW408" s="1446"/>
      <c r="BX408" s="1446"/>
      <c r="BY408" s="1446"/>
      <c r="BZ408" s="1447"/>
      <c r="CA408" s="1840"/>
      <c r="CB408" s="1530"/>
      <c r="CC408" s="1530"/>
      <c r="CD408" s="1530"/>
      <c r="CE408" s="1530"/>
      <c r="CF408" s="1530"/>
      <c r="CG408" s="1530"/>
      <c r="CH408" s="1530"/>
      <c r="CI408" s="1531"/>
      <c r="CJ408" s="1450"/>
      <c r="CK408" s="1446"/>
      <c r="CL408" s="1446"/>
      <c r="CM408" s="1446"/>
      <c r="CN408" s="1446"/>
      <c r="CO408" s="1446"/>
      <c r="CP408" s="1446"/>
      <c r="CQ408" s="1446"/>
      <c r="CR408" s="1446"/>
      <c r="CS408" s="1446"/>
      <c r="CT408" s="1446"/>
      <c r="CU408" s="1447"/>
      <c r="CV408" s="1416"/>
      <c r="CW408" s="1417"/>
      <c r="CX408" s="1417"/>
      <c r="CY408" s="1417"/>
      <c r="CZ408" s="1417"/>
      <c r="DA408" s="1417"/>
      <c r="DB408" s="1417"/>
      <c r="DC408" s="1417"/>
      <c r="DD408" s="1417"/>
      <c r="DE408" s="1417"/>
      <c r="DF408" s="1417"/>
      <c r="DG408" s="1417"/>
      <c r="DH408" s="1417"/>
      <c r="DI408" s="1417"/>
      <c r="DJ408" s="1417"/>
      <c r="DK408" s="1417"/>
      <c r="DL408" s="1417"/>
      <c r="DM408" s="1417"/>
      <c r="DN408" s="1417"/>
      <c r="DO408" s="1417"/>
      <c r="DP408" s="1834"/>
      <c r="DQ408" s="81"/>
      <c r="DR408" s="144"/>
      <c r="DV408" s="75"/>
      <c r="DW408" s="75"/>
      <c r="DX408" s="75"/>
      <c r="DY408" s="75"/>
      <c r="DZ408" s="75"/>
      <c r="EA408" s="1396"/>
      <c r="EB408" s="1397"/>
      <c r="EC408" s="1397"/>
      <c r="ED408" s="1397"/>
      <c r="EE408" s="1397"/>
      <c r="EF408" s="1397"/>
      <c r="EG408" s="1397"/>
      <c r="EH408" s="1398"/>
      <c r="EI408" s="1450"/>
      <c r="EJ408" s="1446"/>
      <c r="EK408" s="1446"/>
      <c r="EL408" s="1446"/>
      <c r="EM408" s="1446"/>
      <c r="EN408" s="1446"/>
      <c r="EO408" s="1446"/>
      <c r="EP408" s="1446"/>
      <c r="EQ408" s="1447"/>
      <c r="ER408" s="1854"/>
      <c r="ES408" s="1855"/>
      <c r="ET408" s="1855"/>
      <c r="EU408" s="1855"/>
      <c r="EV408" s="1855"/>
      <c r="EW408" s="1855"/>
      <c r="EX408" s="1855"/>
      <c r="EY408" s="1855"/>
      <c r="EZ408" s="1855"/>
      <c r="FA408" s="1855"/>
      <c r="FB408" s="1855"/>
      <c r="FC408" s="1856"/>
      <c r="FD408" s="1450"/>
      <c r="FE408" s="1446"/>
      <c r="FF408" s="1446"/>
      <c r="FG408" s="1446"/>
      <c r="FH408" s="1446"/>
      <c r="FI408" s="1446"/>
      <c r="FJ408" s="1446"/>
      <c r="FK408" s="1446"/>
      <c r="FL408" s="1447"/>
      <c r="FM408" s="1860"/>
      <c r="FN408" s="1861"/>
      <c r="FO408" s="1861"/>
      <c r="FP408" s="1861"/>
      <c r="FQ408" s="1861"/>
      <c r="FR408" s="1861"/>
      <c r="FS408" s="1862"/>
      <c r="FT408" s="1830"/>
      <c r="FU408" s="1831"/>
      <c r="FV408" s="1831"/>
      <c r="FW408" s="1831"/>
      <c r="FX408" s="1831"/>
      <c r="FY408" s="1831"/>
      <c r="FZ408" s="1832"/>
      <c r="GA408" s="1830"/>
      <c r="GB408" s="1831"/>
      <c r="GC408" s="1831"/>
      <c r="GD408" s="1831"/>
      <c r="GE408" s="1831"/>
      <c r="GF408" s="1831"/>
      <c r="GG408" s="1832"/>
      <c r="GH408" s="1450"/>
      <c r="GI408" s="1446"/>
      <c r="GJ408" s="1446"/>
      <c r="GK408" s="1446"/>
      <c r="GL408" s="1446"/>
      <c r="GM408" s="1446"/>
      <c r="GN408" s="1446"/>
      <c r="GO408" s="1446"/>
      <c r="GP408" s="1446"/>
      <c r="GQ408" s="1446"/>
      <c r="GR408" s="1446"/>
      <c r="GS408" s="1447"/>
      <c r="GT408" s="1840"/>
      <c r="GU408" s="1530"/>
      <c r="GV408" s="1530"/>
      <c r="GW408" s="1530"/>
      <c r="GX408" s="1530"/>
      <c r="GY408" s="1530"/>
      <c r="GZ408" s="1530"/>
      <c r="HA408" s="1530"/>
      <c r="HB408" s="1531"/>
      <c r="HC408" s="1450"/>
      <c r="HD408" s="1446"/>
      <c r="HE408" s="1446"/>
      <c r="HF408" s="1446"/>
      <c r="HG408" s="1446"/>
      <c r="HH408" s="1446"/>
      <c r="HI408" s="1446"/>
      <c r="HJ408" s="1446"/>
      <c r="HK408" s="1446"/>
      <c r="HL408" s="1446"/>
      <c r="HM408" s="1446"/>
      <c r="HN408" s="1447"/>
      <c r="HO408" s="1416"/>
      <c r="HP408" s="1417"/>
      <c r="HQ408" s="1417"/>
      <c r="HR408" s="1417"/>
      <c r="HS408" s="1417"/>
      <c r="HT408" s="1417"/>
      <c r="HU408" s="1417"/>
      <c r="HV408" s="1417"/>
      <c r="HW408" s="1417"/>
      <c r="HX408" s="1417"/>
      <c r="HY408" s="1417"/>
      <c r="HZ408" s="1417"/>
      <c r="IA408" s="1417"/>
      <c r="IB408" s="1417"/>
      <c r="IC408" s="1417"/>
      <c r="ID408" s="1417"/>
      <c r="IE408" s="1417"/>
      <c r="IF408" s="1417"/>
      <c r="IG408" s="1417"/>
      <c r="IH408" s="1417"/>
      <c r="II408" s="1834"/>
    </row>
    <row r="409" spans="3:243" ht="5.25" customHeight="1">
      <c r="C409" s="75"/>
      <c r="D409" s="75"/>
      <c r="E409" s="75"/>
      <c r="F409" s="75"/>
      <c r="G409" s="75"/>
      <c r="H409" s="1396"/>
      <c r="I409" s="1397"/>
      <c r="J409" s="1397"/>
      <c r="K409" s="1397"/>
      <c r="L409" s="1397"/>
      <c r="M409" s="1397"/>
      <c r="N409" s="1397"/>
      <c r="O409" s="1398"/>
      <c r="P409" s="1448" t="s">
        <v>174</v>
      </c>
      <c r="Q409" s="1443"/>
      <c r="R409" s="1443"/>
      <c r="S409" s="1443"/>
      <c r="T409" s="1443"/>
      <c r="U409" s="1443"/>
      <c r="V409" s="1443"/>
      <c r="W409" s="1443"/>
      <c r="X409" s="1444"/>
      <c r="Y409" s="1819" t="s">
        <v>33</v>
      </c>
      <c r="Z409" s="1820"/>
      <c r="AA409" s="1820"/>
      <c r="AB409" s="1820"/>
      <c r="AC409" s="1820"/>
      <c r="AD409" s="1820"/>
      <c r="AE409" s="1820"/>
      <c r="AF409" s="1820"/>
      <c r="AG409" s="1820"/>
      <c r="AH409" s="1820"/>
      <c r="AI409" s="1820"/>
      <c r="AJ409" s="1821"/>
      <c r="AK409" s="1448" t="s">
        <v>148</v>
      </c>
      <c r="AL409" s="1443"/>
      <c r="AM409" s="1443"/>
      <c r="AN409" s="1443"/>
      <c r="AO409" s="1443"/>
      <c r="AP409" s="1443"/>
      <c r="AQ409" s="1443"/>
      <c r="AR409" s="1443"/>
      <c r="AS409" s="1444"/>
      <c r="AT409" s="1819" t="s">
        <v>6</v>
      </c>
      <c r="AU409" s="1820"/>
      <c r="AV409" s="1820"/>
      <c r="AW409" s="1820"/>
      <c r="AX409" s="1820"/>
      <c r="AY409" s="1820"/>
      <c r="AZ409" s="1821"/>
      <c r="BA409" s="1841" t="s">
        <v>9</v>
      </c>
      <c r="BB409" s="1842"/>
      <c r="BC409" s="1842"/>
      <c r="BD409" s="1842"/>
      <c r="BE409" s="1842"/>
      <c r="BF409" s="1842"/>
      <c r="BG409" s="1843"/>
      <c r="BH409" s="1841" t="s">
        <v>31</v>
      </c>
      <c r="BI409" s="1842"/>
      <c r="BJ409" s="1842"/>
      <c r="BK409" s="1842"/>
      <c r="BL409" s="1842"/>
      <c r="BM409" s="1842"/>
      <c r="BN409" s="1843"/>
      <c r="BO409" s="1448" t="s">
        <v>152</v>
      </c>
      <c r="BP409" s="1443"/>
      <c r="BQ409" s="1443"/>
      <c r="BR409" s="1443"/>
      <c r="BS409" s="1443"/>
      <c r="BT409" s="1443"/>
      <c r="BU409" s="1443"/>
      <c r="BV409" s="1443"/>
      <c r="BW409" s="1443"/>
      <c r="BX409" s="1443"/>
      <c r="BY409" s="1443"/>
      <c r="BZ409" s="1444"/>
      <c r="CA409" s="1838" t="str">
        <f>IF($CA$145&lt;&gt;"",$CA$145,"")</f>
        <v/>
      </c>
      <c r="CB409" s="1524"/>
      <c r="CC409" s="1524"/>
      <c r="CD409" s="1524"/>
      <c r="CE409" s="1524"/>
      <c r="CF409" s="1524"/>
      <c r="CG409" s="1524"/>
      <c r="CH409" s="1524"/>
      <c r="CI409" s="1525"/>
      <c r="CJ409" s="1448" t="s">
        <v>151</v>
      </c>
      <c r="CK409" s="1443"/>
      <c r="CL409" s="1443"/>
      <c r="CM409" s="1443"/>
      <c r="CN409" s="1443"/>
      <c r="CO409" s="1443"/>
      <c r="CP409" s="1443"/>
      <c r="CQ409" s="1443"/>
      <c r="CR409" s="1443"/>
      <c r="CS409" s="1443"/>
      <c r="CT409" s="1443"/>
      <c r="CU409" s="1444"/>
      <c r="CV409" s="1845" t="s">
        <v>33</v>
      </c>
      <c r="CW409" s="1846"/>
      <c r="CX409" s="1846"/>
      <c r="CY409" s="1846"/>
      <c r="CZ409" s="1846"/>
      <c r="DA409" s="1846"/>
      <c r="DB409" s="1846"/>
      <c r="DC409" s="1846"/>
      <c r="DD409" s="1846"/>
      <c r="DE409" s="1846"/>
      <c r="DF409" s="1846"/>
      <c r="DG409" s="1846"/>
      <c r="DH409" s="1846"/>
      <c r="DI409" s="1846"/>
      <c r="DJ409" s="1846"/>
      <c r="DK409" s="1846"/>
      <c r="DL409" s="1846"/>
      <c r="DM409" s="1846"/>
      <c r="DN409" s="1846"/>
      <c r="DO409" s="1846"/>
      <c r="DP409" s="1847"/>
      <c r="DQ409" s="81"/>
      <c r="DR409" s="144"/>
      <c r="DV409" s="75"/>
      <c r="DW409" s="75"/>
      <c r="DX409" s="75"/>
      <c r="DY409" s="75"/>
      <c r="DZ409" s="75"/>
      <c r="EA409" s="1396"/>
      <c r="EB409" s="1397"/>
      <c r="EC409" s="1397"/>
      <c r="ED409" s="1397"/>
      <c r="EE409" s="1397"/>
      <c r="EF409" s="1397"/>
      <c r="EG409" s="1397"/>
      <c r="EH409" s="1398"/>
      <c r="EI409" s="1448" t="s">
        <v>174</v>
      </c>
      <c r="EJ409" s="1443"/>
      <c r="EK409" s="1443"/>
      <c r="EL409" s="1443"/>
      <c r="EM409" s="1443"/>
      <c r="EN409" s="1443"/>
      <c r="EO409" s="1443"/>
      <c r="EP409" s="1443"/>
      <c r="EQ409" s="1444"/>
      <c r="ER409" s="1819" t="s">
        <v>33</v>
      </c>
      <c r="ES409" s="1820"/>
      <c r="ET409" s="1820"/>
      <c r="EU409" s="1820"/>
      <c r="EV409" s="1820"/>
      <c r="EW409" s="1820"/>
      <c r="EX409" s="1820"/>
      <c r="EY409" s="1820"/>
      <c r="EZ409" s="1820"/>
      <c r="FA409" s="1820"/>
      <c r="FB409" s="1820"/>
      <c r="FC409" s="1821"/>
      <c r="FD409" s="1448" t="s">
        <v>148</v>
      </c>
      <c r="FE409" s="1443"/>
      <c r="FF409" s="1443"/>
      <c r="FG409" s="1443"/>
      <c r="FH409" s="1443"/>
      <c r="FI409" s="1443"/>
      <c r="FJ409" s="1443"/>
      <c r="FK409" s="1443"/>
      <c r="FL409" s="1444"/>
      <c r="FM409" s="1819" t="s">
        <v>6</v>
      </c>
      <c r="FN409" s="1820"/>
      <c r="FO409" s="1820"/>
      <c r="FP409" s="1820"/>
      <c r="FQ409" s="1820"/>
      <c r="FR409" s="1820"/>
      <c r="FS409" s="1821"/>
      <c r="FT409" s="1841" t="s">
        <v>9</v>
      </c>
      <c r="FU409" s="1842"/>
      <c r="FV409" s="1842"/>
      <c r="FW409" s="1842"/>
      <c r="FX409" s="1842"/>
      <c r="FY409" s="1842"/>
      <c r="FZ409" s="1843"/>
      <c r="GA409" s="1841" t="s">
        <v>31</v>
      </c>
      <c r="GB409" s="1842"/>
      <c r="GC409" s="1842"/>
      <c r="GD409" s="1842"/>
      <c r="GE409" s="1842"/>
      <c r="GF409" s="1842"/>
      <c r="GG409" s="1843"/>
      <c r="GH409" s="1448" t="s">
        <v>152</v>
      </c>
      <c r="GI409" s="1443"/>
      <c r="GJ409" s="1443"/>
      <c r="GK409" s="1443"/>
      <c r="GL409" s="1443"/>
      <c r="GM409" s="1443"/>
      <c r="GN409" s="1443"/>
      <c r="GO409" s="1443"/>
      <c r="GP409" s="1443"/>
      <c r="GQ409" s="1443"/>
      <c r="GR409" s="1443"/>
      <c r="GS409" s="1444"/>
      <c r="GT409" s="1838" t="str">
        <f>IF($CA$145&lt;&gt;"",$CA$145,"")</f>
        <v/>
      </c>
      <c r="GU409" s="1524"/>
      <c r="GV409" s="1524"/>
      <c r="GW409" s="1524"/>
      <c r="GX409" s="1524"/>
      <c r="GY409" s="1524"/>
      <c r="GZ409" s="1524"/>
      <c r="HA409" s="1524"/>
      <c r="HB409" s="1525"/>
      <c r="HC409" s="1448" t="s">
        <v>151</v>
      </c>
      <c r="HD409" s="1443"/>
      <c r="HE409" s="1443"/>
      <c r="HF409" s="1443"/>
      <c r="HG409" s="1443"/>
      <c r="HH409" s="1443"/>
      <c r="HI409" s="1443"/>
      <c r="HJ409" s="1443"/>
      <c r="HK409" s="1443"/>
      <c r="HL409" s="1443"/>
      <c r="HM409" s="1443"/>
      <c r="HN409" s="1444"/>
      <c r="HO409" s="1845" t="s">
        <v>33</v>
      </c>
      <c r="HP409" s="1846"/>
      <c r="HQ409" s="1846"/>
      <c r="HR409" s="1846"/>
      <c r="HS409" s="1846"/>
      <c r="HT409" s="1846"/>
      <c r="HU409" s="1846"/>
      <c r="HV409" s="1846"/>
      <c r="HW409" s="1846"/>
      <c r="HX409" s="1846"/>
      <c r="HY409" s="1846"/>
      <c r="HZ409" s="1846"/>
      <c r="IA409" s="1846"/>
      <c r="IB409" s="1846"/>
      <c r="IC409" s="1846"/>
      <c r="ID409" s="1846"/>
      <c r="IE409" s="1846"/>
      <c r="IF409" s="1846"/>
      <c r="IG409" s="1846"/>
      <c r="IH409" s="1846"/>
      <c r="II409" s="1847"/>
    </row>
    <row r="410" spans="3:243" ht="5.25" customHeight="1">
      <c r="C410" s="75"/>
      <c r="D410" s="75"/>
      <c r="E410" s="75"/>
      <c r="F410" s="75"/>
      <c r="G410" s="75"/>
      <c r="H410" s="1396"/>
      <c r="I410" s="1397"/>
      <c r="J410" s="1397"/>
      <c r="K410" s="1397"/>
      <c r="L410" s="1397"/>
      <c r="M410" s="1397"/>
      <c r="N410" s="1397"/>
      <c r="O410" s="1398"/>
      <c r="P410" s="1449"/>
      <c r="Q410" s="1397"/>
      <c r="R410" s="1397"/>
      <c r="S410" s="1397"/>
      <c r="T410" s="1397"/>
      <c r="U410" s="1397"/>
      <c r="V410" s="1397"/>
      <c r="W410" s="1397"/>
      <c r="X410" s="1398"/>
      <c r="Y410" s="1454"/>
      <c r="Z410" s="1455"/>
      <c r="AA410" s="1455"/>
      <c r="AB410" s="1455"/>
      <c r="AC410" s="1455"/>
      <c r="AD410" s="1455"/>
      <c r="AE410" s="1455"/>
      <c r="AF410" s="1455"/>
      <c r="AG410" s="1455"/>
      <c r="AH410" s="1455"/>
      <c r="AI410" s="1455"/>
      <c r="AJ410" s="1456"/>
      <c r="AK410" s="1449"/>
      <c r="AL410" s="1397"/>
      <c r="AM410" s="1397"/>
      <c r="AN410" s="1397"/>
      <c r="AO410" s="1397"/>
      <c r="AP410" s="1397"/>
      <c r="AQ410" s="1397"/>
      <c r="AR410" s="1397"/>
      <c r="AS410" s="1398"/>
      <c r="AT410" s="1454"/>
      <c r="AU410" s="1455"/>
      <c r="AV410" s="1455"/>
      <c r="AW410" s="1455"/>
      <c r="AX410" s="1455"/>
      <c r="AY410" s="1455"/>
      <c r="AZ410" s="1456"/>
      <c r="BA410" s="1844"/>
      <c r="BB410" s="1822"/>
      <c r="BC410" s="1822"/>
      <c r="BD410" s="1822"/>
      <c r="BE410" s="1822"/>
      <c r="BF410" s="1822"/>
      <c r="BG410" s="1823"/>
      <c r="BH410" s="1844"/>
      <c r="BI410" s="1822"/>
      <c r="BJ410" s="1822"/>
      <c r="BK410" s="1822"/>
      <c r="BL410" s="1822"/>
      <c r="BM410" s="1822"/>
      <c r="BN410" s="1823"/>
      <c r="BO410" s="1449"/>
      <c r="BP410" s="1397"/>
      <c r="BQ410" s="1397"/>
      <c r="BR410" s="1397"/>
      <c r="BS410" s="1397"/>
      <c r="BT410" s="1397"/>
      <c r="BU410" s="1397"/>
      <c r="BV410" s="1397"/>
      <c r="BW410" s="1397"/>
      <c r="BX410" s="1397"/>
      <c r="BY410" s="1397"/>
      <c r="BZ410" s="1398"/>
      <c r="CA410" s="1839"/>
      <c r="CB410" s="1527"/>
      <c r="CC410" s="1527"/>
      <c r="CD410" s="1527"/>
      <c r="CE410" s="1527"/>
      <c r="CF410" s="1527"/>
      <c r="CG410" s="1527"/>
      <c r="CH410" s="1527"/>
      <c r="CI410" s="1528"/>
      <c r="CJ410" s="1449"/>
      <c r="CK410" s="1397"/>
      <c r="CL410" s="1397"/>
      <c r="CM410" s="1397"/>
      <c r="CN410" s="1397"/>
      <c r="CO410" s="1397"/>
      <c r="CP410" s="1397"/>
      <c r="CQ410" s="1397"/>
      <c r="CR410" s="1397"/>
      <c r="CS410" s="1397"/>
      <c r="CT410" s="1397"/>
      <c r="CU410" s="1398"/>
      <c r="CV410" s="1848"/>
      <c r="CW410" s="1849"/>
      <c r="CX410" s="1849"/>
      <c r="CY410" s="1849"/>
      <c r="CZ410" s="1849"/>
      <c r="DA410" s="1849"/>
      <c r="DB410" s="1849"/>
      <c r="DC410" s="1849"/>
      <c r="DD410" s="1849"/>
      <c r="DE410" s="1849"/>
      <c r="DF410" s="1849"/>
      <c r="DG410" s="1849"/>
      <c r="DH410" s="1849"/>
      <c r="DI410" s="1849"/>
      <c r="DJ410" s="1849"/>
      <c r="DK410" s="1849"/>
      <c r="DL410" s="1849"/>
      <c r="DM410" s="1849"/>
      <c r="DN410" s="1849"/>
      <c r="DO410" s="1849"/>
      <c r="DP410" s="1850"/>
      <c r="DQ410" s="81"/>
      <c r="DR410" s="144"/>
      <c r="DV410" s="75"/>
      <c r="DW410" s="75"/>
      <c r="DX410" s="75"/>
      <c r="DY410" s="75"/>
      <c r="DZ410" s="75"/>
      <c r="EA410" s="1396"/>
      <c r="EB410" s="1397"/>
      <c r="EC410" s="1397"/>
      <c r="ED410" s="1397"/>
      <c r="EE410" s="1397"/>
      <c r="EF410" s="1397"/>
      <c r="EG410" s="1397"/>
      <c r="EH410" s="1398"/>
      <c r="EI410" s="1449"/>
      <c r="EJ410" s="1397"/>
      <c r="EK410" s="1397"/>
      <c r="EL410" s="1397"/>
      <c r="EM410" s="1397"/>
      <c r="EN410" s="1397"/>
      <c r="EO410" s="1397"/>
      <c r="EP410" s="1397"/>
      <c r="EQ410" s="1398"/>
      <c r="ER410" s="1454"/>
      <c r="ES410" s="1455"/>
      <c r="ET410" s="1455"/>
      <c r="EU410" s="1455"/>
      <c r="EV410" s="1455"/>
      <c r="EW410" s="1455"/>
      <c r="EX410" s="1455"/>
      <c r="EY410" s="1455"/>
      <c r="EZ410" s="1455"/>
      <c r="FA410" s="1455"/>
      <c r="FB410" s="1455"/>
      <c r="FC410" s="1456"/>
      <c r="FD410" s="1449"/>
      <c r="FE410" s="1397"/>
      <c r="FF410" s="1397"/>
      <c r="FG410" s="1397"/>
      <c r="FH410" s="1397"/>
      <c r="FI410" s="1397"/>
      <c r="FJ410" s="1397"/>
      <c r="FK410" s="1397"/>
      <c r="FL410" s="1398"/>
      <c r="FM410" s="1454"/>
      <c r="FN410" s="1455"/>
      <c r="FO410" s="1455"/>
      <c r="FP410" s="1455"/>
      <c r="FQ410" s="1455"/>
      <c r="FR410" s="1455"/>
      <c r="FS410" s="1456"/>
      <c r="FT410" s="1844"/>
      <c r="FU410" s="1822"/>
      <c r="FV410" s="1822"/>
      <c r="FW410" s="1822"/>
      <c r="FX410" s="1822"/>
      <c r="FY410" s="1822"/>
      <c r="FZ410" s="1823"/>
      <c r="GA410" s="1844"/>
      <c r="GB410" s="1822"/>
      <c r="GC410" s="1822"/>
      <c r="GD410" s="1822"/>
      <c r="GE410" s="1822"/>
      <c r="GF410" s="1822"/>
      <c r="GG410" s="1823"/>
      <c r="GH410" s="1449"/>
      <c r="GI410" s="1397"/>
      <c r="GJ410" s="1397"/>
      <c r="GK410" s="1397"/>
      <c r="GL410" s="1397"/>
      <c r="GM410" s="1397"/>
      <c r="GN410" s="1397"/>
      <c r="GO410" s="1397"/>
      <c r="GP410" s="1397"/>
      <c r="GQ410" s="1397"/>
      <c r="GR410" s="1397"/>
      <c r="GS410" s="1398"/>
      <c r="GT410" s="1839"/>
      <c r="GU410" s="1527"/>
      <c r="GV410" s="1527"/>
      <c r="GW410" s="1527"/>
      <c r="GX410" s="1527"/>
      <c r="GY410" s="1527"/>
      <c r="GZ410" s="1527"/>
      <c r="HA410" s="1527"/>
      <c r="HB410" s="1528"/>
      <c r="HC410" s="1449"/>
      <c r="HD410" s="1397"/>
      <c r="HE410" s="1397"/>
      <c r="HF410" s="1397"/>
      <c r="HG410" s="1397"/>
      <c r="HH410" s="1397"/>
      <c r="HI410" s="1397"/>
      <c r="HJ410" s="1397"/>
      <c r="HK410" s="1397"/>
      <c r="HL410" s="1397"/>
      <c r="HM410" s="1397"/>
      <c r="HN410" s="1398"/>
      <c r="HO410" s="1848"/>
      <c r="HP410" s="1849"/>
      <c r="HQ410" s="1849"/>
      <c r="HR410" s="1849"/>
      <c r="HS410" s="1849"/>
      <c r="HT410" s="1849"/>
      <c r="HU410" s="1849"/>
      <c r="HV410" s="1849"/>
      <c r="HW410" s="1849"/>
      <c r="HX410" s="1849"/>
      <c r="HY410" s="1849"/>
      <c r="HZ410" s="1849"/>
      <c r="IA410" s="1849"/>
      <c r="IB410" s="1849"/>
      <c r="IC410" s="1849"/>
      <c r="ID410" s="1849"/>
      <c r="IE410" s="1849"/>
      <c r="IF410" s="1849"/>
      <c r="IG410" s="1849"/>
      <c r="IH410" s="1849"/>
      <c r="II410" s="1850"/>
    </row>
    <row r="411" spans="3:243" ht="5.25" customHeight="1">
      <c r="C411" s="75"/>
      <c r="D411" s="75"/>
      <c r="E411" s="75"/>
      <c r="F411" s="75"/>
      <c r="G411" s="75"/>
      <c r="H411" s="1396"/>
      <c r="I411" s="1397"/>
      <c r="J411" s="1397"/>
      <c r="K411" s="1397"/>
      <c r="L411" s="1397"/>
      <c r="M411" s="1397"/>
      <c r="N411" s="1397"/>
      <c r="O411" s="1398"/>
      <c r="P411" s="1449"/>
      <c r="Q411" s="1397"/>
      <c r="R411" s="1397"/>
      <c r="S411" s="1397"/>
      <c r="T411" s="1397"/>
      <c r="U411" s="1397"/>
      <c r="V411" s="1397"/>
      <c r="W411" s="1397"/>
      <c r="X411" s="1398"/>
      <c r="Y411" s="1454"/>
      <c r="Z411" s="1455"/>
      <c r="AA411" s="1455"/>
      <c r="AB411" s="1455"/>
      <c r="AC411" s="1455"/>
      <c r="AD411" s="1455"/>
      <c r="AE411" s="1455"/>
      <c r="AF411" s="1455"/>
      <c r="AG411" s="1455"/>
      <c r="AH411" s="1455"/>
      <c r="AI411" s="1455"/>
      <c r="AJ411" s="1456"/>
      <c r="AK411" s="1449"/>
      <c r="AL411" s="1397"/>
      <c r="AM411" s="1397"/>
      <c r="AN411" s="1397"/>
      <c r="AO411" s="1397"/>
      <c r="AP411" s="1397"/>
      <c r="AQ411" s="1397"/>
      <c r="AR411" s="1397"/>
      <c r="AS411" s="1398"/>
      <c r="AT411" s="1454"/>
      <c r="AU411" s="1455"/>
      <c r="AV411" s="1455"/>
      <c r="AW411" s="1455"/>
      <c r="AX411" s="1455"/>
      <c r="AY411" s="1455"/>
      <c r="AZ411" s="1456"/>
      <c r="BA411" s="1844"/>
      <c r="BB411" s="1822"/>
      <c r="BC411" s="1822"/>
      <c r="BD411" s="1822"/>
      <c r="BE411" s="1822"/>
      <c r="BF411" s="1822"/>
      <c r="BG411" s="1823"/>
      <c r="BH411" s="1844"/>
      <c r="BI411" s="1822"/>
      <c r="BJ411" s="1822"/>
      <c r="BK411" s="1822"/>
      <c r="BL411" s="1822"/>
      <c r="BM411" s="1822"/>
      <c r="BN411" s="1823"/>
      <c r="BO411" s="1449"/>
      <c r="BP411" s="1397"/>
      <c r="BQ411" s="1397"/>
      <c r="BR411" s="1397"/>
      <c r="BS411" s="1397"/>
      <c r="BT411" s="1397"/>
      <c r="BU411" s="1397"/>
      <c r="BV411" s="1397"/>
      <c r="BW411" s="1397"/>
      <c r="BX411" s="1397"/>
      <c r="BY411" s="1397"/>
      <c r="BZ411" s="1398"/>
      <c r="CA411" s="1839"/>
      <c r="CB411" s="1527"/>
      <c r="CC411" s="1527"/>
      <c r="CD411" s="1527"/>
      <c r="CE411" s="1527"/>
      <c r="CF411" s="1527"/>
      <c r="CG411" s="1527"/>
      <c r="CH411" s="1527"/>
      <c r="CI411" s="1528"/>
      <c r="CJ411" s="1449"/>
      <c r="CK411" s="1397"/>
      <c r="CL411" s="1397"/>
      <c r="CM411" s="1397"/>
      <c r="CN411" s="1397"/>
      <c r="CO411" s="1397"/>
      <c r="CP411" s="1397"/>
      <c r="CQ411" s="1397"/>
      <c r="CR411" s="1397"/>
      <c r="CS411" s="1397"/>
      <c r="CT411" s="1397"/>
      <c r="CU411" s="1398"/>
      <c r="CV411" s="1848"/>
      <c r="CW411" s="1849"/>
      <c r="CX411" s="1849"/>
      <c r="CY411" s="1849"/>
      <c r="CZ411" s="1849"/>
      <c r="DA411" s="1849"/>
      <c r="DB411" s="1849"/>
      <c r="DC411" s="1849"/>
      <c r="DD411" s="1849"/>
      <c r="DE411" s="1849"/>
      <c r="DF411" s="1849"/>
      <c r="DG411" s="1849"/>
      <c r="DH411" s="1849"/>
      <c r="DI411" s="1849"/>
      <c r="DJ411" s="1849"/>
      <c r="DK411" s="1849"/>
      <c r="DL411" s="1849"/>
      <c r="DM411" s="1849"/>
      <c r="DN411" s="1849"/>
      <c r="DO411" s="1849"/>
      <c r="DP411" s="1850"/>
      <c r="DQ411" s="81"/>
      <c r="DR411" s="144"/>
      <c r="DV411" s="75"/>
      <c r="DW411" s="75"/>
      <c r="DX411" s="75"/>
      <c r="DY411" s="75"/>
      <c r="DZ411" s="75"/>
      <c r="EA411" s="1396"/>
      <c r="EB411" s="1397"/>
      <c r="EC411" s="1397"/>
      <c r="ED411" s="1397"/>
      <c r="EE411" s="1397"/>
      <c r="EF411" s="1397"/>
      <c r="EG411" s="1397"/>
      <c r="EH411" s="1398"/>
      <c r="EI411" s="1449"/>
      <c r="EJ411" s="1397"/>
      <c r="EK411" s="1397"/>
      <c r="EL411" s="1397"/>
      <c r="EM411" s="1397"/>
      <c r="EN411" s="1397"/>
      <c r="EO411" s="1397"/>
      <c r="EP411" s="1397"/>
      <c r="EQ411" s="1398"/>
      <c r="ER411" s="1454"/>
      <c r="ES411" s="1455"/>
      <c r="ET411" s="1455"/>
      <c r="EU411" s="1455"/>
      <c r="EV411" s="1455"/>
      <c r="EW411" s="1455"/>
      <c r="EX411" s="1455"/>
      <c r="EY411" s="1455"/>
      <c r="EZ411" s="1455"/>
      <c r="FA411" s="1455"/>
      <c r="FB411" s="1455"/>
      <c r="FC411" s="1456"/>
      <c r="FD411" s="1449"/>
      <c r="FE411" s="1397"/>
      <c r="FF411" s="1397"/>
      <c r="FG411" s="1397"/>
      <c r="FH411" s="1397"/>
      <c r="FI411" s="1397"/>
      <c r="FJ411" s="1397"/>
      <c r="FK411" s="1397"/>
      <c r="FL411" s="1398"/>
      <c r="FM411" s="1454"/>
      <c r="FN411" s="1455"/>
      <c r="FO411" s="1455"/>
      <c r="FP411" s="1455"/>
      <c r="FQ411" s="1455"/>
      <c r="FR411" s="1455"/>
      <c r="FS411" s="1456"/>
      <c r="FT411" s="1844"/>
      <c r="FU411" s="1822"/>
      <c r="FV411" s="1822"/>
      <c r="FW411" s="1822"/>
      <c r="FX411" s="1822"/>
      <c r="FY411" s="1822"/>
      <c r="FZ411" s="1823"/>
      <c r="GA411" s="1844"/>
      <c r="GB411" s="1822"/>
      <c r="GC411" s="1822"/>
      <c r="GD411" s="1822"/>
      <c r="GE411" s="1822"/>
      <c r="GF411" s="1822"/>
      <c r="GG411" s="1823"/>
      <c r="GH411" s="1449"/>
      <c r="GI411" s="1397"/>
      <c r="GJ411" s="1397"/>
      <c r="GK411" s="1397"/>
      <c r="GL411" s="1397"/>
      <c r="GM411" s="1397"/>
      <c r="GN411" s="1397"/>
      <c r="GO411" s="1397"/>
      <c r="GP411" s="1397"/>
      <c r="GQ411" s="1397"/>
      <c r="GR411" s="1397"/>
      <c r="GS411" s="1398"/>
      <c r="GT411" s="1839"/>
      <c r="GU411" s="1527"/>
      <c r="GV411" s="1527"/>
      <c r="GW411" s="1527"/>
      <c r="GX411" s="1527"/>
      <c r="GY411" s="1527"/>
      <c r="GZ411" s="1527"/>
      <c r="HA411" s="1527"/>
      <c r="HB411" s="1528"/>
      <c r="HC411" s="1449"/>
      <c r="HD411" s="1397"/>
      <c r="HE411" s="1397"/>
      <c r="HF411" s="1397"/>
      <c r="HG411" s="1397"/>
      <c r="HH411" s="1397"/>
      <c r="HI411" s="1397"/>
      <c r="HJ411" s="1397"/>
      <c r="HK411" s="1397"/>
      <c r="HL411" s="1397"/>
      <c r="HM411" s="1397"/>
      <c r="HN411" s="1398"/>
      <c r="HO411" s="1848"/>
      <c r="HP411" s="1849"/>
      <c r="HQ411" s="1849"/>
      <c r="HR411" s="1849"/>
      <c r="HS411" s="1849"/>
      <c r="HT411" s="1849"/>
      <c r="HU411" s="1849"/>
      <c r="HV411" s="1849"/>
      <c r="HW411" s="1849"/>
      <c r="HX411" s="1849"/>
      <c r="HY411" s="1849"/>
      <c r="HZ411" s="1849"/>
      <c r="IA411" s="1849"/>
      <c r="IB411" s="1849"/>
      <c r="IC411" s="1849"/>
      <c r="ID411" s="1849"/>
      <c r="IE411" s="1849"/>
      <c r="IF411" s="1849"/>
      <c r="IG411" s="1849"/>
      <c r="IH411" s="1849"/>
      <c r="II411" s="1850"/>
    </row>
    <row r="412" spans="3:243" ht="5.25" customHeight="1">
      <c r="C412" s="75"/>
      <c r="D412" s="75"/>
      <c r="E412" s="75"/>
      <c r="F412" s="75"/>
      <c r="G412" s="75"/>
      <c r="H412" s="1396"/>
      <c r="I412" s="1397"/>
      <c r="J412" s="1397"/>
      <c r="K412" s="1397"/>
      <c r="L412" s="1397"/>
      <c r="M412" s="1397"/>
      <c r="N412" s="1397"/>
      <c r="O412" s="1398"/>
      <c r="P412" s="1449"/>
      <c r="Q412" s="1397"/>
      <c r="R412" s="1397"/>
      <c r="S412" s="1397"/>
      <c r="T412" s="1397"/>
      <c r="U412" s="1397"/>
      <c r="V412" s="1397"/>
      <c r="W412" s="1397"/>
      <c r="X412" s="1398"/>
      <c r="Y412" s="1851" t="str">
        <f>IF($Y$148&lt;&gt;"",$Y$148,"")</f>
        <v/>
      </c>
      <c r="Z412" s="1852"/>
      <c r="AA412" s="1852"/>
      <c r="AB412" s="1852"/>
      <c r="AC412" s="1852"/>
      <c r="AD412" s="1852"/>
      <c r="AE412" s="1852"/>
      <c r="AF412" s="1852"/>
      <c r="AG412" s="1852"/>
      <c r="AH412" s="1852"/>
      <c r="AI412" s="1852"/>
      <c r="AJ412" s="1853"/>
      <c r="AK412" s="1449"/>
      <c r="AL412" s="1397"/>
      <c r="AM412" s="1397"/>
      <c r="AN412" s="1397"/>
      <c r="AO412" s="1397"/>
      <c r="AP412" s="1397"/>
      <c r="AQ412" s="1397"/>
      <c r="AR412" s="1397"/>
      <c r="AS412" s="1398"/>
      <c r="AT412" s="1857" t="str">
        <f>IF($AT$148&lt;&gt;"",$AT$148,"")</f>
        <v/>
      </c>
      <c r="AU412" s="1858"/>
      <c r="AV412" s="1858"/>
      <c r="AW412" s="1858"/>
      <c r="AX412" s="1858"/>
      <c r="AY412" s="1858"/>
      <c r="AZ412" s="1859"/>
      <c r="BA412" s="1827" t="str">
        <f>IF($BA$148&lt;&gt;"",$BA$148,"")</f>
        <v/>
      </c>
      <c r="BB412" s="1828"/>
      <c r="BC412" s="1828"/>
      <c r="BD412" s="1828"/>
      <c r="BE412" s="1828"/>
      <c r="BF412" s="1828"/>
      <c r="BG412" s="1829"/>
      <c r="BH412" s="1827" t="str">
        <f>IF($BH$148&lt;&gt;"",$BH$148,"")</f>
        <v/>
      </c>
      <c r="BI412" s="1828"/>
      <c r="BJ412" s="1828"/>
      <c r="BK412" s="1828"/>
      <c r="BL412" s="1828"/>
      <c r="BM412" s="1828"/>
      <c r="BN412" s="1829"/>
      <c r="BO412" s="1449"/>
      <c r="BP412" s="1397"/>
      <c r="BQ412" s="1397"/>
      <c r="BR412" s="1397"/>
      <c r="BS412" s="1397"/>
      <c r="BT412" s="1397"/>
      <c r="BU412" s="1397"/>
      <c r="BV412" s="1397"/>
      <c r="BW412" s="1397"/>
      <c r="BX412" s="1397"/>
      <c r="BY412" s="1397"/>
      <c r="BZ412" s="1398"/>
      <c r="CA412" s="1839"/>
      <c r="CB412" s="1527"/>
      <c r="CC412" s="1527"/>
      <c r="CD412" s="1527"/>
      <c r="CE412" s="1527"/>
      <c r="CF412" s="1527"/>
      <c r="CG412" s="1527"/>
      <c r="CH412" s="1527"/>
      <c r="CI412" s="1528"/>
      <c r="CJ412" s="1449"/>
      <c r="CK412" s="1397"/>
      <c r="CL412" s="1397"/>
      <c r="CM412" s="1397"/>
      <c r="CN412" s="1397"/>
      <c r="CO412" s="1397"/>
      <c r="CP412" s="1397"/>
      <c r="CQ412" s="1397"/>
      <c r="CR412" s="1397"/>
      <c r="CS412" s="1397"/>
      <c r="CT412" s="1397"/>
      <c r="CU412" s="1398"/>
      <c r="CV412" s="1413" t="str">
        <f>IF($CV$148&lt;&gt;"",$CV$148,"")</f>
        <v/>
      </c>
      <c r="CW412" s="1414"/>
      <c r="CX412" s="1414"/>
      <c r="CY412" s="1414"/>
      <c r="CZ412" s="1414"/>
      <c r="DA412" s="1414"/>
      <c r="DB412" s="1414"/>
      <c r="DC412" s="1414"/>
      <c r="DD412" s="1414"/>
      <c r="DE412" s="1414"/>
      <c r="DF412" s="1414"/>
      <c r="DG412" s="1414"/>
      <c r="DH412" s="1414"/>
      <c r="DI412" s="1414"/>
      <c r="DJ412" s="1414"/>
      <c r="DK412" s="1414"/>
      <c r="DL412" s="1414"/>
      <c r="DM412" s="1414"/>
      <c r="DN412" s="1414"/>
      <c r="DO412" s="1414"/>
      <c r="DP412" s="1833"/>
      <c r="DQ412" s="81"/>
      <c r="DR412" s="144"/>
      <c r="DV412" s="75"/>
      <c r="DW412" s="75"/>
      <c r="DX412" s="75"/>
      <c r="DY412" s="75"/>
      <c r="DZ412" s="75"/>
      <c r="EA412" s="1396"/>
      <c r="EB412" s="1397"/>
      <c r="EC412" s="1397"/>
      <c r="ED412" s="1397"/>
      <c r="EE412" s="1397"/>
      <c r="EF412" s="1397"/>
      <c r="EG412" s="1397"/>
      <c r="EH412" s="1398"/>
      <c r="EI412" s="1449"/>
      <c r="EJ412" s="1397"/>
      <c r="EK412" s="1397"/>
      <c r="EL412" s="1397"/>
      <c r="EM412" s="1397"/>
      <c r="EN412" s="1397"/>
      <c r="EO412" s="1397"/>
      <c r="EP412" s="1397"/>
      <c r="EQ412" s="1398"/>
      <c r="ER412" s="1851" t="str">
        <f>IF($Y$148&lt;&gt;"",$Y$148,"")</f>
        <v/>
      </c>
      <c r="ES412" s="1852"/>
      <c r="ET412" s="1852"/>
      <c r="EU412" s="1852"/>
      <c r="EV412" s="1852"/>
      <c r="EW412" s="1852"/>
      <c r="EX412" s="1852"/>
      <c r="EY412" s="1852"/>
      <c r="EZ412" s="1852"/>
      <c r="FA412" s="1852"/>
      <c r="FB412" s="1852"/>
      <c r="FC412" s="1853"/>
      <c r="FD412" s="1449"/>
      <c r="FE412" s="1397"/>
      <c r="FF412" s="1397"/>
      <c r="FG412" s="1397"/>
      <c r="FH412" s="1397"/>
      <c r="FI412" s="1397"/>
      <c r="FJ412" s="1397"/>
      <c r="FK412" s="1397"/>
      <c r="FL412" s="1398"/>
      <c r="FM412" s="1857" t="str">
        <f>IF($AT$148&lt;&gt;"",$AT$148,"")</f>
        <v/>
      </c>
      <c r="FN412" s="1858"/>
      <c r="FO412" s="1858"/>
      <c r="FP412" s="1858"/>
      <c r="FQ412" s="1858"/>
      <c r="FR412" s="1858"/>
      <c r="FS412" s="1859"/>
      <c r="FT412" s="1827" t="str">
        <f>IF($BA$148&lt;&gt;"",$BA$148,"")</f>
        <v/>
      </c>
      <c r="FU412" s="1828"/>
      <c r="FV412" s="1828"/>
      <c r="FW412" s="1828"/>
      <c r="FX412" s="1828"/>
      <c r="FY412" s="1828"/>
      <c r="FZ412" s="1829"/>
      <c r="GA412" s="1827" t="str">
        <f>IF($BH$148&lt;&gt;"",$BH$148,"")</f>
        <v/>
      </c>
      <c r="GB412" s="1828"/>
      <c r="GC412" s="1828"/>
      <c r="GD412" s="1828"/>
      <c r="GE412" s="1828"/>
      <c r="GF412" s="1828"/>
      <c r="GG412" s="1829"/>
      <c r="GH412" s="1449"/>
      <c r="GI412" s="1397"/>
      <c r="GJ412" s="1397"/>
      <c r="GK412" s="1397"/>
      <c r="GL412" s="1397"/>
      <c r="GM412" s="1397"/>
      <c r="GN412" s="1397"/>
      <c r="GO412" s="1397"/>
      <c r="GP412" s="1397"/>
      <c r="GQ412" s="1397"/>
      <c r="GR412" s="1397"/>
      <c r="GS412" s="1398"/>
      <c r="GT412" s="1839"/>
      <c r="GU412" s="1527"/>
      <c r="GV412" s="1527"/>
      <c r="GW412" s="1527"/>
      <c r="GX412" s="1527"/>
      <c r="GY412" s="1527"/>
      <c r="GZ412" s="1527"/>
      <c r="HA412" s="1527"/>
      <c r="HB412" s="1528"/>
      <c r="HC412" s="1449"/>
      <c r="HD412" s="1397"/>
      <c r="HE412" s="1397"/>
      <c r="HF412" s="1397"/>
      <c r="HG412" s="1397"/>
      <c r="HH412" s="1397"/>
      <c r="HI412" s="1397"/>
      <c r="HJ412" s="1397"/>
      <c r="HK412" s="1397"/>
      <c r="HL412" s="1397"/>
      <c r="HM412" s="1397"/>
      <c r="HN412" s="1398"/>
      <c r="HO412" s="1413" t="str">
        <f>IF($CV$148&lt;&gt;"",$CV$148,"")</f>
        <v/>
      </c>
      <c r="HP412" s="1414"/>
      <c r="HQ412" s="1414"/>
      <c r="HR412" s="1414"/>
      <c r="HS412" s="1414"/>
      <c r="HT412" s="1414"/>
      <c r="HU412" s="1414"/>
      <c r="HV412" s="1414"/>
      <c r="HW412" s="1414"/>
      <c r="HX412" s="1414"/>
      <c r="HY412" s="1414"/>
      <c r="HZ412" s="1414"/>
      <c r="IA412" s="1414"/>
      <c r="IB412" s="1414"/>
      <c r="IC412" s="1414"/>
      <c r="ID412" s="1414"/>
      <c r="IE412" s="1414"/>
      <c r="IF412" s="1414"/>
      <c r="IG412" s="1414"/>
      <c r="IH412" s="1414"/>
      <c r="II412" s="1833"/>
    </row>
    <row r="413" spans="3:243" ht="5.25" customHeight="1">
      <c r="C413" s="75"/>
      <c r="D413" s="75"/>
      <c r="E413" s="75"/>
      <c r="F413" s="75"/>
      <c r="G413" s="75"/>
      <c r="H413" s="1396"/>
      <c r="I413" s="1397"/>
      <c r="J413" s="1397"/>
      <c r="K413" s="1397"/>
      <c r="L413" s="1397"/>
      <c r="M413" s="1397"/>
      <c r="N413" s="1397"/>
      <c r="O413" s="1398"/>
      <c r="P413" s="1449"/>
      <c r="Q413" s="1397"/>
      <c r="R413" s="1397"/>
      <c r="S413" s="1397"/>
      <c r="T413" s="1397"/>
      <c r="U413" s="1397"/>
      <c r="V413" s="1397"/>
      <c r="W413" s="1397"/>
      <c r="X413" s="1398"/>
      <c r="Y413" s="1851"/>
      <c r="Z413" s="1852"/>
      <c r="AA413" s="1852"/>
      <c r="AB413" s="1852"/>
      <c r="AC413" s="1852"/>
      <c r="AD413" s="1852"/>
      <c r="AE413" s="1852"/>
      <c r="AF413" s="1852"/>
      <c r="AG413" s="1852"/>
      <c r="AH413" s="1852"/>
      <c r="AI413" s="1852"/>
      <c r="AJ413" s="1853"/>
      <c r="AK413" s="1449"/>
      <c r="AL413" s="1397"/>
      <c r="AM413" s="1397"/>
      <c r="AN413" s="1397"/>
      <c r="AO413" s="1397"/>
      <c r="AP413" s="1397"/>
      <c r="AQ413" s="1397"/>
      <c r="AR413" s="1397"/>
      <c r="AS413" s="1398"/>
      <c r="AT413" s="1857"/>
      <c r="AU413" s="1858"/>
      <c r="AV413" s="1858"/>
      <c r="AW413" s="1858"/>
      <c r="AX413" s="1858"/>
      <c r="AY413" s="1858"/>
      <c r="AZ413" s="1859"/>
      <c r="BA413" s="1827"/>
      <c r="BB413" s="1828"/>
      <c r="BC413" s="1828"/>
      <c r="BD413" s="1828"/>
      <c r="BE413" s="1828"/>
      <c r="BF413" s="1828"/>
      <c r="BG413" s="1829"/>
      <c r="BH413" s="1827"/>
      <c r="BI413" s="1828"/>
      <c r="BJ413" s="1828"/>
      <c r="BK413" s="1828"/>
      <c r="BL413" s="1828"/>
      <c r="BM413" s="1828"/>
      <c r="BN413" s="1829"/>
      <c r="BO413" s="1449"/>
      <c r="BP413" s="1397"/>
      <c r="BQ413" s="1397"/>
      <c r="BR413" s="1397"/>
      <c r="BS413" s="1397"/>
      <c r="BT413" s="1397"/>
      <c r="BU413" s="1397"/>
      <c r="BV413" s="1397"/>
      <c r="BW413" s="1397"/>
      <c r="BX413" s="1397"/>
      <c r="BY413" s="1397"/>
      <c r="BZ413" s="1398"/>
      <c r="CA413" s="1839"/>
      <c r="CB413" s="1527"/>
      <c r="CC413" s="1527"/>
      <c r="CD413" s="1527"/>
      <c r="CE413" s="1527"/>
      <c r="CF413" s="1527"/>
      <c r="CG413" s="1527"/>
      <c r="CH413" s="1527"/>
      <c r="CI413" s="1528"/>
      <c r="CJ413" s="1449"/>
      <c r="CK413" s="1397"/>
      <c r="CL413" s="1397"/>
      <c r="CM413" s="1397"/>
      <c r="CN413" s="1397"/>
      <c r="CO413" s="1397"/>
      <c r="CP413" s="1397"/>
      <c r="CQ413" s="1397"/>
      <c r="CR413" s="1397"/>
      <c r="CS413" s="1397"/>
      <c r="CT413" s="1397"/>
      <c r="CU413" s="1398"/>
      <c r="CV413" s="1413"/>
      <c r="CW413" s="1414"/>
      <c r="CX413" s="1414"/>
      <c r="CY413" s="1414"/>
      <c r="CZ413" s="1414"/>
      <c r="DA413" s="1414"/>
      <c r="DB413" s="1414"/>
      <c r="DC413" s="1414"/>
      <c r="DD413" s="1414"/>
      <c r="DE413" s="1414"/>
      <c r="DF413" s="1414"/>
      <c r="DG413" s="1414"/>
      <c r="DH413" s="1414"/>
      <c r="DI413" s="1414"/>
      <c r="DJ413" s="1414"/>
      <c r="DK413" s="1414"/>
      <c r="DL413" s="1414"/>
      <c r="DM413" s="1414"/>
      <c r="DN413" s="1414"/>
      <c r="DO413" s="1414"/>
      <c r="DP413" s="1833"/>
      <c r="DQ413" s="81"/>
      <c r="DR413" s="144"/>
      <c r="DV413" s="75"/>
      <c r="DW413" s="75"/>
      <c r="DX413" s="75"/>
      <c r="DY413" s="75"/>
      <c r="DZ413" s="75"/>
      <c r="EA413" s="1396"/>
      <c r="EB413" s="1397"/>
      <c r="EC413" s="1397"/>
      <c r="ED413" s="1397"/>
      <c r="EE413" s="1397"/>
      <c r="EF413" s="1397"/>
      <c r="EG413" s="1397"/>
      <c r="EH413" s="1398"/>
      <c r="EI413" s="1449"/>
      <c r="EJ413" s="1397"/>
      <c r="EK413" s="1397"/>
      <c r="EL413" s="1397"/>
      <c r="EM413" s="1397"/>
      <c r="EN413" s="1397"/>
      <c r="EO413" s="1397"/>
      <c r="EP413" s="1397"/>
      <c r="EQ413" s="1398"/>
      <c r="ER413" s="1851"/>
      <c r="ES413" s="1852"/>
      <c r="ET413" s="1852"/>
      <c r="EU413" s="1852"/>
      <c r="EV413" s="1852"/>
      <c r="EW413" s="1852"/>
      <c r="EX413" s="1852"/>
      <c r="EY413" s="1852"/>
      <c r="EZ413" s="1852"/>
      <c r="FA413" s="1852"/>
      <c r="FB413" s="1852"/>
      <c r="FC413" s="1853"/>
      <c r="FD413" s="1449"/>
      <c r="FE413" s="1397"/>
      <c r="FF413" s="1397"/>
      <c r="FG413" s="1397"/>
      <c r="FH413" s="1397"/>
      <c r="FI413" s="1397"/>
      <c r="FJ413" s="1397"/>
      <c r="FK413" s="1397"/>
      <c r="FL413" s="1398"/>
      <c r="FM413" s="1857"/>
      <c r="FN413" s="1858"/>
      <c r="FO413" s="1858"/>
      <c r="FP413" s="1858"/>
      <c r="FQ413" s="1858"/>
      <c r="FR413" s="1858"/>
      <c r="FS413" s="1859"/>
      <c r="FT413" s="1827"/>
      <c r="FU413" s="1828"/>
      <c r="FV413" s="1828"/>
      <c r="FW413" s="1828"/>
      <c r="FX413" s="1828"/>
      <c r="FY413" s="1828"/>
      <c r="FZ413" s="1829"/>
      <c r="GA413" s="1827"/>
      <c r="GB413" s="1828"/>
      <c r="GC413" s="1828"/>
      <c r="GD413" s="1828"/>
      <c r="GE413" s="1828"/>
      <c r="GF413" s="1828"/>
      <c r="GG413" s="1829"/>
      <c r="GH413" s="1449"/>
      <c r="GI413" s="1397"/>
      <c r="GJ413" s="1397"/>
      <c r="GK413" s="1397"/>
      <c r="GL413" s="1397"/>
      <c r="GM413" s="1397"/>
      <c r="GN413" s="1397"/>
      <c r="GO413" s="1397"/>
      <c r="GP413" s="1397"/>
      <c r="GQ413" s="1397"/>
      <c r="GR413" s="1397"/>
      <c r="GS413" s="1398"/>
      <c r="GT413" s="1839"/>
      <c r="GU413" s="1527"/>
      <c r="GV413" s="1527"/>
      <c r="GW413" s="1527"/>
      <c r="GX413" s="1527"/>
      <c r="GY413" s="1527"/>
      <c r="GZ413" s="1527"/>
      <c r="HA413" s="1527"/>
      <c r="HB413" s="1528"/>
      <c r="HC413" s="1449"/>
      <c r="HD413" s="1397"/>
      <c r="HE413" s="1397"/>
      <c r="HF413" s="1397"/>
      <c r="HG413" s="1397"/>
      <c r="HH413" s="1397"/>
      <c r="HI413" s="1397"/>
      <c r="HJ413" s="1397"/>
      <c r="HK413" s="1397"/>
      <c r="HL413" s="1397"/>
      <c r="HM413" s="1397"/>
      <c r="HN413" s="1398"/>
      <c r="HO413" s="1413"/>
      <c r="HP413" s="1414"/>
      <c r="HQ413" s="1414"/>
      <c r="HR413" s="1414"/>
      <c r="HS413" s="1414"/>
      <c r="HT413" s="1414"/>
      <c r="HU413" s="1414"/>
      <c r="HV413" s="1414"/>
      <c r="HW413" s="1414"/>
      <c r="HX413" s="1414"/>
      <c r="HY413" s="1414"/>
      <c r="HZ413" s="1414"/>
      <c r="IA413" s="1414"/>
      <c r="IB413" s="1414"/>
      <c r="IC413" s="1414"/>
      <c r="ID413" s="1414"/>
      <c r="IE413" s="1414"/>
      <c r="IF413" s="1414"/>
      <c r="IG413" s="1414"/>
      <c r="IH413" s="1414"/>
      <c r="II413" s="1833"/>
    </row>
    <row r="414" spans="3:243" ht="5.25" customHeight="1">
      <c r="C414" s="75"/>
      <c r="D414" s="75"/>
      <c r="E414" s="75"/>
      <c r="F414" s="75"/>
      <c r="G414" s="75"/>
      <c r="H414" s="1396"/>
      <c r="I414" s="1397"/>
      <c r="J414" s="1397"/>
      <c r="K414" s="1397"/>
      <c r="L414" s="1397"/>
      <c r="M414" s="1397"/>
      <c r="N414" s="1397"/>
      <c r="O414" s="1398"/>
      <c r="P414" s="1449"/>
      <c r="Q414" s="1397"/>
      <c r="R414" s="1397"/>
      <c r="S414" s="1397"/>
      <c r="T414" s="1397"/>
      <c r="U414" s="1397"/>
      <c r="V414" s="1397"/>
      <c r="W414" s="1397"/>
      <c r="X414" s="1398"/>
      <c r="Y414" s="1851"/>
      <c r="Z414" s="1852"/>
      <c r="AA414" s="1852"/>
      <c r="AB414" s="1852"/>
      <c r="AC414" s="1852"/>
      <c r="AD414" s="1852"/>
      <c r="AE414" s="1852"/>
      <c r="AF414" s="1852"/>
      <c r="AG414" s="1852"/>
      <c r="AH414" s="1852"/>
      <c r="AI414" s="1852"/>
      <c r="AJ414" s="1853"/>
      <c r="AK414" s="1449"/>
      <c r="AL414" s="1397"/>
      <c r="AM414" s="1397"/>
      <c r="AN414" s="1397"/>
      <c r="AO414" s="1397"/>
      <c r="AP414" s="1397"/>
      <c r="AQ414" s="1397"/>
      <c r="AR414" s="1397"/>
      <c r="AS414" s="1398"/>
      <c r="AT414" s="1857"/>
      <c r="AU414" s="1858"/>
      <c r="AV414" s="1858"/>
      <c r="AW414" s="1858"/>
      <c r="AX414" s="1858"/>
      <c r="AY414" s="1858"/>
      <c r="AZ414" s="1859"/>
      <c r="BA414" s="1827"/>
      <c r="BB414" s="1828"/>
      <c r="BC414" s="1828"/>
      <c r="BD414" s="1828"/>
      <c r="BE414" s="1828"/>
      <c r="BF414" s="1828"/>
      <c r="BG414" s="1829"/>
      <c r="BH414" s="1827"/>
      <c r="BI414" s="1828"/>
      <c r="BJ414" s="1828"/>
      <c r="BK414" s="1828"/>
      <c r="BL414" s="1828"/>
      <c r="BM414" s="1828"/>
      <c r="BN414" s="1829"/>
      <c r="BO414" s="1449"/>
      <c r="BP414" s="1397"/>
      <c r="BQ414" s="1397"/>
      <c r="BR414" s="1397"/>
      <c r="BS414" s="1397"/>
      <c r="BT414" s="1397"/>
      <c r="BU414" s="1397"/>
      <c r="BV414" s="1397"/>
      <c r="BW414" s="1397"/>
      <c r="BX414" s="1397"/>
      <c r="BY414" s="1397"/>
      <c r="BZ414" s="1398"/>
      <c r="CA414" s="1839"/>
      <c r="CB414" s="1527"/>
      <c r="CC414" s="1527"/>
      <c r="CD414" s="1527"/>
      <c r="CE414" s="1527"/>
      <c r="CF414" s="1527"/>
      <c r="CG414" s="1527"/>
      <c r="CH414" s="1527"/>
      <c r="CI414" s="1528"/>
      <c r="CJ414" s="1449"/>
      <c r="CK414" s="1397"/>
      <c r="CL414" s="1397"/>
      <c r="CM414" s="1397"/>
      <c r="CN414" s="1397"/>
      <c r="CO414" s="1397"/>
      <c r="CP414" s="1397"/>
      <c r="CQ414" s="1397"/>
      <c r="CR414" s="1397"/>
      <c r="CS414" s="1397"/>
      <c r="CT414" s="1397"/>
      <c r="CU414" s="1398"/>
      <c r="CV414" s="1413"/>
      <c r="CW414" s="1414"/>
      <c r="CX414" s="1414"/>
      <c r="CY414" s="1414"/>
      <c r="CZ414" s="1414"/>
      <c r="DA414" s="1414"/>
      <c r="DB414" s="1414"/>
      <c r="DC414" s="1414"/>
      <c r="DD414" s="1414"/>
      <c r="DE414" s="1414"/>
      <c r="DF414" s="1414"/>
      <c r="DG414" s="1414"/>
      <c r="DH414" s="1414"/>
      <c r="DI414" s="1414"/>
      <c r="DJ414" s="1414"/>
      <c r="DK414" s="1414"/>
      <c r="DL414" s="1414"/>
      <c r="DM414" s="1414"/>
      <c r="DN414" s="1414"/>
      <c r="DO414" s="1414"/>
      <c r="DP414" s="1833"/>
      <c r="DQ414" s="81"/>
      <c r="DR414" s="144"/>
      <c r="DV414" s="75"/>
      <c r="DW414" s="75"/>
      <c r="DX414" s="75"/>
      <c r="DY414" s="75"/>
      <c r="DZ414" s="75"/>
      <c r="EA414" s="1396"/>
      <c r="EB414" s="1397"/>
      <c r="EC414" s="1397"/>
      <c r="ED414" s="1397"/>
      <c r="EE414" s="1397"/>
      <c r="EF414" s="1397"/>
      <c r="EG414" s="1397"/>
      <c r="EH414" s="1398"/>
      <c r="EI414" s="1449"/>
      <c r="EJ414" s="1397"/>
      <c r="EK414" s="1397"/>
      <c r="EL414" s="1397"/>
      <c r="EM414" s="1397"/>
      <c r="EN414" s="1397"/>
      <c r="EO414" s="1397"/>
      <c r="EP414" s="1397"/>
      <c r="EQ414" s="1398"/>
      <c r="ER414" s="1851"/>
      <c r="ES414" s="1852"/>
      <c r="ET414" s="1852"/>
      <c r="EU414" s="1852"/>
      <c r="EV414" s="1852"/>
      <c r="EW414" s="1852"/>
      <c r="EX414" s="1852"/>
      <c r="EY414" s="1852"/>
      <c r="EZ414" s="1852"/>
      <c r="FA414" s="1852"/>
      <c r="FB414" s="1852"/>
      <c r="FC414" s="1853"/>
      <c r="FD414" s="1449"/>
      <c r="FE414" s="1397"/>
      <c r="FF414" s="1397"/>
      <c r="FG414" s="1397"/>
      <c r="FH414" s="1397"/>
      <c r="FI414" s="1397"/>
      <c r="FJ414" s="1397"/>
      <c r="FK414" s="1397"/>
      <c r="FL414" s="1398"/>
      <c r="FM414" s="1857"/>
      <c r="FN414" s="1858"/>
      <c r="FO414" s="1858"/>
      <c r="FP414" s="1858"/>
      <c r="FQ414" s="1858"/>
      <c r="FR414" s="1858"/>
      <c r="FS414" s="1859"/>
      <c r="FT414" s="1827"/>
      <c r="FU414" s="1828"/>
      <c r="FV414" s="1828"/>
      <c r="FW414" s="1828"/>
      <c r="FX414" s="1828"/>
      <c r="FY414" s="1828"/>
      <c r="FZ414" s="1829"/>
      <c r="GA414" s="1827"/>
      <c r="GB414" s="1828"/>
      <c r="GC414" s="1828"/>
      <c r="GD414" s="1828"/>
      <c r="GE414" s="1828"/>
      <c r="GF414" s="1828"/>
      <c r="GG414" s="1829"/>
      <c r="GH414" s="1449"/>
      <c r="GI414" s="1397"/>
      <c r="GJ414" s="1397"/>
      <c r="GK414" s="1397"/>
      <c r="GL414" s="1397"/>
      <c r="GM414" s="1397"/>
      <c r="GN414" s="1397"/>
      <c r="GO414" s="1397"/>
      <c r="GP414" s="1397"/>
      <c r="GQ414" s="1397"/>
      <c r="GR414" s="1397"/>
      <c r="GS414" s="1398"/>
      <c r="GT414" s="1839"/>
      <c r="GU414" s="1527"/>
      <c r="GV414" s="1527"/>
      <c r="GW414" s="1527"/>
      <c r="GX414" s="1527"/>
      <c r="GY414" s="1527"/>
      <c r="GZ414" s="1527"/>
      <c r="HA414" s="1527"/>
      <c r="HB414" s="1528"/>
      <c r="HC414" s="1449"/>
      <c r="HD414" s="1397"/>
      <c r="HE414" s="1397"/>
      <c r="HF414" s="1397"/>
      <c r="HG414" s="1397"/>
      <c r="HH414" s="1397"/>
      <c r="HI414" s="1397"/>
      <c r="HJ414" s="1397"/>
      <c r="HK414" s="1397"/>
      <c r="HL414" s="1397"/>
      <c r="HM414" s="1397"/>
      <c r="HN414" s="1398"/>
      <c r="HO414" s="1413"/>
      <c r="HP414" s="1414"/>
      <c r="HQ414" s="1414"/>
      <c r="HR414" s="1414"/>
      <c r="HS414" s="1414"/>
      <c r="HT414" s="1414"/>
      <c r="HU414" s="1414"/>
      <c r="HV414" s="1414"/>
      <c r="HW414" s="1414"/>
      <c r="HX414" s="1414"/>
      <c r="HY414" s="1414"/>
      <c r="HZ414" s="1414"/>
      <c r="IA414" s="1414"/>
      <c r="IB414" s="1414"/>
      <c r="IC414" s="1414"/>
      <c r="ID414" s="1414"/>
      <c r="IE414" s="1414"/>
      <c r="IF414" s="1414"/>
      <c r="IG414" s="1414"/>
      <c r="IH414" s="1414"/>
      <c r="II414" s="1833"/>
    </row>
    <row r="415" spans="3:243" ht="5.25" customHeight="1">
      <c r="C415" s="75"/>
      <c r="D415" s="75"/>
      <c r="E415" s="75"/>
      <c r="F415" s="75"/>
      <c r="G415" s="75"/>
      <c r="H415" s="1396"/>
      <c r="I415" s="1397"/>
      <c r="J415" s="1397"/>
      <c r="K415" s="1397"/>
      <c r="L415" s="1397"/>
      <c r="M415" s="1397"/>
      <c r="N415" s="1397"/>
      <c r="O415" s="1398"/>
      <c r="P415" s="1449"/>
      <c r="Q415" s="1397"/>
      <c r="R415" s="1397"/>
      <c r="S415" s="1397"/>
      <c r="T415" s="1397"/>
      <c r="U415" s="1397"/>
      <c r="V415" s="1397"/>
      <c r="W415" s="1397"/>
      <c r="X415" s="1398"/>
      <c r="Y415" s="1851"/>
      <c r="Z415" s="1852"/>
      <c r="AA415" s="1852"/>
      <c r="AB415" s="1852"/>
      <c r="AC415" s="1852"/>
      <c r="AD415" s="1852"/>
      <c r="AE415" s="1852"/>
      <c r="AF415" s="1852"/>
      <c r="AG415" s="1852"/>
      <c r="AH415" s="1852"/>
      <c r="AI415" s="1852"/>
      <c r="AJ415" s="1853"/>
      <c r="AK415" s="1449"/>
      <c r="AL415" s="1397"/>
      <c r="AM415" s="1397"/>
      <c r="AN415" s="1397"/>
      <c r="AO415" s="1397"/>
      <c r="AP415" s="1397"/>
      <c r="AQ415" s="1397"/>
      <c r="AR415" s="1397"/>
      <c r="AS415" s="1398"/>
      <c r="AT415" s="1857"/>
      <c r="AU415" s="1858"/>
      <c r="AV415" s="1858"/>
      <c r="AW415" s="1858"/>
      <c r="AX415" s="1858"/>
      <c r="AY415" s="1858"/>
      <c r="AZ415" s="1859"/>
      <c r="BA415" s="1827"/>
      <c r="BB415" s="1828"/>
      <c r="BC415" s="1828"/>
      <c r="BD415" s="1828"/>
      <c r="BE415" s="1828"/>
      <c r="BF415" s="1828"/>
      <c r="BG415" s="1829"/>
      <c r="BH415" s="1827"/>
      <c r="BI415" s="1828"/>
      <c r="BJ415" s="1828"/>
      <c r="BK415" s="1828"/>
      <c r="BL415" s="1828"/>
      <c r="BM415" s="1828"/>
      <c r="BN415" s="1829"/>
      <c r="BO415" s="1449"/>
      <c r="BP415" s="1397"/>
      <c r="BQ415" s="1397"/>
      <c r="BR415" s="1397"/>
      <c r="BS415" s="1397"/>
      <c r="BT415" s="1397"/>
      <c r="BU415" s="1397"/>
      <c r="BV415" s="1397"/>
      <c r="BW415" s="1397"/>
      <c r="BX415" s="1397"/>
      <c r="BY415" s="1397"/>
      <c r="BZ415" s="1398"/>
      <c r="CA415" s="1839"/>
      <c r="CB415" s="1527"/>
      <c r="CC415" s="1527"/>
      <c r="CD415" s="1527"/>
      <c r="CE415" s="1527"/>
      <c r="CF415" s="1527"/>
      <c r="CG415" s="1527"/>
      <c r="CH415" s="1527"/>
      <c r="CI415" s="1528"/>
      <c r="CJ415" s="1449"/>
      <c r="CK415" s="1397"/>
      <c r="CL415" s="1397"/>
      <c r="CM415" s="1397"/>
      <c r="CN415" s="1397"/>
      <c r="CO415" s="1397"/>
      <c r="CP415" s="1397"/>
      <c r="CQ415" s="1397"/>
      <c r="CR415" s="1397"/>
      <c r="CS415" s="1397"/>
      <c r="CT415" s="1397"/>
      <c r="CU415" s="1398"/>
      <c r="CV415" s="1413"/>
      <c r="CW415" s="1414"/>
      <c r="CX415" s="1414"/>
      <c r="CY415" s="1414"/>
      <c r="CZ415" s="1414"/>
      <c r="DA415" s="1414"/>
      <c r="DB415" s="1414"/>
      <c r="DC415" s="1414"/>
      <c r="DD415" s="1414"/>
      <c r="DE415" s="1414"/>
      <c r="DF415" s="1414"/>
      <c r="DG415" s="1414"/>
      <c r="DH415" s="1414"/>
      <c r="DI415" s="1414"/>
      <c r="DJ415" s="1414"/>
      <c r="DK415" s="1414"/>
      <c r="DL415" s="1414"/>
      <c r="DM415" s="1414"/>
      <c r="DN415" s="1414"/>
      <c r="DO415" s="1414"/>
      <c r="DP415" s="1833"/>
      <c r="DQ415" s="81"/>
      <c r="DR415" s="144"/>
      <c r="DV415" s="75"/>
      <c r="DW415" s="75"/>
      <c r="DX415" s="75"/>
      <c r="DY415" s="75"/>
      <c r="DZ415" s="75"/>
      <c r="EA415" s="1396"/>
      <c r="EB415" s="1397"/>
      <c r="EC415" s="1397"/>
      <c r="ED415" s="1397"/>
      <c r="EE415" s="1397"/>
      <c r="EF415" s="1397"/>
      <c r="EG415" s="1397"/>
      <c r="EH415" s="1398"/>
      <c r="EI415" s="1449"/>
      <c r="EJ415" s="1397"/>
      <c r="EK415" s="1397"/>
      <c r="EL415" s="1397"/>
      <c r="EM415" s="1397"/>
      <c r="EN415" s="1397"/>
      <c r="EO415" s="1397"/>
      <c r="EP415" s="1397"/>
      <c r="EQ415" s="1398"/>
      <c r="ER415" s="1851"/>
      <c r="ES415" s="1852"/>
      <c r="ET415" s="1852"/>
      <c r="EU415" s="1852"/>
      <c r="EV415" s="1852"/>
      <c r="EW415" s="1852"/>
      <c r="EX415" s="1852"/>
      <c r="EY415" s="1852"/>
      <c r="EZ415" s="1852"/>
      <c r="FA415" s="1852"/>
      <c r="FB415" s="1852"/>
      <c r="FC415" s="1853"/>
      <c r="FD415" s="1449"/>
      <c r="FE415" s="1397"/>
      <c r="FF415" s="1397"/>
      <c r="FG415" s="1397"/>
      <c r="FH415" s="1397"/>
      <c r="FI415" s="1397"/>
      <c r="FJ415" s="1397"/>
      <c r="FK415" s="1397"/>
      <c r="FL415" s="1398"/>
      <c r="FM415" s="1857"/>
      <c r="FN415" s="1858"/>
      <c r="FO415" s="1858"/>
      <c r="FP415" s="1858"/>
      <c r="FQ415" s="1858"/>
      <c r="FR415" s="1858"/>
      <c r="FS415" s="1859"/>
      <c r="FT415" s="1827"/>
      <c r="FU415" s="1828"/>
      <c r="FV415" s="1828"/>
      <c r="FW415" s="1828"/>
      <c r="FX415" s="1828"/>
      <c r="FY415" s="1828"/>
      <c r="FZ415" s="1829"/>
      <c r="GA415" s="1827"/>
      <c r="GB415" s="1828"/>
      <c r="GC415" s="1828"/>
      <c r="GD415" s="1828"/>
      <c r="GE415" s="1828"/>
      <c r="GF415" s="1828"/>
      <c r="GG415" s="1829"/>
      <c r="GH415" s="1449"/>
      <c r="GI415" s="1397"/>
      <c r="GJ415" s="1397"/>
      <c r="GK415" s="1397"/>
      <c r="GL415" s="1397"/>
      <c r="GM415" s="1397"/>
      <c r="GN415" s="1397"/>
      <c r="GO415" s="1397"/>
      <c r="GP415" s="1397"/>
      <c r="GQ415" s="1397"/>
      <c r="GR415" s="1397"/>
      <c r="GS415" s="1398"/>
      <c r="GT415" s="1839"/>
      <c r="GU415" s="1527"/>
      <c r="GV415" s="1527"/>
      <c r="GW415" s="1527"/>
      <c r="GX415" s="1527"/>
      <c r="GY415" s="1527"/>
      <c r="GZ415" s="1527"/>
      <c r="HA415" s="1527"/>
      <c r="HB415" s="1528"/>
      <c r="HC415" s="1449"/>
      <c r="HD415" s="1397"/>
      <c r="HE415" s="1397"/>
      <c r="HF415" s="1397"/>
      <c r="HG415" s="1397"/>
      <c r="HH415" s="1397"/>
      <c r="HI415" s="1397"/>
      <c r="HJ415" s="1397"/>
      <c r="HK415" s="1397"/>
      <c r="HL415" s="1397"/>
      <c r="HM415" s="1397"/>
      <c r="HN415" s="1398"/>
      <c r="HO415" s="1413"/>
      <c r="HP415" s="1414"/>
      <c r="HQ415" s="1414"/>
      <c r="HR415" s="1414"/>
      <c r="HS415" s="1414"/>
      <c r="HT415" s="1414"/>
      <c r="HU415" s="1414"/>
      <c r="HV415" s="1414"/>
      <c r="HW415" s="1414"/>
      <c r="HX415" s="1414"/>
      <c r="HY415" s="1414"/>
      <c r="HZ415" s="1414"/>
      <c r="IA415" s="1414"/>
      <c r="IB415" s="1414"/>
      <c r="IC415" s="1414"/>
      <c r="ID415" s="1414"/>
      <c r="IE415" s="1414"/>
      <c r="IF415" s="1414"/>
      <c r="IG415" s="1414"/>
      <c r="IH415" s="1414"/>
      <c r="II415" s="1833"/>
    </row>
    <row r="416" spans="3:243" ht="5.25" customHeight="1">
      <c r="C416" s="75"/>
      <c r="D416" s="75"/>
      <c r="E416" s="75"/>
      <c r="F416" s="75"/>
      <c r="G416" s="75"/>
      <c r="H416" s="1396"/>
      <c r="I416" s="1397"/>
      <c r="J416" s="1397"/>
      <c r="K416" s="1397"/>
      <c r="L416" s="1397"/>
      <c r="M416" s="1397"/>
      <c r="N416" s="1397"/>
      <c r="O416" s="1398"/>
      <c r="P416" s="1449"/>
      <c r="Q416" s="1397"/>
      <c r="R416" s="1397"/>
      <c r="S416" s="1397"/>
      <c r="T416" s="1397"/>
      <c r="U416" s="1397"/>
      <c r="V416" s="1397"/>
      <c r="W416" s="1397"/>
      <c r="X416" s="1398"/>
      <c r="Y416" s="1851"/>
      <c r="Z416" s="1852"/>
      <c r="AA416" s="1852"/>
      <c r="AB416" s="1852"/>
      <c r="AC416" s="1852"/>
      <c r="AD416" s="1852"/>
      <c r="AE416" s="1852"/>
      <c r="AF416" s="1852"/>
      <c r="AG416" s="1852"/>
      <c r="AH416" s="1852"/>
      <c r="AI416" s="1852"/>
      <c r="AJ416" s="1853"/>
      <c r="AK416" s="1449"/>
      <c r="AL416" s="1397"/>
      <c r="AM416" s="1397"/>
      <c r="AN416" s="1397"/>
      <c r="AO416" s="1397"/>
      <c r="AP416" s="1397"/>
      <c r="AQ416" s="1397"/>
      <c r="AR416" s="1397"/>
      <c r="AS416" s="1398"/>
      <c r="AT416" s="1857"/>
      <c r="AU416" s="1858"/>
      <c r="AV416" s="1858"/>
      <c r="AW416" s="1858"/>
      <c r="AX416" s="1858"/>
      <c r="AY416" s="1858"/>
      <c r="AZ416" s="1859"/>
      <c r="BA416" s="1827"/>
      <c r="BB416" s="1828"/>
      <c r="BC416" s="1828"/>
      <c r="BD416" s="1828"/>
      <c r="BE416" s="1828"/>
      <c r="BF416" s="1828"/>
      <c r="BG416" s="1829"/>
      <c r="BH416" s="1827"/>
      <c r="BI416" s="1828"/>
      <c r="BJ416" s="1828"/>
      <c r="BK416" s="1828"/>
      <c r="BL416" s="1828"/>
      <c r="BM416" s="1828"/>
      <c r="BN416" s="1829"/>
      <c r="BO416" s="1449"/>
      <c r="BP416" s="1397"/>
      <c r="BQ416" s="1397"/>
      <c r="BR416" s="1397"/>
      <c r="BS416" s="1397"/>
      <c r="BT416" s="1397"/>
      <c r="BU416" s="1397"/>
      <c r="BV416" s="1397"/>
      <c r="BW416" s="1397"/>
      <c r="BX416" s="1397"/>
      <c r="BY416" s="1397"/>
      <c r="BZ416" s="1398"/>
      <c r="CA416" s="1839"/>
      <c r="CB416" s="1527"/>
      <c r="CC416" s="1527"/>
      <c r="CD416" s="1527"/>
      <c r="CE416" s="1527"/>
      <c r="CF416" s="1527"/>
      <c r="CG416" s="1527"/>
      <c r="CH416" s="1527"/>
      <c r="CI416" s="1528"/>
      <c r="CJ416" s="1449"/>
      <c r="CK416" s="1397"/>
      <c r="CL416" s="1397"/>
      <c r="CM416" s="1397"/>
      <c r="CN416" s="1397"/>
      <c r="CO416" s="1397"/>
      <c r="CP416" s="1397"/>
      <c r="CQ416" s="1397"/>
      <c r="CR416" s="1397"/>
      <c r="CS416" s="1397"/>
      <c r="CT416" s="1397"/>
      <c r="CU416" s="1398"/>
      <c r="CV416" s="1413"/>
      <c r="CW416" s="1414"/>
      <c r="CX416" s="1414"/>
      <c r="CY416" s="1414"/>
      <c r="CZ416" s="1414"/>
      <c r="DA416" s="1414"/>
      <c r="DB416" s="1414"/>
      <c r="DC416" s="1414"/>
      <c r="DD416" s="1414"/>
      <c r="DE416" s="1414"/>
      <c r="DF416" s="1414"/>
      <c r="DG416" s="1414"/>
      <c r="DH416" s="1414"/>
      <c r="DI416" s="1414"/>
      <c r="DJ416" s="1414"/>
      <c r="DK416" s="1414"/>
      <c r="DL416" s="1414"/>
      <c r="DM416" s="1414"/>
      <c r="DN416" s="1414"/>
      <c r="DO416" s="1414"/>
      <c r="DP416" s="1833"/>
      <c r="DQ416" s="81"/>
      <c r="DR416" s="144"/>
      <c r="DV416" s="75"/>
      <c r="DW416" s="75"/>
      <c r="DX416" s="75"/>
      <c r="DY416" s="75"/>
      <c r="DZ416" s="75"/>
      <c r="EA416" s="1396"/>
      <c r="EB416" s="1397"/>
      <c r="EC416" s="1397"/>
      <c r="ED416" s="1397"/>
      <c r="EE416" s="1397"/>
      <c r="EF416" s="1397"/>
      <c r="EG416" s="1397"/>
      <c r="EH416" s="1398"/>
      <c r="EI416" s="1449"/>
      <c r="EJ416" s="1397"/>
      <c r="EK416" s="1397"/>
      <c r="EL416" s="1397"/>
      <c r="EM416" s="1397"/>
      <c r="EN416" s="1397"/>
      <c r="EO416" s="1397"/>
      <c r="EP416" s="1397"/>
      <c r="EQ416" s="1398"/>
      <c r="ER416" s="1851"/>
      <c r="ES416" s="1852"/>
      <c r="ET416" s="1852"/>
      <c r="EU416" s="1852"/>
      <c r="EV416" s="1852"/>
      <c r="EW416" s="1852"/>
      <c r="EX416" s="1852"/>
      <c r="EY416" s="1852"/>
      <c r="EZ416" s="1852"/>
      <c r="FA416" s="1852"/>
      <c r="FB416" s="1852"/>
      <c r="FC416" s="1853"/>
      <c r="FD416" s="1449"/>
      <c r="FE416" s="1397"/>
      <c r="FF416" s="1397"/>
      <c r="FG416" s="1397"/>
      <c r="FH416" s="1397"/>
      <c r="FI416" s="1397"/>
      <c r="FJ416" s="1397"/>
      <c r="FK416" s="1397"/>
      <c r="FL416" s="1398"/>
      <c r="FM416" s="1857"/>
      <c r="FN416" s="1858"/>
      <c r="FO416" s="1858"/>
      <c r="FP416" s="1858"/>
      <c r="FQ416" s="1858"/>
      <c r="FR416" s="1858"/>
      <c r="FS416" s="1859"/>
      <c r="FT416" s="1827"/>
      <c r="FU416" s="1828"/>
      <c r="FV416" s="1828"/>
      <c r="FW416" s="1828"/>
      <c r="FX416" s="1828"/>
      <c r="FY416" s="1828"/>
      <c r="FZ416" s="1829"/>
      <c r="GA416" s="1827"/>
      <c r="GB416" s="1828"/>
      <c r="GC416" s="1828"/>
      <c r="GD416" s="1828"/>
      <c r="GE416" s="1828"/>
      <c r="GF416" s="1828"/>
      <c r="GG416" s="1829"/>
      <c r="GH416" s="1449"/>
      <c r="GI416" s="1397"/>
      <c r="GJ416" s="1397"/>
      <c r="GK416" s="1397"/>
      <c r="GL416" s="1397"/>
      <c r="GM416" s="1397"/>
      <c r="GN416" s="1397"/>
      <c r="GO416" s="1397"/>
      <c r="GP416" s="1397"/>
      <c r="GQ416" s="1397"/>
      <c r="GR416" s="1397"/>
      <c r="GS416" s="1398"/>
      <c r="GT416" s="1839"/>
      <c r="GU416" s="1527"/>
      <c r="GV416" s="1527"/>
      <c r="GW416" s="1527"/>
      <c r="GX416" s="1527"/>
      <c r="GY416" s="1527"/>
      <c r="GZ416" s="1527"/>
      <c r="HA416" s="1527"/>
      <c r="HB416" s="1528"/>
      <c r="HC416" s="1449"/>
      <c r="HD416" s="1397"/>
      <c r="HE416" s="1397"/>
      <c r="HF416" s="1397"/>
      <c r="HG416" s="1397"/>
      <c r="HH416" s="1397"/>
      <c r="HI416" s="1397"/>
      <c r="HJ416" s="1397"/>
      <c r="HK416" s="1397"/>
      <c r="HL416" s="1397"/>
      <c r="HM416" s="1397"/>
      <c r="HN416" s="1398"/>
      <c r="HO416" s="1413"/>
      <c r="HP416" s="1414"/>
      <c r="HQ416" s="1414"/>
      <c r="HR416" s="1414"/>
      <c r="HS416" s="1414"/>
      <c r="HT416" s="1414"/>
      <c r="HU416" s="1414"/>
      <c r="HV416" s="1414"/>
      <c r="HW416" s="1414"/>
      <c r="HX416" s="1414"/>
      <c r="HY416" s="1414"/>
      <c r="HZ416" s="1414"/>
      <c r="IA416" s="1414"/>
      <c r="IB416" s="1414"/>
      <c r="IC416" s="1414"/>
      <c r="ID416" s="1414"/>
      <c r="IE416" s="1414"/>
      <c r="IF416" s="1414"/>
      <c r="IG416" s="1414"/>
      <c r="IH416" s="1414"/>
      <c r="II416" s="1833"/>
    </row>
    <row r="417" spans="3:243" ht="5.25" customHeight="1">
      <c r="C417" s="75"/>
      <c r="D417" s="75"/>
      <c r="E417" s="75"/>
      <c r="F417" s="75"/>
      <c r="G417" s="75"/>
      <c r="H417" s="1396"/>
      <c r="I417" s="1397"/>
      <c r="J417" s="1397"/>
      <c r="K417" s="1397"/>
      <c r="L417" s="1397"/>
      <c r="M417" s="1397"/>
      <c r="N417" s="1397"/>
      <c r="O417" s="1398"/>
      <c r="P417" s="1449"/>
      <c r="Q417" s="1397"/>
      <c r="R417" s="1397"/>
      <c r="S417" s="1397"/>
      <c r="T417" s="1397"/>
      <c r="U417" s="1397"/>
      <c r="V417" s="1397"/>
      <c r="W417" s="1397"/>
      <c r="X417" s="1398"/>
      <c r="Y417" s="1851"/>
      <c r="Z417" s="1852"/>
      <c r="AA417" s="1852"/>
      <c r="AB417" s="1852"/>
      <c r="AC417" s="1852"/>
      <c r="AD417" s="1852"/>
      <c r="AE417" s="1852"/>
      <c r="AF417" s="1852"/>
      <c r="AG417" s="1852"/>
      <c r="AH417" s="1852"/>
      <c r="AI417" s="1852"/>
      <c r="AJ417" s="1853"/>
      <c r="AK417" s="1449"/>
      <c r="AL417" s="1397"/>
      <c r="AM417" s="1397"/>
      <c r="AN417" s="1397"/>
      <c r="AO417" s="1397"/>
      <c r="AP417" s="1397"/>
      <c r="AQ417" s="1397"/>
      <c r="AR417" s="1397"/>
      <c r="AS417" s="1398"/>
      <c r="AT417" s="1857"/>
      <c r="AU417" s="1858"/>
      <c r="AV417" s="1858"/>
      <c r="AW417" s="1858"/>
      <c r="AX417" s="1858"/>
      <c r="AY417" s="1858"/>
      <c r="AZ417" s="1859"/>
      <c r="BA417" s="1827"/>
      <c r="BB417" s="1828"/>
      <c r="BC417" s="1828"/>
      <c r="BD417" s="1828"/>
      <c r="BE417" s="1828"/>
      <c r="BF417" s="1828"/>
      <c r="BG417" s="1829"/>
      <c r="BH417" s="1827"/>
      <c r="BI417" s="1828"/>
      <c r="BJ417" s="1828"/>
      <c r="BK417" s="1828"/>
      <c r="BL417" s="1828"/>
      <c r="BM417" s="1828"/>
      <c r="BN417" s="1829"/>
      <c r="BO417" s="1449"/>
      <c r="BP417" s="1397"/>
      <c r="BQ417" s="1397"/>
      <c r="BR417" s="1397"/>
      <c r="BS417" s="1397"/>
      <c r="BT417" s="1397"/>
      <c r="BU417" s="1397"/>
      <c r="BV417" s="1397"/>
      <c r="BW417" s="1397"/>
      <c r="BX417" s="1397"/>
      <c r="BY417" s="1397"/>
      <c r="BZ417" s="1398"/>
      <c r="CA417" s="1839"/>
      <c r="CB417" s="1527"/>
      <c r="CC417" s="1527"/>
      <c r="CD417" s="1527"/>
      <c r="CE417" s="1527"/>
      <c r="CF417" s="1527"/>
      <c r="CG417" s="1527"/>
      <c r="CH417" s="1527"/>
      <c r="CI417" s="1528"/>
      <c r="CJ417" s="1449"/>
      <c r="CK417" s="1397"/>
      <c r="CL417" s="1397"/>
      <c r="CM417" s="1397"/>
      <c r="CN417" s="1397"/>
      <c r="CO417" s="1397"/>
      <c r="CP417" s="1397"/>
      <c r="CQ417" s="1397"/>
      <c r="CR417" s="1397"/>
      <c r="CS417" s="1397"/>
      <c r="CT417" s="1397"/>
      <c r="CU417" s="1398"/>
      <c r="CV417" s="1413"/>
      <c r="CW417" s="1414"/>
      <c r="CX417" s="1414"/>
      <c r="CY417" s="1414"/>
      <c r="CZ417" s="1414"/>
      <c r="DA417" s="1414"/>
      <c r="DB417" s="1414"/>
      <c r="DC417" s="1414"/>
      <c r="DD417" s="1414"/>
      <c r="DE417" s="1414"/>
      <c r="DF417" s="1414"/>
      <c r="DG417" s="1414"/>
      <c r="DH417" s="1414"/>
      <c r="DI417" s="1414"/>
      <c r="DJ417" s="1414"/>
      <c r="DK417" s="1414"/>
      <c r="DL417" s="1414"/>
      <c r="DM417" s="1414"/>
      <c r="DN417" s="1414"/>
      <c r="DO417" s="1414"/>
      <c r="DP417" s="1414"/>
      <c r="DQ417" s="192"/>
      <c r="DR417" s="144"/>
      <c r="DV417" s="75"/>
      <c r="DW417" s="75"/>
      <c r="DX417" s="75"/>
      <c r="DY417" s="75"/>
      <c r="DZ417" s="75"/>
      <c r="EA417" s="1396"/>
      <c r="EB417" s="1397"/>
      <c r="EC417" s="1397"/>
      <c r="ED417" s="1397"/>
      <c r="EE417" s="1397"/>
      <c r="EF417" s="1397"/>
      <c r="EG417" s="1397"/>
      <c r="EH417" s="1398"/>
      <c r="EI417" s="1449"/>
      <c r="EJ417" s="1397"/>
      <c r="EK417" s="1397"/>
      <c r="EL417" s="1397"/>
      <c r="EM417" s="1397"/>
      <c r="EN417" s="1397"/>
      <c r="EO417" s="1397"/>
      <c r="EP417" s="1397"/>
      <c r="EQ417" s="1398"/>
      <c r="ER417" s="1851"/>
      <c r="ES417" s="1852"/>
      <c r="ET417" s="1852"/>
      <c r="EU417" s="1852"/>
      <c r="EV417" s="1852"/>
      <c r="EW417" s="1852"/>
      <c r="EX417" s="1852"/>
      <c r="EY417" s="1852"/>
      <c r="EZ417" s="1852"/>
      <c r="FA417" s="1852"/>
      <c r="FB417" s="1852"/>
      <c r="FC417" s="1853"/>
      <c r="FD417" s="1449"/>
      <c r="FE417" s="1397"/>
      <c r="FF417" s="1397"/>
      <c r="FG417" s="1397"/>
      <c r="FH417" s="1397"/>
      <c r="FI417" s="1397"/>
      <c r="FJ417" s="1397"/>
      <c r="FK417" s="1397"/>
      <c r="FL417" s="1398"/>
      <c r="FM417" s="1857"/>
      <c r="FN417" s="1858"/>
      <c r="FO417" s="1858"/>
      <c r="FP417" s="1858"/>
      <c r="FQ417" s="1858"/>
      <c r="FR417" s="1858"/>
      <c r="FS417" s="1859"/>
      <c r="FT417" s="1827"/>
      <c r="FU417" s="1828"/>
      <c r="FV417" s="1828"/>
      <c r="FW417" s="1828"/>
      <c r="FX417" s="1828"/>
      <c r="FY417" s="1828"/>
      <c r="FZ417" s="1829"/>
      <c r="GA417" s="1827"/>
      <c r="GB417" s="1828"/>
      <c r="GC417" s="1828"/>
      <c r="GD417" s="1828"/>
      <c r="GE417" s="1828"/>
      <c r="GF417" s="1828"/>
      <c r="GG417" s="1829"/>
      <c r="GH417" s="1449"/>
      <c r="GI417" s="1397"/>
      <c r="GJ417" s="1397"/>
      <c r="GK417" s="1397"/>
      <c r="GL417" s="1397"/>
      <c r="GM417" s="1397"/>
      <c r="GN417" s="1397"/>
      <c r="GO417" s="1397"/>
      <c r="GP417" s="1397"/>
      <c r="GQ417" s="1397"/>
      <c r="GR417" s="1397"/>
      <c r="GS417" s="1398"/>
      <c r="GT417" s="1839"/>
      <c r="GU417" s="1527"/>
      <c r="GV417" s="1527"/>
      <c r="GW417" s="1527"/>
      <c r="GX417" s="1527"/>
      <c r="GY417" s="1527"/>
      <c r="GZ417" s="1527"/>
      <c r="HA417" s="1527"/>
      <c r="HB417" s="1528"/>
      <c r="HC417" s="1449"/>
      <c r="HD417" s="1397"/>
      <c r="HE417" s="1397"/>
      <c r="HF417" s="1397"/>
      <c r="HG417" s="1397"/>
      <c r="HH417" s="1397"/>
      <c r="HI417" s="1397"/>
      <c r="HJ417" s="1397"/>
      <c r="HK417" s="1397"/>
      <c r="HL417" s="1397"/>
      <c r="HM417" s="1397"/>
      <c r="HN417" s="1398"/>
      <c r="HO417" s="1413"/>
      <c r="HP417" s="1414"/>
      <c r="HQ417" s="1414"/>
      <c r="HR417" s="1414"/>
      <c r="HS417" s="1414"/>
      <c r="HT417" s="1414"/>
      <c r="HU417" s="1414"/>
      <c r="HV417" s="1414"/>
      <c r="HW417" s="1414"/>
      <c r="HX417" s="1414"/>
      <c r="HY417" s="1414"/>
      <c r="HZ417" s="1414"/>
      <c r="IA417" s="1414"/>
      <c r="IB417" s="1414"/>
      <c r="IC417" s="1414"/>
      <c r="ID417" s="1414"/>
      <c r="IE417" s="1414"/>
      <c r="IF417" s="1414"/>
      <c r="IG417" s="1414"/>
      <c r="IH417" s="1414"/>
      <c r="II417" s="1833"/>
    </row>
    <row r="418" spans="3:243" ht="5.25" customHeight="1">
      <c r="C418" s="75"/>
      <c r="D418" s="75"/>
      <c r="E418" s="75"/>
      <c r="F418" s="75"/>
      <c r="G418" s="75"/>
      <c r="H418" s="1445"/>
      <c r="I418" s="1446"/>
      <c r="J418" s="1446"/>
      <c r="K418" s="1446"/>
      <c r="L418" s="1446"/>
      <c r="M418" s="1446"/>
      <c r="N418" s="1446"/>
      <c r="O418" s="1447"/>
      <c r="P418" s="1450"/>
      <c r="Q418" s="1446"/>
      <c r="R418" s="1446"/>
      <c r="S418" s="1446"/>
      <c r="T418" s="1446"/>
      <c r="U418" s="1446"/>
      <c r="V418" s="1446"/>
      <c r="W418" s="1446"/>
      <c r="X418" s="1447"/>
      <c r="Y418" s="1854"/>
      <c r="Z418" s="1855"/>
      <c r="AA418" s="1855"/>
      <c r="AB418" s="1855"/>
      <c r="AC418" s="1855"/>
      <c r="AD418" s="1855"/>
      <c r="AE418" s="1855"/>
      <c r="AF418" s="1855"/>
      <c r="AG418" s="1855"/>
      <c r="AH418" s="1855"/>
      <c r="AI418" s="1855"/>
      <c r="AJ418" s="1856"/>
      <c r="AK418" s="1450"/>
      <c r="AL418" s="1446"/>
      <c r="AM418" s="1446"/>
      <c r="AN418" s="1446"/>
      <c r="AO418" s="1446"/>
      <c r="AP418" s="1446"/>
      <c r="AQ418" s="1446"/>
      <c r="AR418" s="1446"/>
      <c r="AS418" s="1447"/>
      <c r="AT418" s="1860"/>
      <c r="AU418" s="1861"/>
      <c r="AV418" s="1861"/>
      <c r="AW418" s="1861"/>
      <c r="AX418" s="1861"/>
      <c r="AY418" s="1861"/>
      <c r="AZ418" s="1862"/>
      <c r="BA418" s="1830"/>
      <c r="BB418" s="1831"/>
      <c r="BC418" s="1831"/>
      <c r="BD418" s="1831"/>
      <c r="BE418" s="1831"/>
      <c r="BF418" s="1831"/>
      <c r="BG418" s="1832"/>
      <c r="BH418" s="1830"/>
      <c r="BI418" s="1831"/>
      <c r="BJ418" s="1831"/>
      <c r="BK418" s="1831"/>
      <c r="BL418" s="1831"/>
      <c r="BM418" s="1831"/>
      <c r="BN418" s="1832"/>
      <c r="BO418" s="1450"/>
      <c r="BP418" s="1446"/>
      <c r="BQ418" s="1446"/>
      <c r="BR418" s="1446"/>
      <c r="BS418" s="1446"/>
      <c r="BT418" s="1446"/>
      <c r="BU418" s="1446"/>
      <c r="BV418" s="1446"/>
      <c r="BW418" s="1446"/>
      <c r="BX418" s="1446"/>
      <c r="BY418" s="1446"/>
      <c r="BZ418" s="1447"/>
      <c r="CA418" s="1840"/>
      <c r="CB418" s="1530"/>
      <c r="CC418" s="1530"/>
      <c r="CD418" s="1530"/>
      <c r="CE418" s="1530"/>
      <c r="CF418" s="1530"/>
      <c r="CG418" s="1530"/>
      <c r="CH418" s="1530"/>
      <c r="CI418" s="1531"/>
      <c r="CJ418" s="1450"/>
      <c r="CK418" s="1446"/>
      <c r="CL418" s="1446"/>
      <c r="CM418" s="1446"/>
      <c r="CN418" s="1446"/>
      <c r="CO418" s="1446"/>
      <c r="CP418" s="1446"/>
      <c r="CQ418" s="1446"/>
      <c r="CR418" s="1446"/>
      <c r="CS418" s="1446"/>
      <c r="CT418" s="1446"/>
      <c r="CU418" s="1447"/>
      <c r="CV418" s="1413"/>
      <c r="CW418" s="1414"/>
      <c r="CX418" s="1414"/>
      <c r="CY418" s="1414"/>
      <c r="CZ418" s="1414"/>
      <c r="DA418" s="1414"/>
      <c r="DB418" s="1414"/>
      <c r="DC418" s="1414"/>
      <c r="DD418" s="1414"/>
      <c r="DE418" s="1414"/>
      <c r="DF418" s="1414"/>
      <c r="DG418" s="1414"/>
      <c r="DH418" s="1414"/>
      <c r="DI418" s="1414"/>
      <c r="DJ418" s="1414"/>
      <c r="DK418" s="1414"/>
      <c r="DL418" s="1414"/>
      <c r="DM418" s="1414"/>
      <c r="DN418" s="1414"/>
      <c r="DO418" s="1414"/>
      <c r="DP418" s="1414"/>
      <c r="DQ418" s="192"/>
      <c r="DR418" s="144"/>
      <c r="DV418" s="75"/>
      <c r="DW418" s="75"/>
      <c r="DX418" s="75"/>
      <c r="DY418" s="75"/>
      <c r="DZ418" s="75"/>
      <c r="EA418" s="1445"/>
      <c r="EB418" s="1446"/>
      <c r="EC418" s="1446"/>
      <c r="ED418" s="1446"/>
      <c r="EE418" s="1446"/>
      <c r="EF418" s="1446"/>
      <c r="EG418" s="1446"/>
      <c r="EH418" s="1447"/>
      <c r="EI418" s="1450"/>
      <c r="EJ418" s="1446"/>
      <c r="EK418" s="1446"/>
      <c r="EL418" s="1446"/>
      <c r="EM418" s="1446"/>
      <c r="EN418" s="1446"/>
      <c r="EO418" s="1446"/>
      <c r="EP418" s="1446"/>
      <c r="EQ418" s="1447"/>
      <c r="ER418" s="1854"/>
      <c r="ES418" s="1855"/>
      <c r="ET418" s="1855"/>
      <c r="EU418" s="1855"/>
      <c r="EV418" s="1855"/>
      <c r="EW418" s="1855"/>
      <c r="EX418" s="1855"/>
      <c r="EY418" s="1855"/>
      <c r="EZ418" s="1855"/>
      <c r="FA418" s="1855"/>
      <c r="FB418" s="1855"/>
      <c r="FC418" s="1856"/>
      <c r="FD418" s="1450"/>
      <c r="FE418" s="1446"/>
      <c r="FF418" s="1446"/>
      <c r="FG418" s="1446"/>
      <c r="FH418" s="1446"/>
      <c r="FI418" s="1446"/>
      <c r="FJ418" s="1446"/>
      <c r="FK418" s="1446"/>
      <c r="FL418" s="1447"/>
      <c r="FM418" s="1860"/>
      <c r="FN418" s="1861"/>
      <c r="FO418" s="1861"/>
      <c r="FP418" s="1861"/>
      <c r="FQ418" s="1861"/>
      <c r="FR418" s="1861"/>
      <c r="FS418" s="1862"/>
      <c r="FT418" s="1830"/>
      <c r="FU418" s="1831"/>
      <c r="FV418" s="1831"/>
      <c r="FW418" s="1831"/>
      <c r="FX418" s="1831"/>
      <c r="FY418" s="1831"/>
      <c r="FZ418" s="1832"/>
      <c r="GA418" s="1830"/>
      <c r="GB418" s="1831"/>
      <c r="GC418" s="1831"/>
      <c r="GD418" s="1831"/>
      <c r="GE418" s="1831"/>
      <c r="GF418" s="1831"/>
      <c r="GG418" s="1832"/>
      <c r="GH418" s="1449"/>
      <c r="GI418" s="1397"/>
      <c r="GJ418" s="1397"/>
      <c r="GK418" s="1397"/>
      <c r="GL418" s="1397"/>
      <c r="GM418" s="1397"/>
      <c r="GN418" s="1397"/>
      <c r="GO418" s="1397"/>
      <c r="GP418" s="1397"/>
      <c r="GQ418" s="1397"/>
      <c r="GR418" s="1397"/>
      <c r="GS418" s="1398"/>
      <c r="GT418" s="1840"/>
      <c r="GU418" s="1530"/>
      <c r="GV418" s="1530"/>
      <c r="GW418" s="1530"/>
      <c r="GX418" s="1530"/>
      <c r="GY418" s="1530"/>
      <c r="GZ418" s="1530"/>
      <c r="HA418" s="1530"/>
      <c r="HB418" s="1531"/>
      <c r="HC418" s="1450"/>
      <c r="HD418" s="1446"/>
      <c r="HE418" s="1446"/>
      <c r="HF418" s="1446"/>
      <c r="HG418" s="1446"/>
      <c r="HH418" s="1446"/>
      <c r="HI418" s="1446"/>
      <c r="HJ418" s="1446"/>
      <c r="HK418" s="1446"/>
      <c r="HL418" s="1446"/>
      <c r="HM418" s="1446"/>
      <c r="HN418" s="1447"/>
      <c r="HO418" s="1416"/>
      <c r="HP418" s="1417"/>
      <c r="HQ418" s="1417"/>
      <c r="HR418" s="1417"/>
      <c r="HS418" s="1417"/>
      <c r="HT418" s="1417"/>
      <c r="HU418" s="1417"/>
      <c r="HV418" s="1417"/>
      <c r="HW418" s="1417"/>
      <c r="HX418" s="1417"/>
      <c r="HY418" s="1417"/>
      <c r="HZ418" s="1417"/>
      <c r="IA418" s="1417"/>
      <c r="IB418" s="1417"/>
      <c r="IC418" s="1417"/>
      <c r="ID418" s="1417"/>
      <c r="IE418" s="1417"/>
      <c r="IF418" s="1417"/>
      <c r="IG418" s="1417"/>
      <c r="IH418" s="1417"/>
      <c r="II418" s="1834"/>
    </row>
    <row r="419" spans="3:243" ht="5.25" customHeight="1">
      <c r="C419" s="75"/>
      <c r="D419" s="75"/>
      <c r="E419" s="75"/>
      <c r="F419" s="75"/>
      <c r="G419" s="75"/>
      <c r="H419" s="1532"/>
      <c r="I419" s="1533"/>
      <c r="J419" s="1533"/>
      <c r="K419" s="1533"/>
      <c r="L419" s="1533"/>
      <c r="M419" s="1534"/>
      <c r="N419" s="1427" t="s">
        <v>39</v>
      </c>
      <c r="O419" s="1379"/>
      <c r="P419" s="1379"/>
      <c r="Q419" s="1379"/>
      <c r="R419" s="1379"/>
      <c r="S419" s="1379"/>
      <c r="T419" s="1380"/>
      <c r="U419" s="1541" t="str">
        <f>IF($U$155&lt;&gt;"",$U$155,"")</f>
        <v/>
      </c>
      <c r="V419" s="1542"/>
      <c r="W419" s="1542"/>
      <c r="X419" s="1542"/>
      <c r="Y419" s="1542"/>
      <c r="Z419" s="1542"/>
      <c r="AA419" s="1542"/>
      <c r="AB419" s="1542"/>
      <c r="AC419" s="1542"/>
      <c r="AD419" s="1542"/>
      <c r="AE419" s="1542"/>
      <c r="AF419" s="1542"/>
      <c r="AG419" s="1542"/>
      <c r="AH419" s="1542"/>
      <c r="AI419" s="1542"/>
      <c r="AJ419" s="1542"/>
      <c r="AK419" s="1542"/>
      <c r="AL419" s="1542"/>
      <c r="AM419" s="1542"/>
      <c r="AN419" s="1542"/>
      <c r="AO419" s="1542"/>
      <c r="AP419" s="1542"/>
      <c r="AQ419" s="1542"/>
      <c r="AR419" s="1542"/>
      <c r="AS419" s="1542"/>
      <c r="AT419" s="1542"/>
      <c r="AU419" s="1543"/>
      <c r="AV419" s="1550" t="s">
        <v>126</v>
      </c>
      <c r="AW419" s="1551"/>
      <c r="AX419" s="1552"/>
      <c r="AY419" s="1387" t="str">
        <f>IF($AY$155&lt;&gt;"",$AY$155,"")</f>
        <v/>
      </c>
      <c r="AZ419" s="1388"/>
      <c r="BA419" s="1388"/>
      <c r="BB419" s="1388"/>
      <c r="BC419" s="1388"/>
      <c r="BD419" s="1559"/>
      <c r="BE419" s="1409" t="s">
        <v>127</v>
      </c>
      <c r="BF419" s="1399"/>
      <c r="BG419" s="1399"/>
      <c r="BH419" s="1399"/>
      <c r="BI419" s="1399"/>
      <c r="BJ419" s="1399"/>
      <c r="BK419" s="1399"/>
      <c r="BL419" s="1399"/>
      <c r="BM419" s="1399"/>
      <c r="BN419" s="1400"/>
      <c r="BO419" s="1822" t="s">
        <v>33</v>
      </c>
      <c r="BP419" s="1822"/>
      <c r="BQ419" s="1822"/>
      <c r="BR419" s="1822"/>
      <c r="BS419" s="1822"/>
      <c r="BT419" s="1822"/>
      <c r="BU419" s="1822"/>
      <c r="BV419" s="1822"/>
      <c r="BW419" s="1822"/>
      <c r="BX419" s="1822"/>
      <c r="BY419" s="1822"/>
      <c r="BZ419" s="1823"/>
      <c r="CA419" s="1399" t="s">
        <v>153</v>
      </c>
      <c r="CB419" s="1399"/>
      <c r="CC419" s="1399"/>
      <c r="CD419" s="1399"/>
      <c r="CE419" s="1399"/>
      <c r="CF419" s="1399"/>
      <c r="CG419" s="1399"/>
      <c r="CH419" s="1399"/>
      <c r="CI419" s="1400"/>
      <c r="CJ419" s="1403" t="s">
        <v>33</v>
      </c>
      <c r="CK419" s="1404"/>
      <c r="CL419" s="1404"/>
      <c r="CM419" s="1404"/>
      <c r="CN419" s="1404"/>
      <c r="CO419" s="1404"/>
      <c r="CP419" s="1404"/>
      <c r="CQ419" s="1404"/>
      <c r="CR419" s="1404"/>
      <c r="CS419" s="1404"/>
      <c r="CT419" s="1404"/>
      <c r="CU419" s="1405"/>
      <c r="CV419" s="1409" t="s">
        <v>154</v>
      </c>
      <c r="CW419" s="1399"/>
      <c r="CX419" s="1399"/>
      <c r="CY419" s="1399"/>
      <c r="CZ419" s="1399"/>
      <c r="DA419" s="1399"/>
      <c r="DB419" s="1399"/>
      <c r="DC419" s="1399"/>
      <c r="DD419" s="1399"/>
      <c r="DE419" s="1403" t="s">
        <v>33</v>
      </c>
      <c r="DF419" s="1404"/>
      <c r="DG419" s="1404"/>
      <c r="DH419" s="1404"/>
      <c r="DI419" s="1404"/>
      <c r="DJ419" s="1404"/>
      <c r="DK419" s="1404"/>
      <c r="DL419" s="1404"/>
      <c r="DM419" s="1404"/>
      <c r="DN419" s="1404"/>
      <c r="DO419" s="1404"/>
      <c r="DP419" s="1404"/>
      <c r="DQ419" s="192"/>
      <c r="DR419" s="144"/>
      <c r="DV419" s="75"/>
      <c r="DW419" s="75"/>
      <c r="DX419" s="75"/>
      <c r="DY419" s="75"/>
      <c r="DZ419" s="75"/>
      <c r="EA419" s="1532"/>
      <c r="EB419" s="1533"/>
      <c r="EC419" s="1533"/>
      <c r="ED419" s="1533"/>
      <c r="EE419" s="1533"/>
      <c r="EF419" s="1534"/>
      <c r="EG419" s="1427" t="s">
        <v>39</v>
      </c>
      <c r="EH419" s="1379"/>
      <c r="EI419" s="1379"/>
      <c r="EJ419" s="1379"/>
      <c r="EK419" s="1379"/>
      <c r="EL419" s="1379"/>
      <c r="EM419" s="1380"/>
      <c r="EN419" s="1541" t="str">
        <f>IF($U$155&lt;&gt;"",$U$155,"")</f>
        <v/>
      </c>
      <c r="EO419" s="1542"/>
      <c r="EP419" s="1542"/>
      <c r="EQ419" s="1542"/>
      <c r="ER419" s="1542"/>
      <c r="ES419" s="1542"/>
      <c r="ET419" s="1542"/>
      <c r="EU419" s="1542"/>
      <c r="EV419" s="1542"/>
      <c r="EW419" s="1542"/>
      <c r="EX419" s="1542"/>
      <c r="EY419" s="1542"/>
      <c r="EZ419" s="1542"/>
      <c r="FA419" s="1542"/>
      <c r="FB419" s="1542"/>
      <c r="FC419" s="1542"/>
      <c r="FD419" s="1542"/>
      <c r="FE419" s="1542"/>
      <c r="FF419" s="1542"/>
      <c r="FG419" s="1542"/>
      <c r="FH419" s="1542"/>
      <c r="FI419" s="1542"/>
      <c r="FJ419" s="1542"/>
      <c r="FK419" s="1542"/>
      <c r="FL419" s="1542"/>
      <c r="FM419" s="1542"/>
      <c r="FN419" s="1543"/>
      <c r="FO419" s="1550" t="s">
        <v>126</v>
      </c>
      <c r="FP419" s="1551"/>
      <c r="FQ419" s="1552"/>
      <c r="FR419" s="2179" t="str">
        <f>IF($AY$155&lt;&gt;"",$AY$155,"")</f>
        <v/>
      </c>
      <c r="FS419" s="2180"/>
      <c r="FT419" s="2180"/>
      <c r="FU419" s="2180"/>
      <c r="FV419" s="2180"/>
      <c r="FW419" s="2181"/>
      <c r="FX419" s="1409" t="s">
        <v>127</v>
      </c>
      <c r="FY419" s="1399"/>
      <c r="FZ419" s="1399"/>
      <c r="GA419" s="1399"/>
      <c r="GB419" s="1399"/>
      <c r="GC419" s="1399"/>
      <c r="GD419" s="1399"/>
      <c r="GE419" s="1399"/>
      <c r="GF419" s="1399"/>
      <c r="GG419" s="1399"/>
      <c r="GH419" s="1841" t="s">
        <v>33</v>
      </c>
      <c r="GI419" s="1842"/>
      <c r="GJ419" s="1842"/>
      <c r="GK419" s="1842"/>
      <c r="GL419" s="1842"/>
      <c r="GM419" s="1842"/>
      <c r="GN419" s="1842"/>
      <c r="GO419" s="1842"/>
      <c r="GP419" s="1842"/>
      <c r="GQ419" s="1842"/>
      <c r="GR419" s="1842"/>
      <c r="GS419" s="1843"/>
      <c r="GT419" s="1399" t="s">
        <v>153</v>
      </c>
      <c r="GU419" s="1399"/>
      <c r="GV419" s="1399"/>
      <c r="GW419" s="1399"/>
      <c r="GX419" s="1399"/>
      <c r="GY419" s="1399"/>
      <c r="GZ419" s="1399"/>
      <c r="HA419" s="1399"/>
      <c r="HB419" s="1400"/>
      <c r="HC419" s="1403" t="s">
        <v>33</v>
      </c>
      <c r="HD419" s="1404"/>
      <c r="HE419" s="1404"/>
      <c r="HF419" s="1404"/>
      <c r="HG419" s="1404"/>
      <c r="HH419" s="1404"/>
      <c r="HI419" s="1404"/>
      <c r="HJ419" s="1404"/>
      <c r="HK419" s="1404"/>
      <c r="HL419" s="1404"/>
      <c r="HM419" s="1404"/>
      <c r="HN419" s="1405"/>
      <c r="HO419" s="1409" t="s">
        <v>154</v>
      </c>
      <c r="HP419" s="1399"/>
      <c r="HQ419" s="1399"/>
      <c r="HR419" s="1399"/>
      <c r="HS419" s="1399"/>
      <c r="HT419" s="1399"/>
      <c r="HU419" s="1399"/>
      <c r="HV419" s="1399"/>
      <c r="HW419" s="1399"/>
      <c r="HX419" s="1403" t="s">
        <v>33</v>
      </c>
      <c r="HY419" s="1404"/>
      <c r="HZ419" s="1404"/>
      <c r="IA419" s="1404"/>
      <c r="IB419" s="1404"/>
      <c r="IC419" s="1404"/>
      <c r="ID419" s="1404"/>
      <c r="IE419" s="1404"/>
      <c r="IF419" s="1404"/>
      <c r="IG419" s="1404"/>
      <c r="IH419" s="1404"/>
      <c r="II419" s="1411"/>
    </row>
    <row r="420" spans="3:243" ht="5.25" customHeight="1">
      <c r="C420" s="75"/>
      <c r="D420" s="75"/>
      <c r="E420" s="75"/>
      <c r="F420" s="75"/>
      <c r="G420" s="75"/>
      <c r="H420" s="1535"/>
      <c r="I420" s="1536"/>
      <c r="J420" s="1536"/>
      <c r="K420" s="1536"/>
      <c r="L420" s="1536"/>
      <c r="M420" s="1537"/>
      <c r="N420" s="1381"/>
      <c r="O420" s="1382"/>
      <c r="P420" s="1382"/>
      <c r="Q420" s="1382"/>
      <c r="R420" s="1382"/>
      <c r="S420" s="1382"/>
      <c r="T420" s="1383"/>
      <c r="U420" s="1544"/>
      <c r="V420" s="1545"/>
      <c r="W420" s="1545"/>
      <c r="X420" s="1545"/>
      <c r="Y420" s="1545"/>
      <c r="Z420" s="1545"/>
      <c r="AA420" s="1545"/>
      <c r="AB420" s="1545"/>
      <c r="AC420" s="1545"/>
      <c r="AD420" s="1545"/>
      <c r="AE420" s="1545"/>
      <c r="AF420" s="1545"/>
      <c r="AG420" s="1545"/>
      <c r="AH420" s="1545"/>
      <c r="AI420" s="1545"/>
      <c r="AJ420" s="1545"/>
      <c r="AK420" s="1545"/>
      <c r="AL420" s="1545"/>
      <c r="AM420" s="1545"/>
      <c r="AN420" s="1545"/>
      <c r="AO420" s="1545"/>
      <c r="AP420" s="1545"/>
      <c r="AQ420" s="1545"/>
      <c r="AR420" s="1545"/>
      <c r="AS420" s="1545"/>
      <c r="AT420" s="1545"/>
      <c r="AU420" s="1546"/>
      <c r="AV420" s="1553"/>
      <c r="AW420" s="1554"/>
      <c r="AX420" s="1555"/>
      <c r="AY420" s="1390"/>
      <c r="AZ420" s="1391"/>
      <c r="BA420" s="1391"/>
      <c r="BB420" s="1391"/>
      <c r="BC420" s="1391"/>
      <c r="BD420" s="1560"/>
      <c r="BE420" s="1410"/>
      <c r="BF420" s="1401"/>
      <c r="BG420" s="1401"/>
      <c r="BH420" s="1401"/>
      <c r="BI420" s="1401"/>
      <c r="BJ420" s="1401"/>
      <c r="BK420" s="1401"/>
      <c r="BL420" s="1401"/>
      <c r="BM420" s="1401"/>
      <c r="BN420" s="1402"/>
      <c r="BO420" s="1822"/>
      <c r="BP420" s="1822"/>
      <c r="BQ420" s="1822"/>
      <c r="BR420" s="1822"/>
      <c r="BS420" s="1822"/>
      <c r="BT420" s="1822"/>
      <c r="BU420" s="1822"/>
      <c r="BV420" s="1822"/>
      <c r="BW420" s="1822"/>
      <c r="BX420" s="1822"/>
      <c r="BY420" s="1822"/>
      <c r="BZ420" s="1823"/>
      <c r="CA420" s="1401"/>
      <c r="CB420" s="1401"/>
      <c r="CC420" s="1401"/>
      <c r="CD420" s="1401"/>
      <c r="CE420" s="1401"/>
      <c r="CF420" s="1401"/>
      <c r="CG420" s="1401"/>
      <c r="CH420" s="1401"/>
      <c r="CI420" s="1402"/>
      <c r="CJ420" s="1406"/>
      <c r="CK420" s="1407"/>
      <c r="CL420" s="1407"/>
      <c r="CM420" s="1407"/>
      <c r="CN420" s="1407"/>
      <c r="CO420" s="1407"/>
      <c r="CP420" s="1407"/>
      <c r="CQ420" s="1407"/>
      <c r="CR420" s="1407"/>
      <c r="CS420" s="1407"/>
      <c r="CT420" s="1407"/>
      <c r="CU420" s="1408"/>
      <c r="CV420" s="1410"/>
      <c r="CW420" s="1401"/>
      <c r="CX420" s="1401"/>
      <c r="CY420" s="1401"/>
      <c r="CZ420" s="1401"/>
      <c r="DA420" s="1401"/>
      <c r="DB420" s="1401"/>
      <c r="DC420" s="1401"/>
      <c r="DD420" s="1401"/>
      <c r="DE420" s="1406"/>
      <c r="DF420" s="1407"/>
      <c r="DG420" s="1407"/>
      <c r="DH420" s="1407"/>
      <c r="DI420" s="1407"/>
      <c r="DJ420" s="1407"/>
      <c r="DK420" s="1407"/>
      <c r="DL420" s="1407"/>
      <c r="DM420" s="1407"/>
      <c r="DN420" s="1407"/>
      <c r="DO420" s="1407"/>
      <c r="DP420" s="1407"/>
      <c r="DQ420" s="192"/>
      <c r="DR420" s="144"/>
      <c r="DV420" s="75"/>
      <c r="DW420" s="75"/>
      <c r="DX420" s="75"/>
      <c r="DY420" s="75"/>
      <c r="DZ420" s="75"/>
      <c r="EA420" s="1535"/>
      <c r="EB420" s="1536"/>
      <c r="EC420" s="1536"/>
      <c r="ED420" s="1536"/>
      <c r="EE420" s="1536"/>
      <c r="EF420" s="1537"/>
      <c r="EG420" s="1381"/>
      <c r="EH420" s="1382"/>
      <c r="EI420" s="1382"/>
      <c r="EJ420" s="1382"/>
      <c r="EK420" s="1382"/>
      <c r="EL420" s="1382"/>
      <c r="EM420" s="1383"/>
      <c r="EN420" s="1544"/>
      <c r="EO420" s="1545"/>
      <c r="EP420" s="1545"/>
      <c r="EQ420" s="1545"/>
      <c r="ER420" s="1545"/>
      <c r="ES420" s="1545"/>
      <c r="ET420" s="1545"/>
      <c r="EU420" s="1545"/>
      <c r="EV420" s="1545"/>
      <c r="EW420" s="1545"/>
      <c r="EX420" s="1545"/>
      <c r="EY420" s="1545"/>
      <c r="EZ420" s="1545"/>
      <c r="FA420" s="1545"/>
      <c r="FB420" s="1545"/>
      <c r="FC420" s="1545"/>
      <c r="FD420" s="1545"/>
      <c r="FE420" s="1545"/>
      <c r="FF420" s="1545"/>
      <c r="FG420" s="1545"/>
      <c r="FH420" s="1545"/>
      <c r="FI420" s="1545"/>
      <c r="FJ420" s="1545"/>
      <c r="FK420" s="1545"/>
      <c r="FL420" s="1545"/>
      <c r="FM420" s="1545"/>
      <c r="FN420" s="1546"/>
      <c r="FO420" s="1553"/>
      <c r="FP420" s="1554"/>
      <c r="FQ420" s="1555"/>
      <c r="FR420" s="2182"/>
      <c r="FS420" s="2183"/>
      <c r="FT420" s="2183"/>
      <c r="FU420" s="2183"/>
      <c r="FV420" s="2183"/>
      <c r="FW420" s="2184"/>
      <c r="FX420" s="1410"/>
      <c r="FY420" s="1401"/>
      <c r="FZ420" s="1401"/>
      <c r="GA420" s="1401"/>
      <c r="GB420" s="1401"/>
      <c r="GC420" s="1401"/>
      <c r="GD420" s="1401"/>
      <c r="GE420" s="1401"/>
      <c r="GF420" s="1401"/>
      <c r="GG420" s="1401"/>
      <c r="GH420" s="1844"/>
      <c r="GI420" s="1822"/>
      <c r="GJ420" s="1822"/>
      <c r="GK420" s="1822"/>
      <c r="GL420" s="1822"/>
      <c r="GM420" s="1822"/>
      <c r="GN420" s="1822"/>
      <c r="GO420" s="1822"/>
      <c r="GP420" s="1822"/>
      <c r="GQ420" s="1822"/>
      <c r="GR420" s="1822"/>
      <c r="GS420" s="1823"/>
      <c r="GT420" s="1401"/>
      <c r="GU420" s="1401"/>
      <c r="GV420" s="1401"/>
      <c r="GW420" s="1401"/>
      <c r="GX420" s="1401"/>
      <c r="GY420" s="1401"/>
      <c r="GZ420" s="1401"/>
      <c r="HA420" s="1401"/>
      <c r="HB420" s="1402"/>
      <c r="HC420" s="1406"/>
      <c r="HD420" s="1407"/>
      <c r="HE420" s="1407"/>
      <c r="HF420" s="1407"/>
      <c r="HG420" s="1407"/>
      <c r="HH420" s="1407"/>
      <c r="HI420" s="1407"/>
      <c r="HJ420" s="1407"/>
      <c r="HK420" s="1407"/>
      <c r="HL420" s="1407"/>
      <c r="HM420" s="1407"/>
      <c r="HN420" s="1408"/>
      <c r="HO420" s="1410"/>
      <c r="HP420" s="1401"/>
      <c r="HQ420" s="1401"/>
      <c r="HR420" s="1401"/>
      <c r="HS420" s="1401"/>
      <c r="HT420" s="1401"/>
      <c r="HU420" s="1401"/>
      <c r="HV420" s="1401"/>
      <c r="HW420" s="1401"/>
      <c r="HX420" s="1406"/>
      <c r="HY420" s="1407"/>
      <c r="HZ420" s="1407"/>
      <c r="IA420" s="1407"/>
      <c r="IB420" s="1407"/>
      <c r="IC420" s="1407"/>
      <c r="ID420" s="1407"/>
      <c r="IE420" s="1407"/>
      <c r="IF420" s="1407"/>
      <c r="IG420" s="1407"/>
      <c r="IH420" s="1407"/>
      <c r="II420" s="1412"/>
    </row>
    <row r="421" spans="3:243" ht="5.25" customHeight="1">
      <c r="C421" s="75"/>
      <c r="D421" s="75"/>
      <c r="E421" s="75"/>
      <c r="F421" s="75"/>
      <c r="G421" s="75"/>
      <c r="H421" s="1535"/>
      <c r="I421" s="1536"/>
      <c r="J421" s="1536"/>
      <c r="K421" s="1536"/>
      <c r="L421" s="1536"/>
      <c r="M421" s="1537"/>
      <c r="N421" s="1381"/>
      <c r="O421" s="1382"/>
      <c r="P421" s="1382"/>
      <c r="Q421" s="1382"/>
      <c r="R421" s="1382"/>
      <c r="S421" s="1382"/>
      <c r="T421" s="1383"/>
      <c r="U421" s="1544"/>
      <c r="V421" s="1545"/>
      <c r="W421" s="1545"/>
      <c r="X421" s="1545"/>
      <c r="Y421" s="1545"/>
      <c r="Z421" s="1545"/>
      <c r="AA421" s="1545"/>
      <c r="AB421" s="1545"/>
      <c r="AC421" s="1545"/>
      <c r="AD421" s="1545"/>
      <c r="AE421" s="1545"/>
      <c r="AF421" s="1545"/>
      <c r="AG421" s="1545"/>
      <c r="AH421" s="1545"/>
      <c r="AI421" s="1545"/>
      <c r="AJ421" s="1545"/>
      <c r="AK421" s="1545"/>
      <c r="AL421" s="1545"/>
      <c r="AM421" s="1545"/>
      <c r="AN421" s="1545"/>
      <c r="AO421" s="1545"/>
      <c r="AP421" s="1545"/>
      <c r="AQ421" s="1545"/>
      <c r="AR421" s="1545"/>
      <c r="AS421" s="1545"/>
      <c r="AT421" s="1545"/>
      <c r="AU421" s="1546"/>
      <c r="AV421" s="1553"/>
      <c r="AW421" s="1554"/>
      <c r="AX421" s="1555"/>
      <c r="AY421" s="1390"/>
      <c r="AZ421" s="1391"/>
      <c r="BA421" s="1391"/>
      <c r="BB421" s="1391"/>
      <c r="BC421" s="1391"/>
      <c r="BD421" s="1560"/>
      <c r="BE421" s="1410"/>
      <c r="BF421" s="1401"/>
      <c r="BG421" s="1401"/>
      <c r="BH421" s="1401"/>
      <c r="BI421" s="1401"/>
      <c r="BJ421" s="1401"/>
      <c r="BK421" s="1401"/>
      <c r="BL421" s="1401"/>
      <c r="BM421" s="1401"/>
      <c r="BN421" s="1402"/>
      <c r="BO421" s="1822"/>
      <c r="BP421" s="1822"/>
      <c r="BQ421" s="1822"/>
      <c r="BR421" s="1822"/>
      <c r="BS421" s="1822"/>
      <c r="BT421" s="1822"/>
      <c r="BU421" s="1822"/>
      <c r="BV421" s="1822"/>
      <c r="BW421" s="1822"/>
      <c r="BX421" s="1822"/>
      <c r="BY421" s="1822"/>
      <c r="BZ421" s="1823"/>
      <c r="CA421" s="1401"/>
      <c r="CB421" s="1401"/>
      <c r="CC421" s="1401"/>
      <c r="CD421" s="1401"/>
      <c r="CE421" s="1401"/>
      <c r="CF421" s="1401"/>
      <c r="CG421" s="1401"/>
      <c r="CH421" s="1401"/>
      <c r="CI421" s="1402"/>
      <c r="CJ421" s="1406"/>
      <c r="CK421" s="1407"/>
      <c r="CL421" s="1407"/>
      <c r="CM421" s="1407"/>
      <c r="CN421" s="1407"/>
      <c r="CO421" s="1407"/>
      <c r="CP421" s="1407"/>
      <c r="CQ421" s="1407"/>
      <c r="CR421" s="1407"/>
      <c r="CS421" s="1407"/>
      <c r="CT421" s="1407"/>
      <c r="CU421" s="1408"/>
      <c r="CV421" s="1410"/>
      <c r="CW421" s="1401"/>
      <c r="CX421" s="1401"/>
      <c r="CY421" s="1401"/>
      <c r="CZ421" s="1401"/>
      <c r="DA421" s="1401"/>
      <c r="DB421" s="1401"/>
      <c r="DC421" s="1401"/>
      <c r="DD421" s="1401"/>
      <c r="DE421" s="1406"/>
      <c r="DF421" s="1407"/>
      <c r="DG421" s="1407"/>
      <c r="DH421" s="1407"/>
      <c r="DI421" s="1407"/>
      <c r="DJ421" s="1407"/>
      <c r="DK421" s="1407"/>
      <c r="DL421" s="1407"/>
      <c r="DM421" s="1407"/>
      <c r="DN421" s="1407"/>
      <c r="DO421" s="1407"/>
      <c r="DP421" s="1407"/>
      <c r="DQ421" s="192"/>
      <c r="DR421" s="144"/>
      <c r="DV421" s="75"/>
      <c r="DW421" s="75"/>
      <c r="DX421" s="75"/>
      <c r="DY421" s="75"/>
      <c r="DZ421" s="75"/>
      <c r="EA421" s="1535"/>
      <c r="EB421" s="1536"/>
      <c r="EC421" s="1536"/>
      <c r="ED421" s="1536"/>
      <c r="EE421" s="1536"/>
      <c r="EF421" s="1537"/>
      <c r="EG421" s="1381"/>
      <c r="EH421" s="1382"/>
      <c r="EI421" s="1382"/>
      <c r="EJ421" s="1382"/>
      <c r="EK421" s="1382"/>
      <c r="EL421" s="1382"/>
      <c r="EM421" s="1383"/>
      <c r="EN421" s="1544"/>
      <c r="EO421" s="1545"/>
      <c r="EP421" s="1545"/>
      <c r="EQ421" s="1545"/>
      <c r="ER421" s="1545"/>
      <c r="ES421" s="1545"/>
      <c r="ET421" s="1545"/>
      <c r="EU421" s="1545"/>
      <c r="EV421" s="1545"/>
      <c r="EW421" s="1545"/>
      <c r="EX421" s="1545"/>
      <c r="EY421" s="1545"/>
      <c r="EZ421" s="1545"/>
      <c r="FA421" s="1545"/>
      <c r="FB421" s="1545"/>
      <c r="FC421" s="1545"/>
      <c r="FD421" s="1545"/>
      <c r="FE421" s="1545"/>
      <c r="FF421" s="1545"/>
      <c r="FG421" s="1545"/>
      <c r="FH421" s="1545"/>
      <c r="FI421" s="1545"/>
      <c r="FJ421" s="1545"/>
      <c r="FK421" s="1545"/>
      <c r="FL421" s="1545"/>
      <c r="FM421" s="1545"/>
      <c r="FN421" s="1546"/>
      <c r="FO421" s="1553"/>
      <c r="FP421" s="1554"/>
      <c r="FQ421" s="1555"/>
      <c r="FR421" s="2182"/>
      <c r="FS421" s="2183"/>
      <c r="FT421" s="2183"/>
      <c r="FU421" s="2183"/>
      <c r="FV421" s="2183"/>
      <c r="FW421" s="2184"/>
      <c r="FX421" s="1410"/>
      <c r="FY421" s="1401"/>
      <c r="FZ421" s="1401"/>
      <c r="GA421" s="1401"/>
      <c r="GB421" s="1401"/>
      <c r="GC421" s="1401"/>
      <c r="GD421" s="1401"/>
      <c r="GE421" s="1401"/>
      <c r="GF421" s="1401"/>
      <c r="GG421" s="1401"/>
      <c r="GH421" s="1844"/>
      <c r="GI421" s="1822"/>
      <c r="GJ421" s="1822"/>
      <c r="GK421" s="1822"/>
      <c r="GL421" s="1822"/>
      <c r="GM421" s="1822"/>
      <c r="GN421" s="1822"/>
      <c r="GO421" s="1822"/>
      <c r="GP421" s="1822"/>
      <c r="GQ421" s="1822"/>
      <c r="GR421" s="1822"/>
      <c r="GS421" s="1823"/>
      <c r="GT421" s="1401"/>
      <c r="GU421" s="1401"/>
      <c r="GV421" s="1401"/>
      <c r="GW421" s="1401"/>
      <c r="GX421" s="1401"/>
      <c r="GY421" s="1401"/>
      <c r="GZ421" s="1401"/>
      <c r="HA421" s="1401"/>
      <c r="HB421" s="1402"/>
      <c r="HC421" s="1406"/>
      <c r="HD421" s="1407"/>
      <c r="HE421" s="1407"/>
      <c r="HF421" s="1407"/>
      <c r="HG421" s="1407"/>
      <c r="HH421" s="1407"/>
      <c r="HI421" s="1407"/>
      <c r="HJ421" s="1407"/>
      <c r="HK421" s="1407"/>
      <c r="HL421" s="1407"/>
      <c r="HM421" s="1407"/>
      <c r="HN421" s="1408"/>
      <c r="HO421" s="1410"/>
      <c r="HP421" s="1401"/>
      <c r="HQ421" s="1401"/>
      <c r="HR421" s="1401"/>
      <c r="HS421" s="1401"/>
      <c r="HT421" s="1401"/>
      <c r="HU421" s="1401"/>
      <c r="HV421" s="1401"/>
      <c r="HW421" s="1401"/>
      <c r="HX421" s="1406"/>
      <c r="HY421" s="1407"/>
      <c r="HZ421" s="1407"/>
      <c r="IA421" s="1407"/>
      <c r="IB421" s="1407"/>
      <c r="IC421" s="1407"/>
      <c r="ID421" s="1407"/>
      <c r="IE421" s="1407"/>
      <c r="IF421" s="1407"/>
      <c r="IG421" s="1407"/>
      <c r="IH421" s="1407"/>
      <c r="II421" s="1412"/>
    </row>
    <row r="422" spans="3:243" ht="5.25" customHeight="1">
      <c r="C422" s="75"/>
      <c r="D422" s="75"/>
      <c r="E422" s="75"/>
      <c r="F422" s="75"/>
      <c r="G422" s="75"/>
      <c r="H422" s="1535"/>
      <c r="I422" s="1536"/>
      <c r="J422" s="1536"/>
      <c r="K422" s="1536"/>
      <c r="L422" s="1536"/>
      <c r="M422" s="1537"/>
      <c r="N422" s="1381"/>
      <c r="O422" s="1382"/>
      <c r="P422" s="1382"/>
      <c r="Q422" s="1382"/>
      <c r="R422" s="1382"/>
      <c r="S422" s="1382"/>
      <c r="T422" s="1383"/>
      <c r="U422" s="1544"/>
      <c r="V422" s="1545"/>
      <c r="W422" s="1545"/>
      <c r="X422" s="1545"/>
      <c r="Y422" s="1545"/>
      <c r="Z422" s="1545"/>
      <c r="AA422" s="1545"/>
      <c r="AB422" s="1545"/>
      <c r="AC422" s="1545"/>
      <c r="AD422" s="1545"/>
      <c r="AE422" s="1545"/>
      <c r="AF422" s="1545"/>
      <c r="AG422" s="1545"/>
      <c r="AH422" s="1545"/>
      <c r="AI422" s="1545"/>
      <c r="AJ422" s="1545"/>
      <c r="AK422" s="1545"/>
      <c r="AL422" s="1545"/>
      <c r="AM422" s="1545"/>
      <c r="AN422" s="1545"/>
      <c r="AO422" s="1545"/>
      <c r="AP422" s="1545"/>
      <c r="AQ422" s="1545"/>
      <c r="AR422" s="1545"/>
      <c r="AS422" s="1545"/>
      <c r="AT422" s="1545"/>
      <c r="AU422" s="1546"/>
      <c r="AV422" s="1553"/>
      <c r="AW422" s="1554"/>
      <c r="AX422" s="1555"/>
      <c r="AY422" s="1390"/>
      <c r="AZ422" s="1391"/>
      <c r="BA422" s="1391"/>
      <c r="BB422" s="1391"/>
      <c r="BC422" s="1391"/>
      <c r="BD422" s="1560"/>
      <c r="BE422" s="1410"/>
      <c r="BF422" s="1401"/>
      <c r="BG422" s="1401"/>
      <c r="BH422" s="1401"/>
      <c r="BI422" s="1401"/>
      <c r="BJ422" s="1401"/>
      <c r="BK422" s="1401"/>
      <c r="BL422" s="1401"/>
      <c r="BM422" s="1401"/>
      <c r="BN422" s="1402"/>
      <c r="BO422" s="1822"/>
      <c r="BP422" s="1822"/>
      <c r="BQ422" s="1822"/>
      <c r="BR422" s="1822"/>
      <c r="BS422" s="1822"/>
      <c r="BT422" s="1822"/>
      <c r="BU422" s="1822"/>
      <c r="BV422" s="1822"/>
      <c r="BW422" s="1822"/>
      <c r="BX422" s="1822"/>
      <c r="BY422" s="1822"/>
      <c r="BZ422" s="1823"/>
      <c r="CA422" s="1401"/>
      <c r="CB422" s="1401"/>
      <c r="CC422" s="1401"/>
      <c r="CD422" s="1401"/>
      <c r="CE422" s="1401"/>
      <c r="CF422" s="1401"/>
      <c r="CG422" s="1401"/>
      <c r="CH422" s="1401"/>
      <c r="CI422" s="1402"/>
      <c r="CJ422" s="1413" t="str">
        <f>IF($CJ$158&lt;&gt;"",$CJ$158,"")</f>
        <v/>
      </c>
      <c r="CK422" s="1414"/>
      <c r="CL422" s="1414"/>
      <c r="CM422" s="1414"/>
      <c r="CN422" s="1414"/>
      <c r="CO422" s="1414"/>
      <c r="CP422" s="1414"/>
      <c r="CQ422" s="1414"/>
      <c r="CR422" s="1414"/>
      <c r="CS422" s="1414"/>
      <c r="CT422" s="1414"/>
      <c r="CU422" s="1415"/>
      <c r="CV422" s="1410"/>
      <c r="CW422" s="1401"/>
      <c r="CX422" s="1401"/>
      <c r="CY422" s="1401"/>
      <c r="CZ422" s="1401"/>
      <c r="DA422" s="1401"/>
      <c r="DB422" s="1401"/>
      <c r="DC422" s="1401"/>
      <c r="DD422" s="1401"/>
      <c r="DE422" s="1413" t="str">
        <f>IF($DE$158&lt;&gt;"",$DE$158,"")</f>
        <v/>
      </c>
      <c r="DF422" s="1414"/>
      <c r="DG422" s="1414"/>
      <c r="DH422" s="1414"/>
      <c r="DI422" s="1414"/>
      <c r="DJ422" s="1414"/>
      <c r="DK422" s="1414"/>
      <c r="DL422" s="1414"/>
      <c r="DM422" s="1414"/>
      <c r="DN422" s="1414"/>
      <c r="DO422" s="1414"/>
      <c r="DP422" s="1414"/>
      <c r="DQ422" s="192"/>
      <c r="DR422" s="144"/>
      <c r="DV422" s="75"/>
      <c r="DW422" s="75"/>
      <c r="DX422" s="75"/>
      <c r="DY422" s="75"/>
      <c r="DZ422" s="75"/>
      <c r="EA422" s="1535"/>
      <c r="EB422" s="1536"/>
      <c r="EC422" s="1536"/>
      <c r="ED422" s="1536"/>
      <c r="EE422" s="1536"/>
      <c r="EF422" s="1537"/>
      <c r="EG422" s="1381"/>
      <c r="EH422" s="1382"/>
      <c r="EI422" s="1382"/>
      <c r="EJ422" s="1382"/>
      <c r="EK422" s="1382"/>
      <c r="EL422" s="1382"/>
      <c r="EM422" s="1383"/>
      <c r="EN422" s="1544"/>
      <c r="EO422" s="1545"/>
      <c r="EP422" s="1545"/>
      <c r="EQ422" s="1545"/>
      <c r="ER422" s="1545"/>
      <c r="ES422" s="1545"/>
      <c r="ET422" s="1545"/>
      <c r="EU422" s="1545"/>
      <c r="EV422" s="1545"/>
      <c r="EW422" s="1545"/>
      <c r="EX422" s="1545"/>
      <c r="EY422" s="1545"/>
      <c r="EZ422" s="1545"/>
      <c r="FA422" s="1545"/>
      <c r="FB422" s="1545"/>
      <c r="FC422" s="1545"/>
      <c r="FD422" s="1545"/>
      <c r="FE422" s="1545"/>
      <c r="FF422" s="1545"/>
      <c r="FG422" s="1545"/>
      <c r="FH422" s="1545"/>
      <c r="FI422" s="1545"/>
      <c r="FJ422" s="1545"/>
      <c r="FK422" s="1545"/>
      <c r="FL422" s="1545"/>
      <c r="FM422" s="1545"/>
      <c r="FN422" s="1546"/>
      <c r="FO422" s="1553"/>
      <c r="FP422" s="1554"/>
      <c r="FQ422" s="1555"/>
      <c r="FR422" s="2182"/>
      <c r="FS422" s="2183"/>
      <c r="FT422" s="2183"/>
      <c r="FU422" s="2183"/>
      <c r="FV422" s="2183"/>
      <c r="FW422" s="2184"/>
      <c r="FX422" s="1410"/>
      <c r="FY422" s="1401"/>
      <c r="FZ422" s="1401"/>
      <c r="GA422" s="1401"/>
      <c r="GB422" s="1401"/>
      <c r="GC422" s="1401"/>
      <c r="GD422" s="1401"/>
      <c r="GE422" s="1401"/>
      <c r="GF422" s="1401"/>
      <c r="GG422" s="1401"/>
      <c r="GH422" s="1844"/>
      <c r="GI422" s="1822"/>
      <c r="GJ422" s="1822"/>
      <c r="GK422" s="1822"/>
      <c r="GL422" s="1822"/>
      <c r="GM422" s="1822"/>
      <c r="GN422" s="1822"/>
      <c r="GO422" s="1822"/>
      <c r="GP422" s="1822"/>
      <c r="GQ422" s="1822"/>
      <c r="GR422" s="1822"/>
      <c r="GS422" s="1823"/>
      <c r="GT422" s="1401"/>
      <c r="GU422" s="1401"/>
      <c r="GV422" s="1401"/>
      <c r="GW422" s="1401"/>
      <c r="GX422" s="1401"/>
      <c r="GY422" s="1401"/>
      <c r="GZ422" s="1401"/>
      <c r="HA422" s="1401"/>
      <c r="HB422" s="1402"/>
      <c r="HC422" s="1413" t="str">
        <f>IF($CJ$158&lt;&gt;"",$CJ$158,"")</f>
        <v/>
      </c>
      <c r="HD422" s="1414"/>
      <c r="HE422" s="1414"/>
      <c r="HF422" s="1414"/>
      <c r="HG422" s="1414"/>
      <c r="HH422" s="1414"/>
      <c r="HI422" s="1414"/>
      <c r="HJ422" s="1414"/>
      <c r="HK422" s="1414"/>
      <c r="HL422" s="1414"/>
      <c r="HM422" s="1414"/>
      <c r="HN422" s="1415"/>
      <c r="HO422" s="1410"/>
      <c r="HP422" s="1401"/>
      <c r="HQ422" s="1401"/>
      <c r="HR422" s="1401"/>
      <c r="HS422" s="1401"/>
      <c r="HT422" s="1401"/>
      <c r="HU422" s="1401"/>
      <c r="HV422" s="1401"/>
      <c r="HW422" s="1401"/>
      <c r="HX422" s="1413" t="str">
        <f>IF($DE$158&lt;&gt;"",$DE$158,"")</f>
        <v/>
      </c>
      <c r="HY422" s="1414"/>
      <c r="HZ422" s="1414"/>
      <c r="IA422" s="1414"/>
      <c r="IB422" s="1414"/>
      <c r="IC422" s="1414"/>
      <c r="ID422" s="1414"/>
      <c r="IE422" s="1414"/>
      <c r="IF422" s="1414"/>
      <c r="IG422" s="1414"/>
      <c r="IH422" s="1414"/>
      <c r="II422" s="1833"/>
    </row>
    <row r="423" spans="3:243" ht="5.25" customHeight="1">
      <c r="C423" s="75"/>
      <c r="D423" s="75"/>
      <c r="E423" s="75"/>
      <c r="F423" s="75"/>
      <c r="G423" s="75"/>
      <c r="H423" s="1535"/>
      <c r="I423" s="1536"/>
      <c r="J423" s="1536"/>
      <c r="K423" s="1536"/>
      <c r="L423" s="1536"/>
      <c r="M423" s="1537"/>
      <c r="N423" s="1428"/>
      <c r="O423" s="1480"/>
      <c r="P423" s="1480"/>
      <c r="Q423" s="1480"/>
      <c r="R423" s="1480"/>
      <c r="S423" s="1480"/>
      <c r="T423" s="1429"/>
      <c r="U423" s="1547"/>
      <c r="V423" s="1548"/>
      <c r="W423" s="1548"/>
      <c r="X423" s="1548"/>
      <c r="Y423" s="1548"/>
      <c r="Z423" s="1548"/>
      <c r="AA423" s="1548"/>
      <c r="AB423" s="1548"/>
      <c r="AC423" s="1548"/>
      <c r="AD423" s="1548"/>
      <c r="AE423" s="1548"/>
      <c r="AF423" s="1548"/>
      <c r="AG423" s="1548"/>
      <c r="AH423" s="1548"/>
      <c r="AI423" s="1548"/>
      <c r="AJ423" s="1548"/>
      <c r="AK423" s="1548"/>
      <c r="AL423" s="1548"/>
      <c r="AM423" s="1548"/>
      <c r="AN423" s="1548"/>
      <c r="AO423" s="1548"/>
      <c r="AP423" s="1548"/>
      <c r="AQ423" s="1548"/>
      <c r="AR423" s="1548"/>
      <c r="AS423" s="1548"/>
      <c r="AT423" s="1548"/>
      <c r="AU423" s="1549"/>
      <c r="AV423" s="1553"/>
      <c r="AW423" s="1554"/>
      <c r="AX423" s="1555"/>
      <c r="AY423" s="1390"/>
      <c r="AZ423" s="1391"/>
      <c r="BA423" s="1391"/>
      <c r="BB423" s="1391"/>
      <c r="BC423" s="1391"/>
      <c r="BD423" s="1560"/>
      <c r="BE423" s="1410"/>
      <c r="BF423" s="1401"/>
      <c r="BG423" s="1401"/>
      <c r="BH423" s="1401"/>
      <c r="BI423" s="1401"/>
      <c r="BJ423" s="1401"/>
      <c r="BK423" s="1401"/>
      <c r="BL423" s="1401"/>
      <c r="BM423" s="1401"/>
      <c r="BN423" s="1402"/>
      <c r="BO423" s="1822"/>
      <c r="BP423" s="1822"/>
      <c r="BQ423" s="1822"/>
      <c r="BR423" s="1822"/>
      <c r="BS423" s="1822"/>
      <c r="BT423" s="1822"/>
      <c r="BU423" s="1822"/>
      <c r="BV423" s="1822"/>
      <c r="BW423" s="1822"/>
      <c r="BX423" s="1822"/>
      <c r="BY423" s="1822"/>
      <c r="BZ423" s="1823"/>
      <c r="CA423" s="1401"/>
      <c r="CB423" s="1401"/>
      <c r="CC423" s="1401"/>
      <c r="CD423" s="1401"/>
      <c r="CE423" s="1401"/>
      <c r="CF423" s="1401"/>
      <c r="CG423" s="1401"/>
      <c r="CH423" s="1401"/>
      <c r="CI423" s="1402"/>
      <c r="CJ423" s="1413"/>
      <c r="CK423" s="1414"/>
      <c r="CL423" s="1414"/>
      <c r="CM423" s="1414"/>
      <c r="CN423" s="1414"/>
      <c r="CO423" s="1414"/>
      <c r="CP423" s="1414"/>
      <c r="CQ423" s="1414"/>
      <c r="CR423" s="1414"/>
      <c r="CS423" s="1414"/>
      <c r="CT423" s="1414"/>
      <c r="CU423" s="1415"/>
      <c r="CV423" s="1410"/>
      <c r="CW423" s="1401"/>
      <c r="CX423" s="1401"/>
      <c r="CY423" s="1401"/>
      <c r="CZ423" s="1401"/>
      <c r="DA423" s="1401"/>
      <c r="DB423" s="1401"/>
      <c r="DC423" s="1401"/>
      <c r="DD423" s="1401"/>
      <c r="DE423" s="1413"/>
      <c r="DF423" s="1414"/>
      <c r="DG423" s="1414"/>
      <c r="DH423" s="1414"/>
      <c r="DI423" s="1414"/>
      <c r="DJ423" s="1414"/>
      <c r="DK423" s="1414"/>
      <c r="DL423" s="1414"/>
      <c r="DM423" s="1414"/>
      <c r="DN423" s="1414"/>
      <c r="DO423" s="1414"/>
      <c r="DP423" s="1414"/>
      <c r="DQ423" s="192"/>
      <c r="DR423" s="144"/>
      <c r="DV423" s="75"/>
      <c r="DW423" s="75"/>
      <c r="DX423" s="75"/>
      <c r="DY423" s="75"/>
      <c r="DZ423" s="75"/>
      <c r="EA423" s="1535"/>
      <c r="EB423" s="1536"/>
      <c r="EC423" s="1536"/>
      <c r="ED423" s="1536"/>
      <c r="EE423" s="1536"/>
      <c r="EF423" s="1537"/>
      <c r="EG423" s="1428"/>
      <c r="EH423" s="1480"/>
      <c r="EI423" s="1480"/>
      <c r="EJ423" s="1480"/>
      <c r="EK423" s="1480"/>
      <c r="EL423" s="1480"/>
      <c r="EM423" s="1429"/>
      <c r="EN423" s="1547"/>
      <c r="EO423" s="1548"/>
      <c r="EP423" s="1548"/>
      <c r="EQ423" s="1548"/>
      <c r="ER423" s="1548"/>
      <c r="ES423" s="1548"/>
      <c r="ET423" s="1548"/>
      <c r="EU423" s="1548"/>
      <c r="EV423" s="1548"/>
      <c r="EW423" s="1548"/>
      <c r="EX423" s="1548"/>
      <c r="EY423" s="1548"/>
      <c r="EZ423" s="1548"/>
      <c r="FA423" s="1548"/>
      <c r="FB423" s="1548"/>
      <c r="FC423" s="1548"/>
      <c r="FD423" s="1548"/>
      <c r="FE423" s="1548"/>
      <c r="FF423" s="1548"/>
      <c r="FG423" s="1548"/>
      <c r="FH423" s="1548"/>
      <c r="FI423" s="1548"/>
      <c r="FJ423" s="1548"/>
      <c r="FK423" s="1548"/>
      <c r="FL423" s="1548"/>
      <c r="FM423" s="1548"/>
      <c r="FN423" s="1549"/>
      <c r="FO423" s="1553"/>
      <c r="FP423" s="1554"/>
      <c r="FQ423" s="1555"/>
      <c r="FR423" s="2182"/>
      <c r="FS423" s="2183"/>
      <c r="FT423" s="2183"/>
      <c r="FU423" s="2183"/>
      <c r="FV423" s="2183"/>
      <c r="FW423" s="2184"/>
      <c r="FX423" s="1410"/>
      <c r="FY423" s="1401"/>
      <c r="FZ423" s="1401"/>
      <c r="GA423" s="1401"/>
      <c r="GB423" s="1401"/>
      <c r="GC423" s="1401"/>
      <c r="GD423" s="1401"/>
      <c r="GE423" s="1401"/>
      <c r="GF423" s="1401"/>
      <c r="GG423" s="1401"/>
      <c r="GH423" s="1844"/>
      <c r="GI423" s="1822"/>
      <c r="GJ423" s="1822"/>
      <c r="GK423" s="1822"/>
      <c r="GL423" s="1822"/>
      <c r="GM423" s="1822"/>
      <c r="GN423" s="1822"/>
      <c r="GO423" s="1822"/>
      <c r="GP423" s="1822"/>
      <c r="GQ423" s="1822"/>
      <c r="GR423" s="1822"/>
      <c r="GS423" s="1823"/>
      <c r="GT423" s="1401"/>
      <c r="GU423" s="1401"/>
      <c r="GV423" s="1401"/>
      <c r="GW423" s="1401"/>
      <c r="GX423" s="1401"/>
      <c r="GY423" s="1401"/>
      <c r="GZ423" s="1401"/>
      <c r="HA423" s="1401"/>
      <c r="HB423" s="1402"/>
      <c r="HC423" s="1413"/>
      <c r="HD423" s="1414"/>
      <c r="HE423" s="1414"/>
      <c r="HF423" s="1414"/>
      <c r="HG423" s="1414"/>
      <c r="HH423" s="1414"/>
      <c r="HI423" s="1414"/>
      <c r="HJ423" s="1414"/>
      <c r="HK423" s="1414"/>
      <c r="HL423" s="1414"/>
      <c r="HM423" s="1414"/>
      <c r="HN423" s="1415"/>
      <c r="HO423" s="1410"/>
      <c r="HP423" s="1401"/>
      <c r="HQ423" s="1401"/>
      <c r="HR423" s="1401"/>
      <c r="HS423" s="1401"/>
      <c r="HT423" s="1401"/>
      <c r="HU423" s="1401"/>
      <c r="HV423" s="1401"/>
      <c r="HW423" s="1401"/>
      <c r="HX423" s="1413"/>
      <c r="HY423" s="1414"/>
      <c r="HZ423" s="1414"/>
      <c r="IA423" s="1414"/>
      <c r="IB423" s="1414"/>
      <c r="IC423" s="1414"/>
      <c r="ID423" s="1414"/>
      <c r="IE423" s="1414"/>
      <c r="IF423" s="1414"/>
      <c r="IG423" s="1414"/>
      <c r="IH423" s="1414"/>
      <c r="II423" s="1833"/>
    </row>
    <row r="424" spans="3:243" ht="5.25" customHeight="1">
      <c r="C424" s="75"/>
      <c r="D424" s="75"/>
      <c r="E424" s="75"/>
      <c r="F424" s="75"/>
      <c r="G424" s="75"/>
      <c r="H424" s="1535"/>
      <c r="I424" s="1536"/>
      <c r="J424" s="1536"/>
      <c r="K424" s="1536"/>
      <c r="L424" s="1536"/>
      <c r="M424" s="1537"/>
      <c r="N424" s="1427" t="s">
        <v>21</v>
      </c>
      <c r="O424" s="1379"/>
      <c r="P424" s="1379"/>
      <c r="Q424" s="1379"/>
      <c r="R424" s="1379"/>
      <c r="S424" s="1379"/>
      <c r="T424" s="1380"/>
      <c r="U424" s="1481" t="str">
        <f>IF($U$160&lt;&gt;"",$U$160,"")</f>
        <v/>
      </c>
      <c r="V424" s="1482"/>
      <c r="W424" s="1482"/>
      <c r="X424" s="1482"/>
      <c r="Y424" s="1482"/>
      <c r="Z424" s="1482"/>
      <c r="AA424" s="1482"/>
      <c r="AB424" s="1482"/>
      <c r="AC424" s="1482"/>
      <c r="AD424" s="1482"/>
      <c r="AE424" s="1482"/>
      <c r="AF424" s="1482"/>
      <c r="AG424" s="1482"/>
      <c r="AH424" s="1482"/>
      <c r="AI424" s="1482"/>
      <c r="AJ424" s="1482"/>
      <c r="AK424" s="1482"/>
      <c r="AL424" s="1482"/>
      <c r="AM424" s="1482"/>
      <c r="AN424" s="1482"/>
      <c r="AO424" s="1482"/>
      <c r="AP424" s="1482"/>
      <c r="AQ424" s="1482"/>
      <c r="AR424" s="1482"/>
      <c r="AS424" s="1482"/>
      <c r="AT424" s="1482"/>
      <c r="AU424" s="1483"/>
      <c r="AV424" s="1553"/>
      <c r="AW424" s="1554"/>
      <c r="AX424" s="1555"/>
      <c r="AY424" s="1390"/>
      <c r="AZ424" s="1391"/>
      <c r="BA424" s="1391"/>
      <c r="BB424" s="1391"/>
      <c r="BC424" s="1391"/>
      <c r="BD424" s="1560"/>
      <c r="BE424" s="1410"/>
      <c r="BF424" s="1401"/>
      <c r="BG424" s="1401"/>
      <c r="BH424" s="1401"/>
      <c r="BI424" s="1401"/>
      <c r="BJ424" s="1401"/>
      <c r="BK424" s="1401"/>
      <c r="BL424" s="1401"/>
      <c r="BM424" s="1401"/>
      <c r="BN424" s="1402"/>
      <c r="BO424" s="1414" t="str">
        <f>IF($BO$160&lt;&gt;"",$BO$160,"")</f>
        <v/>
      </c>
      <c r="BP424" s="1414"/>
      <c r="BQ424" s="1414"/>
      <c r="BR424" s="1414"/>
      <c r="BS424" s="1414"/>
      <c r="BT424" s="1414"/>
      <c r="BU424" s="1414"/>
      <c r="BV424" s="1414"/>
      <c r="BW424" s="1414"/>
      <c r="BX424" s="1414"/>
      <c r="BY424" s="1414"/>
      <c r="BZ424" s="1415"/>
      <c r="CA424" s="1401"/>
      <c r="CB424" s="1401"/>
      <c r="CC424" s="1401"/>
      <c r="CD424" s="1401"/>
      <c r="CE424" s="1401"/>
      <c r="CF424" s="1401"/>
      <c r="CG424" s="1401"/>
      <c r="CH424" s="1401"/>
      <c r="CI424" s="1402"/>
      <c r="CJ424" s="1413"/>
      <c r="CK424" s="1414"/>
      <c r="CL424" s="1414"/>
      <c r="CM424" s="1414"/>
      <c r="CN424" s="1414"/>
      <c r="CO424" s="1414"/>
      <c r="CP424" s="1414"/>
      <c r="CQ424" s="1414"/>
      <c r="CR424" s="1414"/>
      <c r="CS424" s="1414"/>
      <c r="CT424" s="1414"/>
      <c r="CU424" s="1415"/>
      <c r="CV424" s="1410"/>
      <c r="CW424" s="1401"/>
      <c r="CX424" s="1401"/>
      <c r="CY424" s="1401"/>
      <c r="CZ424" s="1401"/>
      <c r="DA424" s="1401"/>
      <c r="DB424" s="1401"/>
      <c r="DC424" s="1401"/>
      <c r="DD424" s="1401"/>
      <c r="DE424" s="1413"/>
      <c r="DF424" s="1414"/>
      <c r="DG424" s="1414"/>
      <c r="DH424" s="1414"/>
      <c r="DI424" s="1414"/>
      <c r="DJ424" s="1414"/>
      <c r="DK424" s="1414"/>
      <c r="DL424" s="1414"/>
      <c r="DM424" s="1414"/>
      <c r="DN424" s="1414"/>
      <c r="DO424" s="1414"/>
      <c r="DP424" s="1414"/>
      <c r="DQ424" s="192"/>
      <c r="DR424" s="144"/>
      <c r="DV424" s="75"/>
      <c r="DW424" s="75"/>
      <c r="DX424" s="75"/>
      <c r="DY424" s="75"/>
      <c r="DZ424" s="75"/>
      <c r="EA424" s="1535"/>
      <c r="EB424" s="1536"/>
      <c r="EC424" s="1536"/>
      <c r="ED424" s="1536"/>
      <c r="EE424" s="1536"/>
      <c r="EF424" s="1537"/>
      <c r="EG424" s="1427" t="s">
        <v>21</v>
      </c>
      <c r="EH424" s="1379"/>
      <c r="EI424" s="1379"/>
      <c r="EJ424" s="1379"/>
      <c r="EK424" s="1379"/>
      <c r="EL424" s="1379"/>
      <c r="EM424" s="1380"/>
      <c r="EN424" s="1481" t="str">
        <f>IF($U$160&lt;&gt;"",$U$160,"")</f>
        <v/>
      </c>
      <c r="EO424" s="1482"/>
      <c r="EP424" s="1482"/>
      <c r="EQ424" s="1482"/>
      <c r="ER424" s="1482"/>
      <c r="ES424" s="1482"/>
      <c r="ET424" s="1482"/>
      <c r="EU424" s="1482"/>
      <c r="EV424" s="1482"/>
      <c r="EW424" s="1482"/>
      <c r="EX424" s="1482"/>
      <c r="EY424" s="1482"/>
      <c r="EZ424" s="1482"/>
      <c r="FA424" s="1482"/>
      <c r="FB424" s="1482"/>
      <c r="FC424" s="1482"/>
      <c r="FD424" s="1482"/>
      <c r="FE424" s="1482"/>
      <c r="FF424" s="1482"/>
      <c r="FG424" s="1482"/>
      <c r="FH424" s="1482"/>
      <c r="FI424" s="1482"/>
      <c r="FJ424" s="1482"/>
      <c r="FK424" s="1482"/>
      <c r="FL424" s="1482"/>
      <c r="FM424" s="1482"/>
      <c r="FN424" s="1483"/>
      <c r="FO424" s="1553"/>
      <c r="FP424" s="1554"/>
      <c r="FQ424" s="1555"/>
      <c r="FR424" s="2182"/>
      <c r="FS424" s="2183"/>
      <c r="FT424" s="2183"/>
      <c r="FU424" s="2183"/>
      <c r="FV424" s="2183"/>
      <c r="FW424" s="2184"/>
      <c r="FX424" s="1410"/>
      <c r="FY424" s="1401"/>
      <c r="FZ424" s="1401"/>
      <c r="GA424" s="1401"/>
      <c r="GB424" s="1401"/>
      <c r="GC424" s="1401"/>
      <c r="GD424" s="1401"/>
      <c r="GE424" s="1401"/>
      <c r="GF424" s="1401"/>
      <c r="GG424" s="1401"/>
      <c r="GH424" s="1413" t="str">
        <f>IF($BO$160&lt;&gt;"",$BO$160,"")</f>
        <v/>
      </c>
      <c r="GI424" s="1414"/>
      <c r="GJ424" s="1414"/>
      <c r="GK424" s="1414"/>
      <c r="GL424" s="1414"/>
      <c r="GM424" s="1414"/>
      <c r="GN424" s="1414"/>
      <c r="GO424" s="1414"/>
      <c r="GP424" s="1414"/>
      <c r="GQ424" s="1414"/>
      <c r="GR424" s="1414"/>
      <c r="GS424" s="1415"/>
      <c r="GT424" s="1401"/>
      <c r="GU424" s="1401"/>
      <c r="GV424" s="1401"/>
      <c r="GW424" s="1401"/>
      <c r="GX424" s="1401"/>
      <c r="GY424" s="1401"/>
      <c r="GZ424" s="1401"/>
      <c r="HA424" s="1401"/>
      <c r="HB424" s="1402"/>
      <c r="HC424" s="1413"/>
      <c r="HD424" s="1414"/>
      <c r="HE424" s="1414"/>
      <c r="HF424" s="1414"/>
      <c r="HG424" s="1414"/>
      <c r="HH424" s="1414"/>
      <c r="HI424" s="1414"/>
      <c r="HJ424" s="1414"/>
      <c r="HK424" s="1414"/>
      <c r="HL424" s="1414"/>
      <c r="HM424" s="1414"/>
      <c r="HN424" s="1415"/>
      <c r="HO424" s="1410"/>
      <c r="HP424" s="1401"/>
      <c r="HQ424" s="1401"/>
      <c r="HR424" s="1401"/>
      <c r="HS424" s="1401"/>
      <c r="HT424" s="1401"/>
      <c r="HU424" s="1401"/>
      <c r="HV424" s="1401"/>
      <c r="HW424" s="1401"/>
      <c r="HX424" s="1413"/>
      <c r="HY424" s="1414"/>
      <c r="HZ424" s="1414"/>
      <c r="IA424" s="1414"/>
      <c r="IB424" s="1414"/>
      <c r="IC424" s="1414"/>
      <c r="ID424" s="1414"/>
      <c r="IE424" s="1414"/>
      <c r="IF424" s="1414"/>
      <c r="IG424" s="1414"/>
      <c r="IH424" s="1414"/>
      <c r="II424" s="1833"/>
    </row>
    <row r="425" spans="3:243" ht="5.25" customHeight="1">
      <c r="C425" s="75"/>
      <c r="D425" s="75"/>
      <c r="E425" s="75"/>
      <c r="F425" s="75"/>
      <c r="G425" s="75"/>
      <c r="H425" s="1535"/>
      <c r="I425" s="1536"/>
      <c r="J425" s="1536"/>
      <c r="K425" s="1536"/>
      <c r="L425" s="1536"/>
      <c r="M425" s="1537"/>
      <c r="N425" s="1381"/>
      <c r="O425" s="1382"/>
      <c r="P425" s="1382"/>
      <c r="Q425" s="1382"/>
      <c r="R425" s="1382"/>
      <c r="S425" s="1382"/>
      <c r="T425" s="1383"/>
      <c r="U425" s="1484"/>
      <c r="V425" s="1485"/>
      <c r="W425" s="1485"/>
      <c r="X425" s="1485"/>
      <c r="Y425" s="1485"/>
      <c r="Z425" s="1485"/>
      <c r="AA425" s="1485"/>
      <c r="AB425" s="1485"/>
      <c r="AC425" s="1485"/>
      <c r="AD425" s="1485"/>
      <c r="AE425" s="1485"/>
      <c r="AF425" s="1485"/>
      <c r="AG425" s="1485"/>
      <c r="AH425" s="1485"/>
      <c r="AI425" s="1485"/>
      <c r="AJ425" s="1485"/>
      <c r="AK425" s="1485"/>
      <c r="AL425" s="1485"/>
      <c r="AM425" s="1485"/>
      <c r="AN425" s="1485"/>
      <c r="AO425" s="1485"/>
      <c r="AP425" s="1485"/>
      <c r="AQ425" s="1485"/>
      <c r="AR425" s="1485"/>
      <c r="AS425" s="1485"/>
      <c r="AT425" s="1485"/>
      <c r="AU425" s="1486"/>
      <c r="AV425" s="1553"/>
      <c r="AW425" s="1554"/>
      <c r="AX425" s="1555"/>
      <c r="AY425" s="1390"/>
      <c r="AZ425" s="1391"/>
      <c r="BA425" s="1391"/>
      <c r="BB425" s="1391"/>
      <c r="BC425" s="1391"/>
      <c r="BD425" s="1560"/>
      <c r="BE425" s="1410"/>
      <c r="BF425" s="1401"/>
      <c r="BG425" s="1401"/>
      <c r="BH425" s="1401"/>
      <c r="BI425" s="1401"/>
      <c r="BJ425" s="1401"/>
      <c r="BK425" s="1401"/>
      <c r="BL425" s="1401"/>
      <c r="BM425" s="1401"/>
      <c r="BN425" s="1402"/>
      <c r="BO425" s="1414"/>
      <c r="BP425" s="1414"/>
      <c r="BQ425" s="1414"/>
      <c r="BR425" s="1414"/>
      <c r="BS425" s="1414"/>
      <c r="BT425" s="1414"/>
      <c r="BU425" s="1414"/>
      <c r="BV425" s="1414"/>
      <c r="BW425" s="1414"/>
      <c r="BX425" s="1414"/>
      <c r="BY425" s="1414"/>
      <c r="BZ425" s="1415"/>
      <c r="CA425" s="1401"/>
      <c r="CB425" s="1401"/>
      <c r="CC425" s="1401"/>
      <c r="CD425" s="1401"/>
      <c r="CE425" s="1401"/>
      <c r="CF425" s="1401"/>
      <c r="CG425" s="1401"/>
      <c r="CH425" s="1401"/>
      <c r="CI425" s="1402"/>
      <c r="CJ425" s="1413"/>
      <c r="CK425" s="1414"/>
      <c r="CL425" s="1414"/>
      <c r="CM425" s="1414"/>
      <c r="CN425" s="1414"/>
      <c r="CO425" s="1414"/>
      <c r="CP425" s="1414"/>
      <c r="CQ425" s="1414"/>
      <c r="CR425" s="1414"/>
      <c r="CS425" s="1414"/>
      <c r="CT425" s="1414"/>
      <c r="CU425" s="1415"/>
      <c r="CV425" s="1410"/>
      <c r="CW425" s="1401"/>
      <c r="CX425" s="1401"/>
      <c r="CY425" s="1401"/>
      <c r="CZ425" s="1401"/>
      <c r="DA425" s="1401"/>
      <c r="DB425" s="1401"/>
      <c r="DC425" s="1401"/>
      <c r="DD425" s="1401"/>
      <c r="DE425" s="1413"/>
      <c r="DF425" s="1414"/>
      <c r="DG425" s="1414"/>
      <c r="DH425" s="1414"/>
      <c r="DI425" s="1414"/>
      <c r="DJ425" s="1414"/>
      <c r="DK425" s="1414"/>
      <c r="DL425" s="1414"/>
      <c r="DM425" s="1414"/>
      <c r="DN425" s="1414"/>
      <c r="DO425" s="1414"/>
      <c r="DP425" s="1414"/>
      <c r="DQ425" s="192"/>
      <c r="DR425" s="144"/>
      <c r="DV425" s="75"/>
      <c r="DW425" s="75"/>
      <c r="DX425" s="75"/>
      <c r="DY425" s="75"/>
      <c r="DZ425" s="75"/>
      <c r="EA425" s="1535"/>
      <c r="EB425" s="1536"/>
      <c r="EC425" s="1536"/>
      <c r="ED425" s="1536"/>
      <c r="EE425" s="1536"/>
      <c r="EF425" s="1537"/>
      <c r="EG425" s="1381"/>
      <c r="EH425" s="1382"/>
      <c r="EI425" s="1382"/>
      <c r="EJ425" s="1382"/>
      <c r="EK425" s="1382"/>
      <c r="EL425" s="1382"/>
      <c r="EM425" s="1383"/>
      <c r="EN425" s="1484"/>
      <c r="EO425" s="1485"/>
      <c r="EP425" s="1485"/>
      <c r="EQ425" s="1485"/>
      <c r="ER425" s="1485"/>
      <c r="ES425" s="1485"/>
      <c r="ET425" s="1485"/>
      <c r="EU425" s="1485"/>
      <c r="EV425" s="1485"/>
      <c r="EW425" s="1485"/>
      <c r="EX425" s="1485"/>
      <c r="EY425" s="1485"/>
      <c r="EZ425" s="1485"/>
      <c r="FA425" s="1485"/>
      <c r="FB425" s="1485"/>
      <c r="FC425" s="1485"/>
      <c r="FD425" s="1485"/>
      <c r="FE425" s="1485"/>
      <c r="FF425" s="1485"/>
      <c r="FG425" s="1485"/>
      <c r="FH425" s="1485"/>
      <c r="FI425" s="1485"/>
      <c r="FJ425" s="1485"/>
      <c r="FK425" s="1485"/>
      <c r="FL425" s="1485"/>
      <c r="FM425" s="1485"/>
      <c r="FN425" s="1486"/>
      <c r="FO425" s="1553"/>
      <c r="FP425" s="1554"/>
      <c r="FQ425" s="1555"/>
      <c r="FR425" s="2182"/>
      <c r="FS425" s="2183"/>
      <c r="FT425" s="2183"/>
      <c r="FU425" s="2183"/>
      <c r="FV425" s="2183"/>
      <c r="FW425" s="2184"/>
      <c r="FX425" s="1410"/>
      <c r="FY425" s="1401"/>
      <c r="FZ425" s="1401"/>
      <c r="GA425" s="1401"/>
      <c r="GB425" s="1401"/>
      <c r="GC425" s="1401"/>
      <c r="GD425" s="1401"/>
      <c r="GE425" s="1401"/>
      <c r="GF425" s="1401"/>
      <c r="GG425" s="1401"/>
      <c r="GH425" s="1413"/>
      <c r="GI425" s="1414"/>
      <c r="GJ425" s="1414"/>
      <c r="GK425" s="1414"/>
      <c r="GL425" s="1414"/>
      <c r="GM425" s="1414"/>
      <c r="GN425" s="1414"/>
      <c r="GO425" s="1414"/>
      <c r="GP425" s="1414"/>
      <c r="GQ425" s="1414"/>
      <c r="GR425" s="1414"/>
      <c r="GS425" s="1415"/>
      <c r="GT425" s="1401"/>
      <c r="GU425" s="1401"/>
      <c r="GV425" s="1401"/>
      <c r="GW425" s="1401"/>
      <c r="GX425" s="1401"/>
      <c r="GY425" s="1401"/>
      <c r="GZ425" s="1401"/>
      <c r="HA425" s="1401"/>
      <c r="HB425" s="1402"/>
      <c r="HC425" s="1413"/>
      <c r="HD425" s="1414"/>
      <c r="HE425" s="1414"/>
      <c r="HF425" s="1414"/>
      <c r="HG425" s="1414"/>
      <c r="HH425" s="1414"/>
      <c r="HI425" s="1414"/>
      <c r="HJ425" s="1414"/>
      <c r="HK425" s="1414"/>
      <c r="HL425" s="1414"/>
      <c r="HM425" s="1414"/>
      <c r="HN425" s="1415"/>
      <c r="HO425" s="1410"/>
      <c r="HP425" s="1401"/>
      <c r="HQ425" s="1401"/>
      <c r="HR425" s="1401"/>
      <c r="HS425" s="1401"/>
      <c r="HT425" s="1401"/>
      <c r="HU425" s="1401"/>
      <c r="HV425" s="1401"/>
      <c r="HW425" s="1401"/>
      <c r="HX425" s="1413"/>
      <c r="HY425" s="1414"/>
      <c r="HZ425" s="1414"/>
      <c r="IA425" s="1414"/>
      <c r="IB425" s="1414"/>
      <c r="IC425" s="1414"/>
      <c r="ID425" s="1414"/>
      <c r="IE425" s="1414"/>
      <c r="IF425" s="1414"/>
      <c r="IG425" s="1414"/>
      <c r="IH425" s="1414"/>
      <c r="II425" s="1833"/>
    </row>
    <row r="426" spans="3:243" ht="5.25" customHeight="1">
      <c r="C426" s="75"/>
      <c r="D426" s="75"/>
      <c r="E426" s="75"/>
      <c r="F426" s="75"/>
      <c r="G426" s="75"/>
      <c r="H426" s="1535"/>
      <c r="I426" s="1536"/>
      <c r="J426" s="1536"/>
      <c r="K426" s="1536"/>
      <c r="L426" s="1536"/>
      <c r="M426" s="1537"/>
      <c r="N426" s="1381"/>
      <c r="O426" s="1382"/>
      <c r="P426" s="1382"/>
      <c r="Q426" s="1382"/>
      <c r="R426" s="1382"/>
      <c r="S426" s="1382"/>
      <c r="T426" s="1383"/>
      <c r="U426" s="1484"/>
      <c r="V426" s="1485"/>
      <c r="W426" s="1485"/>
      <c r="X426" s="1485"/>
      <c r="Y426" s="1485"/>
      <c r="Z426" s="1485"/>
      <c r="AA426" s="1485"/>
      <c r="AB426" s="1485"/>
      <c r="AC426" s="1485"/>
      <c r="AD426" s="1485"/>
      <c r="AE426" s="1485"/>
      <c r="AF426" s="1485"/>
      <c r="AG426" s="1485"/>
      <c r="AH426" s="1485"/>
      <c r="AI426" s="1485"/>
      <c r="AJ426" s="1485"/>
      <c r="AK426" s="1485"/>
      <c r="AL426" s="1485"/>
      <c r="AM426" s="1485"/>
      <c r="AN426" s="1485"/>
      <c r="AO426" s="1485"/>
      <c r="AP426" s="1485"/>
      <c r="AQ426" s="1485"/>
      <c r="AR426" s="1485"/>
      <c r="AS426" s="1485"/>
      <c r="AT426" s="1485"/>
      <c r="AU426" s="1486"/>
      <c r="AV426" s="1553"/>
      <c r="AW426" s="1554"/>
      <c r="AX426" s="1555"/>
      <c r="AY426" s="1390"/>
      <c r="AZ426" s="1391"/>
      <c r="BA426" s="1391"/>
      <c r="BB426" s="1391"/>
      <c r="BC426" s="1391"/>
      <c r="BD426" s="1560"/>
      <c r="BE426" s="1410"/>
      <c r="BF426" s="1401"/>
      <c r="BG426" s="1401"/>
      <c r="BH426" s="1401"/>
      <c r="BI426" s="1401"/>
      <c r="BJ426" s="1401"/>
      <c r="BK426" s="1401"/>
      <c r="BL426" s="1401"/>
      <c r="BM426" s="1401"/>
      <c r="BN426" s="1402"/>
      <c r="BO426" s="1414"/>
      <c r="BP426" s="1414"/>
      <c r="BQ426" s="1414"/>
      <c r="BR426" s="1414"/>
      <c r="BS426" s="1414"/>
      <c r="BT426" s="1414"/>
      <c r="BU426" s="1414"/>
      <c r="BV426" s="1414"/>
      <c r="BW426" s="1414"/>
      <c r="BX426" s="1414"/>
      <c r="BY426" s="1414"/>
      <c r="BZ426" s="1415"/>
      <c r="CA426" s="1401"/>
      <c r="CB426" s="1401"/>
      <c r="CC426" s="1401"/>
      <c r="CD426" s="1401"/>
      <c r="CE426" s="1401"/>
      <c r="CF426" s="1401"/>
      <c r="CG426" s="1401"/>
      <c r="CH426" s="1401"/>
      <c r="CI426" s="1402"/>
      <c r="CJ426" s="1413"/>
      <c r="CK426" s="1414"/>
      <c r="CL426" s="1414"/>
      <c r="CM426" s="1414"/>
      <c r="CN426" s="1414"/>
      <c r="CO426" s="1414"/>
      <c r="CP426" s="1414"/>
      <c r="CQ426" s="1414"/>
      <c r="CR426" s="1414"/>
      <c r="CS426" s="1414"/>
      <c r="CT426" s="1414"/>
      <c r="CU426" s="1415"/>
      <c r="CV426" s="1410"/>
      <c r="CW426" s="1401"/>
      <c r="CX426" s="1401"/>
      <c r="CY426" s="1401"/>
      <c r="CZ426" s="1401"/>
      <c r="DA426" s="1401"/>
      <c r="DB426" s="1401"/>
      <c r="DC426" s="1401"/>
      <c r="DD426" s="1401"/>
      <c r="DE426" s="1413"/>
      <c r="DF426" s="1414"/>
      <c r="DG426" s="1414"/>
      <c r="DH426" s="1414"/>
      <c r="DI426" s="1414"/>
      <c r="DJ426" s="1414"/>
      <c r="DK426" s="1414"/>
      <c r="DL426" s="1414"/>
      <c r="DM426" s="1414"/>
      <c r="DN426" s="1414"/>
      <c r="DO426" s="1414"/>
      <c r="DP426" s="1414"/>
      <c r="DQ426" s="192"/>
      <c r="DR426" s="144"/>
      <c r="DV426" s="75"/>
      <c r="DW426" s="75"/>
      <c r="DX426" s="75"/>
      <c r="DY426" s="75"/>
      <c r="DZ426" s="75"/>
      <c r="EA426" s="1535"/>
      <c r="EB426" s="1536"/>
      <c r="EC426" s="1536"/>
      <c r="ED426" s="1536"/>
      <c r="EE426" s="1536"/>
      <c r="EF426" s="1537"/>
      <c r="EG426" s="1381"/>
      <c r="EH426" s="1382"/>
      <c r="EI426" s="1382"/>
      <c r="EJ426" s="1382"/>
      <c r="EK426" s="1382"/>
      <c r="EL426" s="1382"/>
      <c r="EM426" s="1383"/>
      <c r="EN426" s="1484"/>
      <c r="EO426" s="1485"/>
      <c r="EP426" s="1485"/>
      <c r="EQ426" s="1485"/>
      <c r="ER426" s="1485"/>
      <c r="ES426" s="1485"/>
      <c r="ET426" s="1485"/>
      <c r="EU426" s="1485"/>
      <c r="EV426" s="1485"/>
      <c r="EW426" s="1485"/>
      <c r="EX426" s="1485"/>
      <c r="EY426" s="1485"/>
      <c r="EZ426" s="1485"/>
      <c r="FA426" s="1485"/>
      <c r="FB426" s="1485"/>
      <c r="FC426" s="1485"/>
      <c r="FD426" s="1485"/>
      <c r="FE426" s="1485"/>
      <c r="FF426" s="1485"/>
      <c r="FG426" s="1485"/>
      <c r="FH426" s="1485"/>
      <c r="FI426" s="1485"/>
      <c r="FJ426" s="1485"/>
      <c r="FK426" s="1485"/>
      <c r="FL426" s="1485"/>
      <c r="FM426" s="1485"/>
      <c r="FN426" s="1486"/>
      <c r="FO426" s="1553"/>
      <c r="FP426" s="1554"/>
      <c r="FQ426" s="1555"/>
      <c r="FR426" s="2182"/>
      <c r="FS426" s="2183"/>
      <c r="FT426" s="2183"/>
      <c r="FU426" s="2183"/>
      <c r="FV426" s="2183"/>
      <c r="FW426" s="2184"/>
      <c r="FX426" s="1410"/>
      <c r="FY426" s="1401"/>
      <c r="FZ426" s="1401"/>
      <c r="GA426" s="1401"/>
      <c r="GB426" s="1401"/>
      <c r="GC426" s="1401"/>
      <c r="GD426" s="1401"/>
      <c r="GE426" s="1401"/>
      <c r="GF426" s="1401"/>
      <c r="GG426" s="1401"/>
      <c r="GH426" s="1413"/>
      <c r="GI426" s="1414"/>
      <c r="GJ426" s="1414"/>
      <c r="GK426" s="1414"/>
      <c r="GL426" s="1414"/>
      <c r="GM426" s="1414"/>
      <c r="GN426" s="1414"/>
      <c r="GO426" s="1414"/>
      <c r="GP426" s="1414"/>
      <c r="GQ426" s="1414"/>
      <c r="GR426" s="1414"/>
      <c r="GS426" s="1415"/>
      <c r="GT426" s="1401"/>
      <c r="GU426" s="1401"/>
      <c r="GV426" s="1401"/>
      <c r="GW426" s="1401"/>
      <c r="GX426" s="1401"/>
      <c r="GY426" s="1401"/>
      <c r="GZ426" s="1401"/>
      <c r="HA426" s="1401"/>
      <c r="HB426" s="1402"/>
      <c r="HC426" s="1413"/>
      <c r="HD426" s="1414"/>
      <c r="HE426" s="1414"/>
      <c r="HF426" s="1414"/>
      <c r="HG426" s="1414"/>
      <c r="HH426" s="1414"/>
      <c r="HI426" s="1414"/>
      <c r="HJ426" s="1414"/>
      <c r="HK426" s="1414"/>
      <c r="HL426" s="1414"/>
      <c r="HM426" s="1414"/>
      <c r="HN426" s="1415"/>
      <c r="HO426" s="1410"/>
      <c r="HP426" s="1401"/>
      <c r="HQ426" s="1401"/>
      <c r="HR426" s="1401"/>
      <c r="HS426" s="1401"/>
      <c r="HT426" s="1401"/>
      <c r="HU426" s="1401"/>
      <c r="HV426" s="1401"/>
      <c r="HW426" s="1401"/>
      <c r="HX426" s="1413"/>
      <c r="HY426" s="1414"/>
      <c r="HZ426" s="1414"/>
      <c r="IA426" s="1414"/>
      <c r="IB426" s="1414"/>
      <c r="IC426" s="1414"/>
      <c r="ID426" s="1414"/>
      <c r="IE426" s="1414"/>
      <c r="IF426" s="1414"/>
      <c r="IG426" s="1414"/>
      <c r="IH426" s="1414"/>
      <c r="II426" s="1833"/>
    </row>
    <row r="427" spans="3:243" ht="5.25" customHeight="1">
      <c r="D427" s="75"/>
      <c r="E427" s="75"/>
      <c r="F427" s="75"/>
      <c r="G427" s="75"/>
      <c r="H427" s="1535"/>
      <c r="I427" s="1536"/>
      <c r="J427" s="1536"/>
      <c r="K427" s="1536"/>
      <c r="L427" s="1536"/>
      <c r="M427" s="1537"/>
      <c r="N427" s="1381"/>
      <c r="O427" s="1382"/>
      <c r="P427" s="1382"/>
      <c r="Q427" s="1382"/>
      <c r="R427" s="1382"/>
      <c r="S427" s="1382"/>
      <c r="T427" s="1383"/>
      <c r="U427" s="1484"/>
      <c r="V427" s="1485"/>
      <c r="W427" s="1485"/>
      <c r="X427" s="1485"/>
      <c r="Y427" s="1485"/>
      <c r="Z427" s="1485"/>
      <c r="AA427" s="1485"/>
      <c r="AB427" s="1485"/>
      <c r="AC427" s="1485"/>
      <c r="AD427" s="1485"/>
      <c r="AE427" s="1485"/>
      <c r="AF427" s="1485"/>
      <c r="AG427" s="1485"/>
      <c r="AH427" s="1485"/>
      <c r="AI427" s="1485"/>
      <c r="AJ427" s="1485"/>
      <c r="AK427" s="1485"/>
      <c r="AL427" s="1485"/>
      <c r="AM427" s="1485"/>
      <c r="AN427" s="1485"/>
      <c r="AO427" s="1485"/>
      <c r="AP427" s="1485"/>
      <c r="AQ427" s="1485"/>
      <c r="AR427" s="1485"/>
      <c r="AS427" s="1485"/>
      <c r="AT427" s="1485"/>
      <c r="AU427" s="1486"/>
      <c r="AV427" s="1553"/>
      <c r="AW427" s="1554"/>
      <c r="AX427" s="1555"/>
      <c r="AY427" s="1390"/>
      <c r="AZ427" s="1391"/>
      <c r="BA427" s="1391"/>
      <c r="BB427" s="1391"/>
      <c r="BC427" s="1391"/>
      <c r="BD427" s="1560"/>
      <c r="BE427" s="1410"/>
      <c r="BF427" s="1401"/>
      <c r="BG427" s="1401"/>
      <c r="BH427" s="1401"/>
      <c r="BI427" s="1401"/>
      <c r="BJ427" s="1401"/>
      <c r="BK427" s="1401"/>
      <c r="BL427" s="1401"/>
      <c r="BM427" s="1401"/>
      <c r="BN427" s="1402"/>
      <c r="BO427" s="1414"/>
      <c r="BP427" s="1414"/>
      <c r="BQ427" s="1414"/>
      <c r="BR427" s="1414"/>
      <c r="BS427" s="1414"/>
      <c r="BT427" s="1414"/>
      <c r="BU427" s="1414"/>
      <c r="BV427" s="1414"/>
      <c r="BW427" s="1414"/>
      <c r="BX427" s="1414"/>
      <c r="BY427" s="1414"/>
      <c r="BZ427" s="1415"/>
      <c r="CA427" s="1401"/>
      <c r="CB427" s="1401"/>
      <c r="CC427" s="1401"/>
      <c r="CD427" s="1401"/>
      <c r="CE427" s="1401"/>
      <c r="CF427" s="1401"/>
      <c r="CG427" s="1401"/>
      <c r="CH427" s="1401"/>
      <c r="CI427" s="1402"/>
      <c r="CJ427" s="1413"/>
      <c r="CK427" s="1414"/>
      <c r="CL427" s="1414"/>
      <c r="CM427" s="1414"/>
      <c r="CN427" s="1414"/>
      <c r="CO427" s="1414"/>
      <c r="CP427" s="1414"/>
      <c r="CQ427" s="1414"/>
      <c r="CR427" s="1414"/>
      <c r="CS427" s="1414"/>
      <c r="CT427" s="1414"/>
      <c r="CU427" s="1415"/>
      <c r="CV427" s="1410"/>
      <c r="CW427" s="1401"/>
      <c r="CX427" s="1401"/>
      <c r="CY427" s="1401"/>
      <c r="CZ427" s="1401"/>
      <c r="DA427" s="1401"/>
      <c r="DB427" s="1401"/>
      <c r="DC427" s="1401"/>
      <c r="DD427" s="1401"/>
      <c r="DE427" s="1413"/>
      <c r="DF427" s="1414"/>
      <c r="DG427" s="1414"/>
      <c r="DH427" s="1414"/>
      <c r="DI427" s="1414"/>
      <c r="DJ427" s="1414"/>
      <c r="DK427" s="1414"/>
      <c r="DL427" s="1414"/>
      <c r="DM427" s="1414"/>
      <c r="DN427" s="1414"/>
      <c r="DO427" s="1414"/>
      <c r="DP427" s="1414"/>
      <c r="DQ427" s="192"/>
      <c r="DR427" s="144"/>
      <c r="DW427" s="75"/>
      <c r="DX427" s="75"/>
      <c r="DY427" s="75"/>
      <c r="DZ427" s="75"/>
      <c r="EA427" s="1535"/>
      <c r="EB427" s="1536"/>
      <c r="EC427" s="1536"/>
      <c r="ED427" s="1536"/>
      <c r="EE427" s="1536"/>
      <c r="EF427" s="1537"/>
      <c r="EG427" s="1381"/>
      <c r="EH427" s="1382"/>
      <c r="EI427" s="1382"/>
      <c r="EJ427" s="1382"/>
      <c r="EK427" s="1382"/>
      <c r="EL427" s="1382"/>
      <c r="EM427" s="1383"/>
      <c r="EN427" s="1484"/>
      <c r="EO427" s="1485"/>
      <c r="EP427" s="1485"/>
      <c r="EQ427" s="1485"/>
      <c r="ER427" s="1485"/>
      <c r="ES427" s="1485"/>
      <c r="ET427" s="1485"/>
      <c r="EU427" s="1485"/>
      <c r="EV427" s="1485"/>
      <c r="EW427" s="1485"/>
      <c r="EX427" s="1485"/>
      <c r="EY427" s="1485"/>
      <c r="EZ427" s="1485"/>
      <c r="FA427" s="1485"/>
      <c r="FB427" s="1485"/>
      <c r="FC427" s="1485"/>
      <c r="FD427" s="1485"/>
      <c r="FE427" s="1485"/>
      <c r="FF427" s="1485"/>
      <c r="FG427" s="1485"/>
      <c r="FH427" s="1485"/>
      <c r="FI427" s="1485"/>
      <c r="FJ427" s="1485"/>
      <c r="FK427" s="1485"/>
      <c r="FL427" s="1485"/>
      <c r="FM427" s="1485"/>
      <c r="FN427" s="1486"/>
      <c r="FO427" s="1553"/>
      <c r="FP427" s="1554"/>
      <c r="FQ427" s="1555"/>
      <c r="FR427" s="2182"/>
      <c r="FS427" s="2183"/>
      <c r="FT427" s="2183"/>
      <c r="FU427" s="2183"/>
      <c r="FV427" s="2183"/>
      <c r="FW427" s="2184"/>
      <c r="FX427" s="1410"/>
      <c r="FY427" s="1401"/>
      <c r="FZ427" s="1401"/>
      <c r="GA427" s="1401"/>
      <c r="GB427" s="1401"/>
      <c r="GC427" s="1401"/>
      <c r="GD427" s="1401"/>
      <c r="GE427" s="1401"/>
      <c r="GF427" s="1401"/>
      <c r="GG427" s="1401"/>
      <c r="GH427" s="1413"/>
      <c r="GI427" s="1414"/>
      <c r="GJ427" s="1414"/>
      <c r="GK427" s="1414"/>
      <c r="GL427" s="1414"/>
      <c r="GM427" s="1414"/>
      <c r="GN427" s="1414"/>
      <c r="GO427" s="1414"/>
      <c r="GP427" s="1414"/>
      <c r="GQ427" s="1414"/>
      <c r="GR427" s="1414"/>
      <c r="GS427" s="1415"/>
      <c r="GT427" s="1401"/>
      <c r="GU427" s="1401"/>
      <c r="GV427" s="1401"/>
      <c r="GW427" s="1401"/>
      <c r="GX427" s="1401"/>
      <c r="GY427" s="1401"/>
      <c r="GZ427" s="1401"/>
      <c r="HA427" s="1401"/>
      <c r="HB427" s="1402"/>
      <c r="HC427" s="1413"/>
      <c r="HD427" s="1414"/>
      <c r="HE427" s="1414"/>
      <c r="HF427" s="1414"/>
      <c r="HG427" s="1414"/>
      <c r="HH427" s="1414"/>
      <c r="HI427" s="1414"/>
      <c r="HJ427" s="1414"/>
      <c r="HK427" s="1414"/>
      <c r="HL427" s="1414"/>
      <c r="HM427" s="1414"/>
      <c r="HN427" s="1415"/>
      <c r="HO427" s="1410"/>
      <c r="HP427" s="1401"/>
      <c r="HQ427" s="1401"/>
      <c r="HR427" s="1401"/>
      <c r="HS427" s="1401"/>
      <c r="HT427" s="1401"/>
      <c r="HU427" s="1401"/>
      <c r="HV427" s="1401"/>
      <c r="HW427" s="1401"/>
      <c r="HX427" s="1413"/>
      <c r="HY427" s="1414"/>
      <c r="HZ427" s="1414"/>
      <c r="IA427" s="1414"/>
      <c r="IB427" s="1414"/>
      <c r="IC427" s="1414"/>
      <c r="ID427" s="1414"/>
      <c r="IE427" s="1414"/>
      <c r="IF427" s="1414"/>
      <c r="IG427" s="1414"/>
      <c r="IH427" s="1414"/>
      <c r="II427" s="1833"/>
    </row>
    <row r="428" spans="3:243" ht="5.25" customHeight="1">
      <c r="D428" s="75"/>
      <c r="E428" s="75"/>
      <c r="F428" s="75"/>
      <c r="G428" s="75"/>
      <c r="H428" s="1535"/>
      <c r="I428" s="1536"/>
      <c r="J428" s="1536"/>
      <c r="K428" s="1536"/>
      <c r="L428" s="1536"/>
      <c r="M428" s="1537"/>
      <c r="N428" s="1428"/>
      <c r="O428" s="1480"/>
      <c r="P428" s="1480"/>
      <c r="Q428" s="1480"/>
      <c r="R428" s="1480"/>
      <c r="S428" s="1480"/>
      <c r="T428" s="1429"/>
      <c r="U428" s="1487"/>
      <c r="V428" s="1488"/>
      <c r="W428" s="1488"/>
      <c r="X428" s="1488"/>
      <c r="Y428" s="1488"/>
      <c r="Z428" s="1488"/>
      <c r="AA428" s="1488"/>
      <c r="AB428" s="1488"/>
      <c r="AC428" s="1488"/>
      <c r="AD428" s="1488"/>
      <c r="AE428" s="1488"/>
      <c r="AF428" s="1488"/>
      <c r="AG428" s="1488"/>
      <c r="AH428" s="1488"/>
      <c r="AI428" s="1488"/>
      <c r="AJ428" s="1488"/>
      <c r="AK428" s="1488"/>
      <c r="AL428" s="1488"/>
      <c r="AM428" s="1488"/>
      <c r="AN428" s="1488"/>
      <c r="AO428" s="1488"/>
      <c r="AP428" s="1488"/>
      <c r="AQ428" s="1488"/>
      <c r="AR428" s="1488"/>
      <c r="AS428" s="1488"/>
      <c r="AT428" s="1488"/>
      <c r="AU428" s="1489"/>
      <c r="AV428" s="1556"/>
      <c r="AW428" s="1557"/>
      <c r="AX428" s="1558"/>
      <c r="AY428" s="1561"/>
      <c r="AZ428" s="1562"/>
      <c r="BA428" s="1562"/>
      <c r="BB428" s="1562"/>
      <c r="BC428" s="1562"/>
      <c r="BD428" s="1563"/>
      <c r="BE428" s="1410"/>
      <c r="BF428" s="1401"/>
      <c r="BG428" s="1401"/>
      <c r="BH428" s="1401"/>
      <c r="BI428" s="1401"/>
      <c r="BJ428" s="1401"/>
      <c r="BK428" s="1401"/>
      <c r="BL428" s="1401"/>
      <c r="BM428" s="1401"/>
      <c r="BN428" s="1402"/>
      <c r="BO428" s="1414"/>
      <c r="BP428" s="1414"/>
      <c r="BQ428" s="1414"/>
      <c r="BR428" s="1414"/>
      <c r="BS428" s="1414"/>
      <c r="BT428" s="1414"/>
      <c r="BU428" s="1414"/>
      <c r="BV428" s="1414"/>
      <c r="BW428" s="1414"/>
      <c r="BX428" s="1414"/>
      <c r="BY428" s="1414"/>
      <c r="BZ428" s="1415"/>
      <c r="CA428" s="1401"/>
      <c r="CB428" s="1401"/>
      <c r="CC428" s="1401"/>
      <c r="CD428" s="1401"/>
      <c r="CE428" s="1401"/>
      <c r="CF428" s="1401"/>
      <c r="CG428" s="1401"/>
      <c r="CH428" s="1401"/>
      <c r="CI428" s="1402"/>
      <c r="CJ428" s="1413"/>
      <c r="CK428" s="1414"/>
      <c r="CL428" s="1414"/>
      <c r="CM428" s="1414"/>
      <c r="CN428" s="1414"/>
      <c r="CO428" s="1414"/>
      <c r="CP428" s="1414"/>
      <c r="CQ428" s="1414"/>
      <c r="CR428" s="1414"/>
      <c r="CS428" s="1414"/>
      <c r="CT428" s="1414"/>
      <c r="CU428" s="1415"/>
      <c r="CV428" s="1410"/>
      <c r="CW428" s="1401"/>
      <c r="CX428" s="1401"/>
      <c r="CY428" s="1401"/>
      <c r="CZ428" s="1401"/>
      <c r="DA428" s="1401"/>
      <c r="DB428" s="1401"/>
      <c r="DC428" s="1401"/>
      <c r="DD428" s="1401"/>
      <c r="DE428" s="1416"/>
      <c r="DF428" s="1417"/>
      <c r="DG428" s="1417"/>
      <c r="DH428" s="1417"/>
      <c r="DI428" s="1417"/>
      <c r="DJ428" s="1417"/>
      <c r="DK428" s="1417"/>
      <c r="DL428" s="1417"/>
      <c r="DM428" s="1417"/>
      <c r="DN428" s="1417"/>
      <c r="DO428" s="1417"/>
      <c r="DP428" s="1417"/>
      <c r="DQ428" s="192"/>
      <c r="DR428" s="144"/>
      <c r="DW428" s="75"/>
      <c r="DX428" s="75"/>
      <c r="DY428" s="75"/>
      <c r="DZ428" s="75"/>
      <c r="EA428" s="1535"/>
      <c r="EB428" s="1536"/>
      <c r="EC428" s="1536"/>
      <c r="ED428" s="1536"/>
      <c r="EE428" s="1536"/>
      <c r="EF428" s="1537"/>
      <c r="EG428" s="1428"/>
      <c r="EH428" s="1480"/>
      <c r="EI428" s="1480"/>
      <c r="EJ428" s="1480"/>
      <c r="EK428" s="1480"/>
      <c r="EL428" s="1480"/>
      <c r="EM428" s="1429"/>
      <c r="EN428" s="1487"/>
      <c r="EO428" s="1488"/>
      <c r="EP428" s="1488"/>
      <c r="EQ428" s="1488"/>
      <c r="ER428" s="1488"/>
      <c r="ES428" s="1488"/>
      <c r="ET428" s="1488"/>
      <c r="EU428" s="1488"/>
      <c r="EV428" s="1488"/>
      <c r="EW428" s="1488"/>
      <c r="EX428" s="1488"/>
      <c r="EY428" s="1488"/>
      <c r="EZ428" s="1488"/>
      <c r="FA428" s="1488"/>
      <c r="FB428" s="1488"/>
      <c r="FC428" s="1488"/>
      <c r="FD428" s="1488"/>
      <c r="FE428" s="1488"/>
      <c r="FF428" s="1488"/>
      <c r="FG428" s="1488"/>
      <c r="FH428" s="1488"/>
      <c r="FI428" s="1488"/>
      <c r="FJ428" s="1488"/>
      <c r="FK428" s="1488"/>
      <c r="FL428" s="1488"/>
      <c r="FM428" s="1488"/>
      <c r="FN428" s="1489"/>
      <c r="FO428" s="1556"/>
      <c r="FP428" s="1557"/>
      <c r="FQ428" s="1558"/>
      <c r="FR428" s="2185"/>
      <c r="FS428" s="2186"/>
      <c r="FT428" s="2186"/>
      <c r="FU428" s="2186"/>
      <c r="FV428" s="2186"/>
      <c r="FW428" s="2187"/>
      <c r="FX428" s="1410"/>
      <c r="FY428" s="1401"/>
      <c r="FZ428" s="1401"/>
      <c r="GA428" s="1401"/>
      <c r="GB428" s="1401"/>
      <c r="GC428" s="1401"/>
      <c r="GD428" s="1401"/>
      <c r="GE428" s="1401"/>
      <c r="GF428" s="1401"/>
      <c r="GG428" s="1401"/>
      <c r="GH428" s="1413"/>
      <c r="GI428" s="1414"/>
      <c r="GJ428" s="1414"/>
      <c r="GK428" s="1414"/>
      <c r="GL428" s="1414"/>
      <c r="GM428" s="1414"/>
      <c r="GN428" s="1414"/>
      <c r="GO428" s="1414"/>
      <c r="GP428" s="1414"/>
      <c r="GQ428" s="1414"/>
      <c r="GR428" s="1414"/>
      <c r="GS428" s="1415"/>
      <c r="GT428" s="1401"/>
      <c r="GU428" s="1401"/>
      <c r="GV428" s="1401"/>
      <c r="GW428" s="1401"/>
      <c r="GX428" s="1401"/>
      <c r="GY428" s="1401"/>
      <c r="GZ428" s="1401"/>
      <c r="HA428" s="1401"/>
      <c r="HB428" s="1402"/>
      <c r="HC428" s="1413"/>
      <c r="HD428" s="1414"/>
      <c r="HE428" s="1414"/>
      <c r="HF428" s="1414"/>
      <c r="HG428" s="1414"/>
      <c r="HH428" s="1414"/>
      <c r="HI428" s="1414"/>
      <c r="HJ428" s="1414"/>
      <c r="HK428" s="1414"/>
      <c r="HL428" s="1414"/>
      <c r="HM428" s="1414"/>
      <c r="HN428" s="1415"/>
      <c r="HO428" s="1410"/>
      <c r="HP428" s="1401"/>
      <c r="HQ428" s="1401"/>
      <c r="HR428" s="1401"/>
      <c r="HS428" s="1401"/>
      <c r="HT428" s="1401"/>
      <c r="HU428" s="1401"/>
      <c r="HV428" s="1401"/>
      <c r="HW428" s="1401"/>
      <c r="HX428" s="1416"/>
      <c r="HY428" s="1417"/>
      <c r="HZ428" s="1417"/>
      <c r="IA428" s="1417"/>
      <c r="IB428" s="1417"/>
      <c r="IC428" s="1417"/>
      <c r="ID428" s="1417"/>
      <c r="IE428" s="1417"/>
      <c r="IF428" s="1417"/>
      <c r="IG428" s="1417"/>
      <c r="IH428" s="1417"/>
      <c r="II428" s="1834"/>
    </row>
    <row r="429" spans="3:243" ht="5.25" customHeight="1">
      <c r="D429" s="75"/>
      <c r="E429" s="75"/>
      <c r="F429" s="75"/>
      <c r="G429" s="75"/>
      <c r="H429" s="1535"/>
      <c r="I429" s="1536"/>
      <c r="J429" s="1536"/>
      <c r="K429" s="1536"/>
      <c r="L429" s="1536"/>
      <c r="M429" s="1537"/>
      <c r="N429" s="1427" t="s">
        <v>125</v>
      </c>
      <c r="O429" s="1379"/>
      <c r="P429" s="1379"/>
      <c r="Q429" s="1379"/>
      <c r="R429" s="1379"/>
      <c r="S429" s="1379"/>
      <c r="T429" s="1380"/>
      <c r="U429" s="1642" t="str">
        <f>IF($U$165&lt;&gt;"",$U$165,"")</f>
        <v/>
      </c>
      <c r="V429" s="1642"/>
      <c r="W429" s="1642"/>
      <c r="X429" s="1642" t="str">
        <f>IF($X$165&lt;&gt;"",$X$165,"")</f>
        <v/>
      </c>
      <c r="Y429" s="1642"/>
      <c r="Z429" s="1642"/>
      <c r="AA429" s="1642" t="str">
        <f>IF($AA$165&lt;&gt;"",$AA$165,"")</f>
        <v/>
      </c>
      <c r="AB429" s="1642"/>
      <c r="AC429" s="1642"/>
      <c r="AD429" s="1430" t="str">
        <f>IF($AD$165&lt;&gt;"",$AD$165,"")</f>
        <v/>
      </c>
      <c r="AE429" s="1431"/>
      <c r="AF429" s="1431"/>
      <c r="AG429" s="1431" t="str">
        <f>IF($AG$165&lt;&gt;"",$AG$165,"")</f>
        <v/>
      </c>
      <c r="AH429" s="1431"/>
      <c r="AI429" s="1573"/>
      <c r="AJ429" s="1642" t="str">
        <f>IF($AJ$165&lt;&gt;"",$AJ$165,"")</f>
        <v/>
      </c>
      <c r="AK429" s="1642"/>
      <c r="AL429" s="1642"/>
      <c r="AM429" s="1642" t="str">
        <f>IF($AM$165&lt;&gt;"",$AM$165,"")</f>
        <v/>
      </c>
      <c r="AN429" s="1642"/>
      <c r="AO429" s="1642"/>
      <c r="AP429" s="1430" t="str">
        <f>IF($AP$165&lt;&gt;"",$AP$165,"")</f>
        <v/>
      </c>
      <c r="AQ429" s="1431"/>
      <c r="AR429" s="1431"/>
      <c r="AS429" s="1431" t="str">
        <f>IF($AS$165&lt;&gt;"",$AS$165,"")</f>
        <v/>
      </c>
      <c r="AT429" s="1431"/>
      <c r="AU429" s="1573"/>
      <c r="AV429" s="1642" t="str">
        <f>IF($AV$165&lt;&gt;"",$AV$165,"")</f>
        <v/>
      </c>
      <c r="AW429" s="1642"/>
      <c r="AX429" s="1642"/>
      <c r="AY429" s="1642" t="str">
        <f>IF($AY$165&lt;&gt;"",$AY$165,"")</f>
        <v/>
      </c>
      <c r="AZ429" s="1642"/>
      <c r="BA429" s="1642"/>
      <c r="BB429" s="1642" t="str">
        <f>IF($BB$165&lt;&gt;"",$BB$165,"")</f>
        <v/>
      </c>
      <c r="BC429" s="1642"/>
      <c r="BD429" s="1642"/>
      <c r="BE429" s="1410"/>
      <c r="BF429" s="1401"/>
      <c r="BG429" s="1401"/>
      <c r="BH429" s="1401"/>
      <c r="BI429" s="1401"/>
      <c r="BJ429" s="1401"/>
      <c r="BK429" s="1401"/>
      <c r="BL429" s="1401"/>
      <c r="BM429" s="1401"/>
      <c r="BN429" s="1402"/>
      <c r="BO429" s="1414"/>
      <c r="BP429" s="1414"/>
      <c r="BQ429" s="1414"/>
      <c r="BR429" s="1414"/>
      <c r="BS429" s="1414"/>
      <c r="BT429" s="1414"/>
      <c r="BU429" s="1414"/>
      <c r="BV429" s="1414"/>
      <c r="BW429" s="1414"/>
      <c r="BX429" s="1414"/>
      <c r="BY429" s="1414"/>
      <c r="BZ429" s="1415"/>
      <c r="CA429" s="1660" t="s">
        <v>275</v>
      </c>
      <c r="CB429" s="1661"/>
      <c r="CC429" s="1661"/>
      <c r="CD429" s="1661"/>
      <c r="CE429" s="1661"/>
      <c r="CF429" s="1661"/>
      <c r="CG429" s="1661"/>
      <c r="CH429" s="1661"/>
      <c r="CI429" s="1661"/>
      <c r="CJ429" s="1586" t="s">
        <v>33</v>
      </c>
      <c r="CK429" s="1587"/>
      <c r="CL429" s="1587"/>
      <c r="CM429" s="1587"/>
      <c r="CN429" s="1587"/>
      <c r="CO429" s="1587"/>
      <c r="CP429" s="1587"/>
      <c r="CQ429" s="1587"/>
      <c r="CR429" s="1587"/>
      <c r="CS429" s="1587"/>
      <c r="CT429" s="1587"/>
      <c r="CU429" s="1588"/>
      <c r="CV429" s="1662" t="s">
        <v>277</v>
      </c>
      <c r="CW429" s="1663"/>
      <c r="CX429" s="1663"/>
      <c r="CY429" s="1663"/>
      <c r="CZ429" s="1663"/>
      <c r="DA429" s="1663"/>
      <c r="DB429" s="1663"/>
      <c r="DC429" s="1663"/>
      <c r="DD429" s="1664"/>
      <c r="DE429" s="1586" t="s">
        <v>33</v>
      </c>
      <c r="DF429" s="1587"/>
      <c r="DG429" s="1587"/>
      <c r="DH429" s="1587"/>
      <c r="DI429" s="1587"/>
      <c r="DJ429" s="1587"/>
      <c r="DK429" s="1587"/>
      <c r="DL429" s="1587"/>
      <c r="DM429" s="1587"/>
      <c r="DN429" s="1587"/>
      <c r="DO429" s="1587"/>
      <c r="DP429" s="1681"/>
      <c r="DQ429" s="192"/>
      <c r="DR429" s="144"/>
      <c r="DW429" s="75"/>
      <c r="DX429" s="75"/>
      <c r="DY429" s="75"/>
      <c r="DZ429" s="75"/>
      <c r="EA429" s="1535"/>
      <c r="EB429" s="1536"/>
      <c r="EC429" s="1536"/>
      <c r="ED429" s="1536"/>
      <c r="EE429" s="1536"/>
      <c r="EF429" s="1537"/>
      <c r="EG429" s="1427" t="s">
        <v>125</v>
      </c>
      <c r="EH429" s="1379"/>
      <c r="EI429" s="1379"/>
      <c r="EJ429" s="1379"/>
      <c r="EK429" s="1379"/>
      <c r="EL429" s="1379"/>
      <c r="EM429" s="1380"/>
      <c r="EN429" s="1791"/>
      <c r="EO429" s="1792"/>
      <c r="EP429" s="1792"/>
      <c r="EQ429" s="1793"/>
      <c r="ER429" s="1793"/>
      <c r="ES429" s="1793"/>
      <c r="ET429" s="1793"/>
      <c r="EU429" s="1793"/>
      <c r="EV429" s="1793"/>
      <c r="EW429" s="1793"/>
      <c r="EX429" s="1793"/>
      <c r="EY429" s="1793"/>
      <c r="EZ429" s="1793"/>
      <c r="FA429" s="1793"/>
      <c r="FB429" s="1793"/>
      <c r="FC429" s="1793"/>
      <c r="FD429" s="1793"/>
      <c r="FE429" s="1793"/>
      <c r="FF429" s="1793"/>
      <c r="FG429" s="1793"/>
      <c r="FH429" s="1793"/>
      <c r="FI429" s="1793"/>
      <c r="FJ429" s="1793"/>
      <c r="FK429" s="1793"/>
      <c r="FL429" s="1793"/>
      <c r="FM429" s="1793"/>
      <c r="FN429" s="1793"/>
      <c r="FO429" s="1793"/>
      <c r="FP429" s="1793"/>
      <c r="FQ429" s="1793"/>
      <c r="FR429" s="1793"/>
      <c r="FS429" s="1793"/>
      <c r="FT429" s="1793"/>
      <c r="FU429" s="1793"/>
      <c r="FV429" s="1793"/>
      <c r="FW429" s="1794"/>
      <c r="FX429" s="1401"/>
      <c r="FY429" s="1401"/>
      <c r="FZ429" s="1401"/>
      <c r="GA429" s="1401"/>
      <c r="GB429" s="1401"/>
      <c r="GC429" s="1401"/>
      <c r="GD429" s="1401"/>
      <c r="GE429" s="1401"/>
      <c r="GF429" s="1401"/>
      <c r="GG429" s="1401"/>
      <c r="GH429" s="1413"/>
      <c r="GI429" s="1414"/>
      <c r="GJ429" s="1414"/>
      <c r="GK429" s="1414"/>
      <c r="GL429" s="1414"/>
      <c r="GM429" s="1414"/>
      <c r="GN429" s="1414"/>
      <c r="GO429" s="1414"/>
      <c r="GP429" s="1414"/>
      <c r="GQ429" s="1414"/>
      <c r="GR429" s="1414"/>
      <c r="GS429" s="1415"/>
      <c r="GT429" s="1660" t="s">
        <v>275</v>
      </c>
      <c r="GU429" s="1661"/>
      <c r="GV429" s="1661"/>
      <c r="GW429" s="1661"/>
      <c r="GX429" s="1661"/>
      <c r="GY429" s="1661"/>
      <c r="GZ429" s="1661"/>
      <c r="HA429" s="1661"/>
      <c r="HB429" s="1661"/>
      <c r="HC429" s="1586" t="s">
        <v>33</v>
      </c>
      <c r="HD429" s="1587"/>
      <c r="HE429" s="1587"/>
      <c r="HF429" s="1587"/>
      <c r="HG429" s="1587"/>
      <c r="HH429" s="1587"/>
      <c r="HI429" s="1587"/>
      <c r="HJ429" s="1587"/>
      <c r="HK429" s="1587"/>
      <c r="HL429" s="1587"/>
      <c r="HM429" s="1587"/>
      <c r="HN429" s="1588"/>
      <c r="HO429" s="1662" t="s">
        <v>277</v>
      </c>
      <c r="HP429" s="1663"/>
      <c r="HQ429" s="1663"/>
      <c r="HR429" s="1663"/>
      <c r="HS429" s="1663"/>
      <c r="HT429" s="1663"/>
      <c r="HU429" s="1663"/>
      <c r="HV429" s="1663"/>
      <c r="HW429" s="1664"/>
      <c r="HX429" s="1586" t="s">
        <v>33</v>
      </c>
      <c r="HY429" s="1587"/>
      <c r="HZ429" s="1587"/>
      <c r="IA429" s="1587"/>
      <c r="IB429" s="1587"/>
      <c r="IC429" s="1587"/>
      <c r="ID429" s="1587"/>
      <c r="IE429" s="1587"/>
      <c r="IF429" s="1587"/>
      <c r="IG429" s="1587"/>
      <c r="IH429" s="1587"/>
      <c r="II429" s="1681"/>
    </row>
    <row r="430" spans="3:243" ht="5.25" customHeight="1">
      <c r="D430" s="75"/>
      <c r="E430" s="75"/>
      <c r="F430" s="75"/>
      <c r="G430" s="75"/>
      <c r="H430" s="1535"/>
      <c r="I430" s="1536"/>
      <c r="J430" s="1536"/>
      <c r="K430" s="1536"/>
      <c r="L430" s="1536"/>
      <c r="M430" s="1537"/>
      <c r="N430" s="1381"/>
      <c r="O430" s="1382"/>
      <c r="P430" s="1382"/>
      <c r="Q430" s="1382"/>
      <c r="R430" s="1382"/>
      <c r="S430" s="1382"/>
      <c r="T430" s="1383"/>
      <c r="U430" s="1643"/>
      <c r="V430" s="1643"/>
      <c r="W430" s="1643"/>
      <c r="X430" s="1643"/>
      <c r="Y430" s="1643"/>
      <c r="Z430" s="1643"/>
      <c r="AA430" s="1643"/>
      <c r="AB430" s="1643"/>
      <c r="AC430" s="1643"/>
      <c r="AD430" s="1432"/>
      <c r="AE430" s="1433"/>
      <c r="AF430" s="1433"/>
      <c r="AG430" s="1433"/>
      <c r="AH430" s="1433"/>
      <c r="AI430" s="1574"/>
      <c r="AJ430" s="1643"/>
      <c r="AK430" s="1643"/>
      <c r="AL430" s="1643"/>
      <c r="AM430" s="1643"/>
      <c r="AN430" s="1643"/>
      <c r="AO430" s="1643"/>
      <c r="AP430" s="1432"/>
      <c r="AQ430" s="1433"/>
      <c r="AR430" s="1433"/>
      <c r="AS430" s="1433"/>
      <c r="AT430" s="1433"/>
      <c r="AU430" s="1574"/>
      <c r="AV430" s="1643"/>
      <c r="AW430" s="1643"/>
      <c r="AX430" s="1643"/>
      <c r="AY430" s="1643"/>
      <c r="AZ430" s="1643"/>
      <c r="BA430" s="1643"/>
      <c r="BB430" s="1643"/>
      <c r="BC430" s="1643"/>
      <c r="BD430" s="1643"/>
      <c r="BE430" s="1410"/>
      <c r="BF430" s="1401"/>
      <c r="BG430" s="1401"/>
      <c r="BH430" s="1401"/>
      <c r="BI430" s="1401"/>
      <c r="BJ430" s="1401"/>
      <c r="BK430" s="1401"/>
      <c r="BL430" s="1401"/>
      <c r="BM430" s="1401"/>
      <c r="BN430" s="1402"/>
      <c r="BO430" s="1414"/>
      <c r="BP430" s="1414"/>
      <c r="BQ430" s="1414"/>
      <c r="BR430" s="1414"/>
      <c r="BS430" s="1414"/>
      <c r="BT430" s="1414"/>
      <c r="BU430" s="1414"/>
      <c r="BV430" s="1414"/>
      <c r="BW430" s="1414"/>
      <c r="BX430" s="1414"/>
      <c r="BY430" s="1414"/>
      <c r="BZ430" s="1415"/>
      <c r="CA430" s="1660"/>
      <c r="CB430" s="1661"/>
      <c r="CC430" s="1661"/>
      <c r="CD430" s="1661"/>
      <c r="CE430" s="1661"/>
      <c r="CF430" s="1661"/>
      <c r="CG430" s="1661"/>
      <c r="CH430" s="1661"/>
      <c r="CI430" s="1661"/>
      <c r="CJ430" s="1589"/>
      <c r="CK430" s="1590"/>
      <c r="CL430" s="1590"/>
      <c r="CM430" s="1590"/>
      <c r="CN430" s="1590"/>
      <c r="CO430" s="1590"/>
      <c r="CP430" s="1590"/>
      <c r="CQ430" s="1590"/>
      <c r="CR430" s="1590"/>
      <c r="CS430" s="1590"/>
      <c r="CT430" s="1590"/>
      <c r="CU430" s="1591"/>
      <c r="CV430" s="1665"/>
      <c r="CW430" s="1666"/>
      <c r="CX430" s="1666"/>
      <c r="CY430" s="1666"/>
      <c r="CZ430" s="1666"/>
      <c r="DA430" s="1666"/>
      <c r="DB430" s="1666"/>
      <c r="DC430" s="1666"/>
      <c r="DD430" s="1667"/>
      <c r="DE430" s="1589"/>
      <c r="DF430" s="1590"/>
      <c r="DG430" s="1590"/>
      <c r="DH430" s="1590"/>
      <c r="DI430" s="1590"/>
      <c r="DJ430" s="1590"/>
      <c r="DK430" s="1590"/>
      <c r="DL430" s="1590"/>
      <c r="DM430" s="1590"/>
      <c r="DN430" s="1590"/>
      <c r="DO430" s="1590"/>
      <c r="DP430" s="1682"/>
      <c r="DQ430" s="192"/>
      <c r="DR430" s="144"/>
      <c r="DW430" s="75"/>
      <c r="DX430" s="75"/>
      <c r="DY430" s="75"/>
      <c r="DZ430" s="75"/>
      <c r="EA430" s="1535"/>
      <c r="EB430" s="1536"/>
      <c r="EC430" s="1536"/>
      <c r="ED430" s="1536"/>
      <c r="EE430" s="1536"/>
      <c r="EF430" s="1537"/>
      <c r="EG430" s="1381"/>
      <c r="EH430" s="1382"/>
      <c r="EI430" s="1382"/>
      <c r="EJ430" s="1382"/>
      <c r="EK430" s="1382"/>
      <c r="EL430" s="1382"/>
      <c r="EM430" s="1383"/>
      <c r="EN430" s="1795"/>
      <c r="EO430" s="1796"/>
      <c r="EP430" s="1796"/>
      <c r="EQ430" s="1797"/>
      <c r="ER430" s="1797"/>
      <c r="ES430" s="1797"/>
      <c r="ET430" s="1797"/>
      <c r="EU430" s="1797"/>
      <c r="EV430" s="1797"/>
      <c r="EW430" s="1797"/>
      <c r="EX430" s="1797"/>
      <c r="EY430" s="1797"/>
      <c r="EZ430" s="1797"/>
      <c r="FA430" s="1797"/>
      <c r="FB430" s="1797"/>
      <c r="FC430" s="1797"/>
      <c r="FD430" s="1797"/>
      <c r="FE430" s="1797"/>
      <c r="FF430" s="1797"/>
      <c r="FG430" s="1797"/>
      <c r="FH430" s="1797"/>
      <c r="FI430" s="1797"/>
      <c r="FJ430" s="1797"/>
      <c r="FK430" s="1797"/>
      <c r="FL430" s="1797"/>
      <c r="FM430" s="1797"/>
      <c r="FN430" s="1797"/>
      <c r="FO430" s="1797"/>
      <c r="FP430" s="1797"/>
      <c r="FQ430" s="1797"/>
      <c r="FR430" s="1797"/>
      <c r="FS430" s="1797"/>
      <c r="FT430" s="1797"/>
      <c r="FU430" s="1797"/>
      <c r="FV430" s="1797"/>
      <c r="FW430" s="1798"/>
      <c r="FX430" s="1401"/>
      <c r="FY430" s="1401"/>
      <c r="FZ430" s="1401"/>
      <c r="GA430" s="1401"/>
      <c r="GB430" s="1401"/>
      <c r="GC430" s="1401"/>
      <c r="GD430" s="1401"/>
      <c r="GE430" s="1401"/>
      <c r="GF430" s="1401"/>
      <c r="GG430" s="1401"/>
      <c r="GH430" s="1413"/>
      <c r="GI430" s="1414"/>
      <c r="GJ430" s="1414"/>
      <c r="GK430" s="1414"/>
      <c r="GL430" s="1414"/>
      <c r="GM430" s="1414"/>
      <c r="GN430" s="1414"/>
      <c r="GO430" s="1414"/>
      <c r="GP430" s="1414"/>
      <c r="GQ430" s="1414"/>
      <c r="GR430" s="1414"/>
      <c r="GS430" s="1415"/>
      <c r="GT430" s="1660"/>
      <c r="GU430" s="1661"/>
      <c r="GV430" s="1661"/>
      <c r="GW430" s="1661"/>
      <c r="GX430" s="1661"/>
      <c r="GY430" s="1661"/>
      <c r="GZ430" s="1661"/>
      <c r="HA430" s="1661"/>
      <c r="HB430" s="1661"/>
      <c r="HC430" s="1589"/>
      <c r="HD430" s="1590"/>
      <c r="HE430" s="1590"/>
      <c r="HF430" s="1590"/>
      <c r="HG430" s="1590"/>
      <c r="HH430" s="1590"/>
      <c r="HI430" s="1590"/>
      <c r="HJ430" s="1590"/>
      <c r="HK430" s="1590"/>
      <c r="HL430" s="1590"/>
      <c r="HM430" s="1590"/>
      <c r="HN430" s="1591"/>
      <c r="HO430" s="1665"/>
      <c r="HP430" s="1666"/>
      <c r="HQ430" s="1666"/>
      <c r="HR430" s="1666"/>
      <c r="HS430" s="1666"/>
      <c r="HT430" s="1666"/>
      <c r="HU430" s="1666"/>
      <c r="HV430" s="1666"/>
      <c r="HW430" s="1667"/>
      <c r="HX430" s="1589"/>
      <c r="HY430" s="1590"/>
      <c r="HZ430" s="1590"/>
      <c r="IA430" s="1590"/>
      <c r="IB430" s="1590"/>
      <c r="IC430" s="1590"/>
      <c r="ID430" s="1590"/>
      <c r="IE430" s="1590"/>
      <c r="IF430" s="1590"/>
      <c r="IG430" s="1590"/>
      <c r="IH430" s="1590"/>
      <c r="II430" s="1682"/>
    </row>
    <row r="431" spans="3:243" ht="5.25" customHeight="1">
      <c r="D431" s="75"/>
      <c r="E431" s="75"/>
      <c r="F431" s="75"/>
      <c r="G431" s="75"/>
      <c r="H431" s="1535"/>
      <c r="I431" s="1536"/>
      <c r="J431" s="1536"/>
      <c r="K431" s="1536"/>
      <c r="L431" s="1536"/>
      <c r="M431" s="1537"/>
      <c r="N431" s="1381"/>
      <c r="O431" s="1382"/>
      <c r="P431" s="1382"/>
      <c r="Q431" s="1382"/>
      <c r="R431" s="1382"/>
      <c r="S431" s="1382"/>
      <c r="T431" s="1383"/>
      <c r="U431" s="1643"/>
      <c r="V431" s="1643"/>
      <c r="W431" s="1643"/>
      <c r="X431" s="1643"/>
      <c r="Y431" s="1643"/>
      <c r="Z431" s="1643"/>
      <c r="AA431" s="1643"/>
      <c r="AB431" s="1643"/>
      <c r="AC431" s="1643"/>
      <c r="AD431" s="1432"/>
      <c r="AE431" s="1433"/>
      <c r="AF431" s="1433"/>
      <c r="AG431" s="1433"/>
      <c r="AH431" s="1433"/>
      <c r="AI431" s="1574"/>
      <c r="AJ431" s="1643"/>
      <c r="AK431" s="1643"/>
      <c r="AL431" s="1643"/>
      <c r="AM431" s="1643"/>
      <c r="AN431" s="1643"/>
      <c r="AO431" s="1643"/>
      <c r="AP431" s="1432"/>
      <c r="AQ431" s="1433"/>
      <c r="AR431" s="1433"/>
      <c r="AS431" s="1433"/>
      <c r="AT431" s="1433"/>
      <c r="AU431" s="1574"/>
      <c r="AV431" s="1643"/>
      <c r="AW431" s="1643"/>
      <c r="AX431" s="1643"/>
      <c r="AY431" s="1643"/>
      <c r="AZ431" s="1643"/>
      <c r="BA431" s="1643"/>
      <c r="BB431" s="1643"/>
      <c r="BC431" s="1643"/>
      <c r="BD431" s="1643"/>
      <c r="BE431" s="1410"/>
      <c r="BF431" s="1401"/>
      <c r="BG431" s="1401"/>
      <c r="BH431" s="1401"/>
      <c r="BI431" s="1401"/>
      <c r="BJ431" s="1401"/>
      <c r="BK431" s="1401"/>
      <c r="BL431" s="1401"/>
      <c r="BM431" s="1401"/>
      <c r="BN431" s="1402"/>
      <c r="BO431" s="1414"/>
      <c r="BP431" s="1414"/>
      <c r="BQ431" s="1414"/>
      <c r="BR431" s="1414"/>
      <c r="BS431" s="1414"/>
      <c r="BT431" s="1414"/>
      <c r="BU431" s="1414"/>
      <c r="BV431" s="1414"/>
      <c r="BW431" s="1414"/>
      <c r="BX431" s="1414"/>
      <c r="BY431" s="1414"/>
      <c r="BZ431" s="1415"/>
      <c r="CA431" s="1660"/>
      <c r="CB431" s="1661"/>
      <c r="CC431" s="1661"/>
      <c r="CD431" s="1661"/>
      <c r="CE431" s="1661"/>
      <c r="CF431" s="1661"/>
      <c r="CG431" s="1661"/>
      <c r="CH431" s="1661"/>
      <c r="CI431" s="1661"/>
      <c r="CJ431" s="1592" t="str">
        <f>IF($CJ$167&lt;&gt;"",$CJ$167,"")</f>
        <v/>
      </c>
      <c r="CK431" s="1593"/>
      <c r="CL431" s="1593"/>
      <c r="CM431" s="1593"/>
      <c r="CN431" s="1593"/>
      <c r="CO431" s="1593"/>
      <c r="CP431" s="1593"/>
      <c r="CQ431" s="1593"/>
      <c r="CR431" s="1593"/>
      <c r="CS431" s="1593"/>
      <c r="CT431" s="1593"/>
      <c r="CU431" s="1594"/>
      <c r="CV431" s="1665"/>
      <c r="CW431" s="1666"/>
      <c r="CX431" s="1666"/>
      <c r="CY431" s="1666"/>
      <c r="CZ431" s="1666"/>
      <c r="DA431" s="1666"/>
      <c r="DB431" s="1666"/>
      <c r="DC431" s="1666"/>
      <c r="DD431" s="1667"/>
      <c r="DE431" s="1592" t="str">
        <f>IF($DE$167&lt;&gt;"",$DE$167,"")</f>
        <v/>
      </c>
      <c r="DF431" s="1593"/>
      <c r="DG431" s="1593"/>
      <c r="DH431" s="1593"/>
      <c r="DI431" s="1593"/>
      <c r="DJ431" s="1593"/>
      <c r="DK431" s="1593"/>
      <c r="DL431" s="1593"/>
      <c r="DM431" s="1593"/>
      <c r="DN431" s="1593"/>
      <c r="DO431" s="1593"/>
      <c r="DP431" s="1683"/>
      <c r="DQ431" s="192"/>
      <c r="DR431" s="144"/>
      <c r="DW431" s="75"/>
      <c r="DX431" s="75"/>
      <c r="DY431" s="75"/>
      <c r="DZ431" s="75"/>
      <c r="EA431" s="1535"/>
      <c r="EB431" s="1536"/>
      <c r="EC431" s="1536"/>
      <c r="ED431" s="1536"/>
      <c r="EE431" s="1536"/>
      <c r="EF431" s="1537"/>
      <c r="EG431" s="1381"/>
      <c r="EH431" s="1382"/>
      <c r="EI431" s="1382"/>
      <c r="EJ431" s="1382"/>
      <c r="EK431" s="1382"/>
      <c r="EL431" s="1382"/>
      <c r="EM431" s="1383"/>
      <c r="EN431" s="1795"/>
      <c r="EO431" s="1796"/>
      <c r="EP431" s="1796"/>
      <c r="EQ431" s="1797"/>
      <c r="ER431" s="1797"/>
      <c r="ES431" s="1797"/>
      <c r="ET431" s="1797"/>
      <c r="EU431" s="1797"/>
      <c r="EV431" s="1797"/>
      <c r="EW431" s="1797"/>
      <c r="EX431" s="1797"/>
      <c r="EY431" s="1797"/>
      <c r="EZ431" s="1797"/>
      <c r="FA431" s="1797"/>
      <c r="FB431" s="1797"/>
      <c r="FC431" s="1797"/>
      <c r="FD431" s="1797"/>
      <c r="FE431" s="1797"/>
      <c r="FF431" s="1797"/>
      <c r="FG431" s="1797"/>
      <c r="FH431" s="1797"/>
      <c r="FI431" s="1797"/>
      <c r="FJ431" s="1797"/>
      <c r="FK431" s="1797"/>
      <c r="FL431" s="1797"/>
      <c r="FM431" s="1797"/>
      <c r="FN431" s="1797"/>
      <c r="FO431" s="1797"/>
      <c r="FP431" s="1797"/>
      <c r="FQ431" s="1797"/>
      <c r="FR431" s="1797"/>
      <c r="FS431" s="1797"/>
      <c r="FT431" s="1797"/>
      <c r="FU431" s="1797"/>
      <c r="FV431" s="1797"/>
      <c r="FW431" s="1798"/>
      <c r="FX431" s="1401"/>
      <c r="FY431" s="1401"/>
      <c r="FZ431" s="1401"/>
      <c r="GA431" s="1401"/>
      <c r="GB431" s="1401"/>
      <c r="GC431" s="1401"/>
      <c r="GD431" s="1401"/>
      <c r="GE431" s="1401"/>
      <c r="GF431" s="1401"/>
      <c r="GG431" s="1401"/>
      <c r="GH431" s="1413"/>
      <c r="GI431" s="1414"/>
      <c r="GJ431" s="1414"/>
      <c r="GK431" s="1414"/>
      <c r="GL431" s="1414"/>
      <c r="GM431" s="1414"/>
      <c r="GN431" s="1414"/>
      <c r="GO431" s="1414"/>
      <c r="GP431" s="1414"/>
      <c r="GQ431" s="1414"/>
      <c r="GR431" s="1414"/>
      <c r="GS431" s="1415"/>
      <c r="GT431" s="1660"/>
      <c r="GU431" s="1661"/>
      <c r="GV431" s="1661"/>
      <c r="GW431" s="1661"/>
      <c r="GX431" s="1661"/>
      <c r="GY431" s="1661"/>
      <c r="GZ431" s="1661"/>
      <c r="HA431" s="1661"/>
      <c r="HB431" s="1661"/>
      <c r="HC431" s="1592" t="str">
        <f>IF($CJ$167&lt;&gt;"",$CJ$167,"")</f>
        <v/>
      </c>
      <c r="HD431" s="1593"/>
      <c r="HE431" s="1593"/>
      <c r="HF431" s="1593"/>
      <c r="HG431" s="1593"/>
      <c r="HH431" s="1593"/>
      <c r="HI431" s="1593"/>
      <c r="HJ431" s="1593"/>
      <c r="HK431" s="1593"/>
      <c r="HL431" s="1593"/>
      <c r="HM431" s="1593"/>
      <c r="HN431" s="1594"/>
      <c r="HO431" s="1665"/>
      <c r="HP431" s="1666"/>
      <c r="HQ431" s="1666"/>
      <c r="HR431" s="1666"/>
      <c r="HS431" s="1666"/>
      <c r="HT431" s="1666"/>
      <c r="HU431" s="1666"/>
      <c r="HV431" s="1666"/>
      <c r="HW431" s="1667"/>
      <c r="HX431" s="1592" t="str">
        <f>IF($DE$167&lt;&gt;"",$DE$167,"")</f>
        <v/>
      </c>
      <c r="HY431" s="1593"/>
      <c r="HZ431" s="1593"/>
      <c r="IA431" s="1593"/>
      <c r="IB431" s="1593"/>
      <c r="IC431" s="1593"/>
      <c r="ID431" s="1593"/>
      <c r="IE431" s="1593"/>
      <c r="IF431" s="1593"/>
      <c r="IG431" s="1593"/>
      <c r="IH431" s="1593"/>
      <c r="II431" s="1683"/>
    </row>
    <row r="432" spans="3:243" ht="5.25" customHeight="1">
      <c r="D432" s="75"/>
      <c r="E432" s="75"/>
      <c r="F432" s="75"/>
      <c r="G432" s="75"/>
      <c r="H432" s="1535"/>
      <c r="I432" s="1536"/>
      <c r="J432" s="1536"/>
      <c r="K432" s="1536"/>
      <c r="L432" s="1536"/>
      <c r="M432" s="1537"/>
      <c r="N432" s="1381"/>
      <c r="O432" s="1382"/>
      <c r="P432" s="1382"/>
      <c r="Q432" s="1382"/>
      <c r="R432" s="1382"/>
      <c r="S432" s="1382"/>
      <c r="T432" s="1383"/>
      <c r="U432" s="1643"/>
      <c r="V432" s="1643"/>
      <c r="W432" s="1643"/>
      <c r="X432" s="1643"/>
      <c r="Y432" s="1643"/>
      <c r="Z432" s="1643"/>
      <c r="AA432" s="1643"/>
      <c r="AB432" s="1643"/>
      <c r="AC432" s="1643"/>
      <c r="AD432" s="1432"/>
      <c r="AE432" s="1433"/>
      <c r="AF432" s="1433"/>
      <c r="AG432" s="1433"/>
      <c r="AH432" s="1433"/>
      <c r="AI432" s="1574"/>
      <c r="AJ432" s="1643"/>
      <c r="AK432" s="1643"/>
      <c r="AL432" s="1643"/>
      <c r="AM432" s="1643"/>
      <c r="AN432" s="1643"/>
      <c r="AO432" s="1643"/>
      <c r="AP432" s="1432"/>
      <c r="AQ432" s="1433"/>
      <c r="AR432" s="1433"/>
      <c r="AS432" s="1433"/>
      <c r="AT432" s="1433"/>
      <c r="AU432" s="1574"/>
      <c r="AV432" s="1643"/>
      <c r="AW432" s="1643"/>
      <c r="AX432" s="1643"/>
      <c r="AY432" s="1643"/>
      <c r="AZ432" s="1643"/>
      <c r="BA432" s="1643"/>
      <c r="BB432" s="1643"/>
      <c r="BC432" s="1643"/>
      <c r="BD432" s="1643"/>
      <c r="BE432" s="1410"/>
      <c r="BF432" s="1401"/>
      <c r="BG432" s="1401"/>
      <c r="BH432" s="1401"/>
      <c r="BI432" s="1401"/>
      <c r="BJ432" s="1401"/>
      <c r="BK432" s="1401"/>
      <c r="BL432" s="1401"/>
      <c r="BM432" s="1401"/>
      <c r="BN432" s="1402"/>
      <c r="BO432" s="1414"/>
      <c r="BP432" s="1414"/>
      <c r="BQ432" s="1414"/>
      <c r="BR432" s="1414"/>
      <c r="BS432" s="1414"/>
      <c r="BT432" s="1414"/>
      <c r="BU432" s="1414"/>
      <c r="BV432" s="1414"/>
      <c r="BW432" s="1414"/>
      <c r="BX432" s="1414"/>
      <c r="BY432" s="1414"/>
      <c r="BZ432" s="1415"/>
      <c r="CA432" s="1660"/>
      <c r="CB432" s="1661"/>
      <c r="CC432" s="1661"/>
      <c r="CD432" s="1661"/>
      <c r="CE432" s="1661"/>
      <c r="CF432" s="1661"/>
      <c r="CG432" s="1661"/>
      <c r="CH432" s="1661"/>
      <c r="CI432" s="1661"/>
      <c r="CJ432" s="1592"/>
      <c r="CK432" s="1593"/>
      <c r="CL432" s="1593"/>
      <c r="CM432" s="1593"/>
      <c r="CN432" s="1593"/>
      <c r="CO432" s="1593"/>
      <c r="CP432" s="1593"/>
      <c r="CQ432" s="1593"/>
      <c r="CR432" s="1593"/>
      <c r="CS432" s="1593"/>
      <c r="CT432" s="1593"/>
      <c r="CU432" s="1594"/>
      <c r="CV432" s="1665"/>
      <c r="CW432" s="1666"/>
      <c r="CX432" s="1666"/>
      <c r="CY432" s="1666"/>
      <c r="CZ432" s="1666"/>
      <c r="DA432" s="1666"/>
      <c r="DB432" s="1666"/>
      <c r="DC432" s="1666"/>
      <c r="DD432" s="1667"/>
      <c r="DE432" s="1592"/>
      <c r="DF432" s="1593"/>
      <c r="DG432" s="1593"/>
      <c r="DH432" s="1593"/>
      <c r="DI432" s="1593"/>
      <c r="DJ432" s="1593"/>
      <c r="DK432" s="1593"/>
      <c r="DL432" s="1593"/>
      <c r="DM432" s="1593"/>
      <c r="DN432" s="1593"/>
      <c r="DO432" s="1593"/>
      <c r="DP432" s="1683"/>
      <c r="DQ432" s="192"/>
      <c r="DR432" s="144"/>
      <c r="DW432" s="75"/>
      <c r="DX432" s="75"/>
      <c r="DY432" s="75"/>
      <c r="DZ432" s="75"/>
      <c r="EA432" s="1535"/>
      <c r="EB432" s="1536"/>
      <c r="EC432" s="1536"/>
      <c r="ED432" s="1536"/>
      <c r="EE432" s="1536"/>
      <c r="EF432" s="1537"/>
      <c r="EG432" s="1381"/>
      <c r="EH432" s="1382"/>
      <c r="EI432" s="1382"/>
      <c r="EJ432" s="1382"/>
      <c r="EK432" s="1382"/>
      <c r="EL432" s="1382"/>
      <c r="EM432" s="1383"/>
      <c r="EN432" s="1795"/>
      <c r="EO432" s="1796"/>
      <c r="EP432" s="1796"/>
      <c r="EQ432" s="1797"/>
      <c r="ER432" s="1797"/>
      <c r="ES432" s="1797"/>
      <c r="ET432" s="1797"/>
      <c r="EU432" s="1797"/>
      <c r="EV432" s="1797"/>
      <c r="EW432" s="1797"/>
      <c r="EX432" s="1797"/>
      <c r="EY432" s="1797"/>
      <c r="EZ432" s="1797"/>
      <c r="FA432" s="1797"/>
      <c r="FB432" s="1797"/>
      <c r="FC432" s="1797"/>
      <c r="FD432" s="1797"/>
      <c r="FE432" s="1797"/>
      <c r="FF432" s="1797"/>
      <c r="FG432" s="1797"/>
      <c r="FH432" s="1797"/>
      <c r="FI432" s="1797"/>
      <c r="FJ432" s="1797"/>
      <c r="FK432" s="1797"/>
      <c r="FL432" s="1797"/>
      <c r="FM432" s="1797"/>
      <c r="FN432" s="1797"/>
      <c r="FO432" s="1797"/>
      <c r="FP432" s="1797"/>
      <c r="FQ432" s="1797"/>
      <c r="FR432" s="1797"/>
      <c r="FS432" s="1797"/>
      <c r="FT432" s="1797"/>
      <c r="FU432" s="1797"/>
      <c r="FV432" s="1797"/>
      <c r="FW432" s="1798"/>
      <c r="FX432" s="1401"/>
      <c r="FY432" s="1401"/>
      <c r="FZ432" s="1401"/>
      <c r="GA432" s="1401"/>
      <c r="GB432" s="1401"/>
      <c r="GC432" s="1401"/>
      <c r="GD432" s="1401"/>
      <c r="GE432" s="1401"/>
      <c r="GF432" s="1401"/>
      <c r="GG432" s="1401"/>
      <c r="GH432" s="1413"/>
      <c r="GI432" s="1414"/>
      <c r="GJ432" s="1414"/>
      <c r="GK432" s="1414"/>
      <c r="GL432" s="1414"/>
      <c r="GM432" s="1414"/>
      <c r="GN432" s="1414"/>
      <c r="GO432" s="1414"/>
      <c r="GP432" s="1414"/>
      <c r="GQ432" s="1414"/>
      <c r="GR432" s="1414"/>
      <c r="GS432" s="1415"/>
      <c r="GT432" s="1660"/>
      <c r="GU432" s="1661"/>
      <c r="GV432" s="1661"/>
      <c r="GW432" s="1661"/>
      <c r="GX432" s="1661"/>
      <c r="GY432" s="1661"/>
      <c r="GZ432" s="1661"/>
      <c r="HA432" s="1661"/>
      <c r="HB432" s="1661"/>
      <c r="HC432" s="1592"/>
      <c r="HD432" s="1593"/>
      <c r="HE432" s="1593"/>
      <c r="HF432" s="1593"/>
      <c r="HG432" s="1593"/>
      <c r="HH432" s="1593"/>
      <c r="HI432" s="1593"/>
      <c r="HJ432" s="1593"/>
      <c r="HK432" s="1593"/>
      <c r="HL432" s="1593"/>
      <c r="HM432" s="1593"/>
      <c r="HN432" s="1594"/>
      <c r="HO432" s="1665"/>
      <c r="HP432" s="1666"/>
      <c r="HQ432" s="1666"/>
      <c r="HR432" s="1666"/>
      <c r="HS432" s="1666"/>
      <c r="HT432" s="1666"/>
      <c r="HU432" s="1666"/>
      <c r="HV432" s="1666"/>
      <c r="HW432" s="1667"/>
      <c r="HX432" s="1592"/>
      <c r="HY432" s="1593"/>
      <c r="HZ432" s="1593"/>
      <c r="IA432" s="1593"/>
      <c r="IB432" s="1593"/>
      <c r="IC432" s="1593"/>
      <c r="ID432" s="1593"/>
      <c r="IE432" s="1593"/>
      <c r="IF432" s="1593"/>
      <c r="IG432" s="1593"/>
      <c r="IH432" s="1593"/>
      <c r="II432" s="1683"/>
    </row>
    <row r="433" spans="4:243" ht="5.25" customHeight="1">
      <c r="D433" s="75"/>
      <c r="E433" s="75"/>
      <c r="F433" s="75"/>
      <c r="G433" s="75"/>
      <c r="H433" s="1538"/>
      <c r="I433" s="1539"/>
      <c r="J433" s="1539"/>
      <c r="K433" s="1539"/>
      <c r="L433" s="1539"/>
      <c r="M433" s="1540"/>
      <c r="N433" s="1428"/>
      <c r="O433" s="1480"/>
      <c r="P433" s="1480"/>
      <c r="Q433" s="1480"/>
      <c r="R433" s="1480"/>
      <c r="S433" s="1480"/>
      <c r="T433" s="1429"/>
      <c r="U433" s="1644"/>
      <c r="V433" s="1644"/>
      <c r="W433" s="1644"/>
      <c r="X433" s="1644"/>
      <c r="Y433" s="1644"/>
      <c r="Z433" s="1644"/>
      <c r="AA433" s="1644"/>
      <c r="AB433" s="1644"/>
      <c r="AC433" s="1644"/>
      <c r="AD433" s="1434"/>
      <c r="AE433" s="1435"/>
      <c r="AF433" s="1435"/>
      <c r="AG433" s="1435"/>
      <c r="AH433" s="1435"/>
      <c r="AI433" s="1575"/>
      <c r="AJ433" s="1644"/>
      <c r="AK433" s="1644"/>
      <c r="AL433" s="1644"/>
      <c r="AM433" s="1644"/>
      <c r="AN433" s="1644"/>
      <c r="AO433" s="1644"/>
      <c r="AP433" s="1434"/>
      <c r="AQ433" s="1435"/>
      <c r="AR433" s="1435"/>
      <c r="AS433" s="1435"/>
      <c r="AT433" s="1435"/>
      <c r="AU433" s="1575"/>
      <c r="AV433" s="1644"/>
      <c r="AW433" s="1644"/>
      <c r="AX433" s="1644"/>
      <c r="AY433" s="1644"/>
      <c r="AZ433" s="1644"/>
      <c r="BA433" s="1644"/>
      <c r="BB433" s="1644"/>
      <c r="BC433" s="1644"/>
      <c r="BD433" s="1644"/>
      <c r="BE433" s="1824"/>
      <c r="BF433" s="1825"/>
      <c r="BG433" s="1825"/>
      <c r="BH433" s="1825"/>
      <c r="BI433" s="1825"/>
      <c r="BJ433" s="1825"/>
      <c r="BK433" s="1825"/>
      <c r="BL433" s="1825"/>
      <c r="BM433" s="1825"/>
      <c r="BN433" s="1826"/>
      <c r="BO433" s="1417"/>
      <c r="BP433" s="1417"/>
      <c r="BQ433" s="1417"/>
      <c r="BR433" s="1417"/>
      <c r="BS433" s="1417"/>
      <c r="BT433" s="1417"/>
      <c r="BU433" s="1417"/>
      <c r="BV433" s="1417"/>
      <c r="BW433" s="1417"/>
      <c r="BX433" s="1417"/>
      <c r="BY433" s="1417"/>
      <c r="BZ433" s="1479"/>
      <c r="CA433" s="1660"/>
      <c r="CB433" s="1661"/>
      <c r="CC433" s="1661"/>
      <c r="CD433" s="1661"/>
      <c r="CE433" s="1661"/>
      <c r="CF433" s="1661"/>
      <c r="CG433" s="1661"/>
      <c r="CH433" s="1661"/>
      <c r="CI433" s="1661"/>
      <c r="CJ433" s="1595"/>
      <c r="CK433" s="1596"/>
      <c r="CL433" s="1596"/>
      <c r="CM433" s="1596"/>
      <c r="CN433" s="1596"/>
      <c r="CO433" s="1596"/>
      <c r="CP433" s="1596"/>
      <c r="CQ433" s="1596"/>
      <c r="CR433" s="1596"/>
      <c r="CS433" s="1596"/>
      <c r="CT433" s="1596"/>
      <c r="CU433" s="1597"/>
      <c r="CV433" s="1668"/>
      <c r="CW433" s="1669"/>
      <c r="CX433" s="1669"/>
      <c r="CY433" s="1669"/>
      <c r="CZ433" s="1669"/>
      <c r="DA433" s="1669"/>
      <c r="DB433" s="1669"/>
      <c r="DC433" s="1669"/>
      <c r="DD433" s="1670"/>
      <c r="DE433" s="1595"/>
      <c r="DF433" s="1596"/>
      <c r="DG433" s="1596"/>
      <c r="DH433" s="1596"/>
      <c r="DI433" s="1596"/>
      <c r="DJ433" s="1596"/>
      <c r="DK433" s="1596"/>
      <c r="DL433" s="1596"/>
      <c r="DM433" s="1596"/>
      <c r="DN433" s="1596"/>
      <c r="DO433" s="1596"/>
      <c r="DP433" s="1684"/>
      <c r="DQ433" s="192"/>
      <c r="DR433" s="144"/>
      <c r="DW433" s="75"/>
      <c r="DX433" s="75"/>
      <c r="DY433" s="75"/>
      <c r="DZ433" s="75"/>
      <c r="EA433" s="1538"/>
      <c r="EB433" s="1539"/>
      <c r="EC433" s="1539"/>
      <c r="ED433" s="1539"/>
      <c r="EE433" s="1539"/>
      <c r="EF433" s="1540"/>
      <c r="EG433" s="1428"/>
      <c r="EH433" s="1480"/>
      <c r="EI433" s="1480"/>
      <c r="EJ433" s="1480"/>
      <c r="EK433" s="1480"/>
      <c r="EL433" s="1480"/>
      <c r="EM433" s="1429"/>
      <c r="EN433" s="1799"/>
      <c r="EO433" s="1800"/>
      <c r="EP433" s="1800"/>
      <c r="EQ433" s="1801"/>
      <c r="ER433" s="1801"/>
      <c r="ES433" s="1801"/>
      <c r="ET433" s="1801"/>
      <c r="EU433" s="1801"/>
      <c r="EV433" s="1801"/>
      <c r="EW433" s="1801"/>
      <c r="EX433" s="1801"/>
      <c r="EY433" s="1801"/>
      <c r="EZ433" s="1801"/>
      <c r="FA433" s="1801"/>
      <c r="FB433" s="1801"/>
      <c r="FC433" s="1801"/>
      <c r="FD433" s="1801"/>
      <c r="FE433" s="1801"/>
      <c r="FF433" s="1801"/>
      <c r="FG433" s="1801"/>
      <c r="FH433" s="1801"/>
      <c r="FI433" s="1801"/>
      <c r="FJ433" s="1801"/>
      <c r="FK433" s="1801"/>
      <c r="FL433" s="1801"/>
      <c r="FM433" s="1801"/>
      <c r="FN433" s="1801"/>
      <c r="FO433" s="1801"/>
      <c r="FP433" s="1801"/>
      <c r="FQ433" s="1801"/>
      <c r="FR433" s="1801"/>
      <c r="FS433" s="1801"/>
      <c r="FT433" s="1801"/>
      <c r="FU433" s="1801"/>
      <c r="FV433" s="1801"/>
      <c r="FW433" s="1802"/>
      <c r="FX433" s="1825"/>
      <c r="FY433" s="1825"/>
      <c r="FZ433" s="1825"/>
      <c r="GA433" s="1825"/>
      <c r="GB433" s="1825"/>
      <c r="GC433" s="1825"/>
      <c r="GD433" s="1825"/>
      <c r="GE433" s="1825"/>
      <c r="GF433" s="1825"/>
      <c r="GG433" s="1825"/>
      <c r="GH433" s="1416"/>
      <c r="GI433" s="1417"/>
      <c r="GJ433" s="1417"/>
      <c r="GK433" s="1417"/>
      <c r="GL433" s="1417"/>
      <c r="GM433" s="1417"/>
      <c r="GN433" s="1417"/>
      <c r="GO433" s="1417"/>
      <c r="GP433" s="1417"/>
      <c r="GQ433" s="1417"/>
      <c r="GR433" s="1417"/>
      <c r="GS433" s="1479"/>
      <c r="GT433" s="1660"/>
      <c r="GU433" s="1661"/>
      <c r="GV433" s="1661"/>
      <c r="GW433" s="1661"/>
      <c r="GX433" s="1661"/>
      <c r="GY433" s="1661"/>
      <c r="GZ433" s="1661"/>
      <c r="HA433" s="1661"/>
      <c r="HB433" s="1661"/>
      <c r="HC433" s="1595"/>
      <c r="HD433" s="1596"/>
      <c r="HE433" s="1596"/>
      <c r="HF433" s="1596"/>
      <c r="HG433" s="1596"/>
      <c r="HH433" s="1596"/>
      <c r="HI433" s="1596"/>
      <c r="HJ433" s="1596"/>
      <c r="HK433" s="1596"/>
      <c r="HL433" s="1596"/>
      <c r="HM433" s="1596"/>
      <c r="HN433" s="1597"/>
      <c r="HO433" s="1668"/>
      <c r="HP433" s="1669"/>
      <c r="HQ433" s="1669"/>
      <c r="HR433" s="1669"/>
      <c r="HS433" s="1669"/>
      <c r="HT433" s="1669"/>
      <c r="HU433" s="1669"/>
      <c r="HV433" s="1669"/>
      <c r="HW433" s="1670"/>
      <c r="HX433" s="1595"/>
      <c r="HY433" s="1596"/>
      <c r="HZ433" s="1596"/>
      <c r="IA433" s="1596"/>
      <c r="IB433" s="1596"/>
      <c r="IC433" s="1596"/>
      <c r="ID433" s="1596"/>
      <c r="IE433" s="1596"/>
      <c r="IF433" s="1596"/>
      <c r="IG433" s="1596"/>
      <c r="IH433" s="1596"/>
      <c r="II433" s="1684"/>
    </row>
    <row r="434" spans="4:243" ht="5.25" customHeight="1">
      <c r="D434" s="75"/>
      <c r="E434" s="75"/>
      <c r="F434" s="75"/>
      <c r="G434" s="75"/>
      <c r="H434" s="1564" t="s">
        <v>128</v>
      </c>
      <c r="I434" s="1565"/>
      <c r="J434" s="1565"/>
      <c r="K434" s="1566"/>
      <c r="L434" s="1427">
        <v>1</v>
      </c>
      <c r="M434" s="1380"/>
      <c r="N434" s="1427" t="s">
        <v>39</v>
      </c>
      <c r="O434" s="1379"/>
      <c r="P434" s="1379"/>
      <c r="Q434" s="1379"/>
      <c r="R434" s="1379"/>
      <c r="S434" s="1379"/>
      <c r="T434" s="1380"/>
      <c r="U434" s="1481" t="str">
        <f>IF($U$170&lt;&gt;"",$U$170,"")</f>
        <v/>
      </c>
      <c r="V434" s="1482"/>
      <c r="W434" s="1482"/>
      <c r="X434" s="1482"/>
      <c r="Y434" s="1482"/>
      <c r="Z434" s="1482"/>
      <c r="AA434" s="1482"/>
      <c r="AB434" s="1482"/>
      <c r="AC434" s="1482"/>
      <c r="AD434" s="1482"/>
      <c r="AE434" s="1482"/>
      <c r="AF434" s="1482"/>
      <c r="AG434" s="1482"/>
      <c r="AH434" s="1482"/>
      <c r="AI434" s="1482"/>
      <c r="AJ434" s="1482"/>
      <c r="AK434" s="1482"/>
      <c r="AL434" s="1482"/>
      <c r="AM434" s="1482"/>
      <c r="AN434" s="1482"/>
      <c r="AO434" s="1482"/>
      <c r="AP434" s="1482"/>
      <c r="AQ434" s="1482"/>
      <c r="AR434" s="1482"/>
      <c r="AS434" s="1482"/>
      <c r="AT434" s="1482"/>
      <c r="AU434" s="1483"/>
      <c r="AV434" s="1550" t="s">
        <v>126</v>
      </c>
      <c r="AW434" s="1551"/>
      <c r="AX434" s="1552"/>
      <c r="AY434" s="1387" t="str">
        <f>IF($AY$170&lt;&gt;"",$AY$170,"")</f>
        <v/>
      </c>
      <c r="AZ434" s="1388"/>
      <c r="BA434" s="1388"/>
      <c r="BB434" s="1388"/>
      <c r="BC434" s="1388"/>
      <c r="BD434" s="1559"/>
      <c r="BE434" s="1817" t="s">
        <v>135</v>
      </c>
      <c r="BF434" s="1565"/>
      <c r="BG434" s="1565"/>
      <c r="BH434" s="1566"/>
      <c r="BI434" s="1427">
        <v>1</v>
      </c>
      <c r="BJ434" s="1380"/>
      <c r="BK434" s="1381" t="s">
        <v>39</v>
      </c>
      <c r="BL434" s="1382"/>
      <c r="BM434" s="1382"/>
      <c r="BN434" s="1382"/>
      <c r="BO434" s="1382"/>
      <c r="BP434" s="1382"/>
      <c r="BQ434" s="1383"/>
      <c r="BR434" s="1481" t="str">
        <f>IF($BR$170&lt;&gt;"",$BR$170,"")</f>
        <v/>
      </c>
      <c r="BS434" s="1482"/>
      <c r="BT434" s="1482"/>
      <c r="BU434" s="1482"/>
      <c r="BV434" s="1482"/>
      <c r="BW434" s="1482"/>
      <c r="BX434" s="1482"/>
      <c r="BY434" s="1482"/>
      <c r="BZ434" s="1482"/>
      <c r="CA434" s="1482"/>
      <c r="CB434" s="1482"/>
      <c r="CC434" s="1482"/>
      <c r="CD434" s="1482"/>
      <c r="CE434" s="1482"/>
      <c r="CF434" s="1482"/>
      <c r="CG434" s="1482"/>
      <c r="CH434" s="1482"/>
      <c r="CI434" s="1482"/>
      <c r="CJ434" s="1482"/>
      <c r="CK434" s="1482"/>
      <c r="CL434" s="1482"/>
      <c r="CM434" s="1482"/>
      <c r="CN434" s="1482"/>
      <c r="CO434" s="1482"/>
      <c r="CP434" s="1482"/>
      <c r="CQ434" s="1482"/>
      <c r="CR434" s="1483"/>
      <c r="CS434" s="1550" t="s">
        <v>126</v>
      </c>
      <c r="CT434" s="1551"/>
      <c r="CU434" s="1552"/>
      <c r="CV434" s="1387" t="str">
        <f>IF($CV$170&lt;&gt;"",$CV$170,"")</f>
        <v/>
      </c>
      <c r="CW434" s="1388"/>
      <c r="CX434" s="1388"/>
      <c r="CY434" s="1388"/>
      <c r="CZ434" s="1388"/>
      <c r="DA434" s="1559"/>
      <c r="DB434" s="1803" t="s">
        <v>224</v>
      </c>
      <c r="DC434" s="1804"/>
      <c r="DD434" s="1804"/>
      <c r="DE434" s="1804"/>
      <c r="DF434" s="1804"/>
      <c r="DG434" s="1804"/>
      <c r="DH434" s="1804"/>
      <c r="DI434" s="1804"/>
      <c r="DJ434" s="1804"/>
      <c r="DK434" s="1804"/>
      <c r="DL434" s="1804"/>
      <c r="DM434" s="1804"/>
      <c r="DN434" s="1804"/>
      <c r="DO434" s="1804"/>
      <c r="DP434" s="1804"/>
      <c r="DQ434" s="192"/>
      <c r="DR434" s="144"/>
      <c r="DW434" s="75"/>
      <c r="DX434" s="75"/>
      <c r="DY434" s="75"/>
      <c r="DZ434" s="75"/>
      <c r="EA434" s="1564" t="s">
        <v>128</v>
      </c>
      <c r="EB434" s="1565"/>
      <c r="EC434" s="1565"/>
      <c r="ED434" s="1566"/>
      <c r="EE434" s="1427">
        <v>1</v>
      </c>
      <c r="EF434" s="1380"/>
      <c r="EG434" s="1427" t="s">
        <v>39</v>
      </c>
      <c r="EH434" s="1379"/>
      <c r="EI434" s="1379"/>
      <c r="EJ434" s="1379"/>
      <c r="EK434" s="1379"/>
      <c r="EL434" s="1379"/>
      <c r="EM434" s="1380"/>
      <c r="EN434" s="1481" t="str">
        <f>IF($U$170&lt;&gt;"",$U$170,"")</f>
        <v/>
      </c>
      <c r="EO434" s="1482"/>
      <c r="EP434" s="1482"/>
      <c r="EQ434" s="1482"/>
      <c r="ER434" s="1482"/>
      <c r="ES434" s="1482"/>
      <c r="ET434" s="1482"/>
      <c r="EU434" s="1482"/>
      <c r="EV434" s="1482"/>
      <c r="EW434" s="1482"/>
      <c r="EX434" s="1482"/>
      <c r="EY434" s="1482"/>
      <c r="EZ434" s="1482"/>
      <c r="FA434" s="1482"/>
      <c r="FB434" s="1482"/>
      <c r="FC434" s="1482"/>
      <c r="FD434" s="1482"/>
      <c r="FE434" s="1482"/>
      <c r="FF434" s="1482"/>
      <c r="FG434" s="1482"/>
      <c r="FH434" s="1482"/>
      <c r="FI434" s="1482"/>
      <c r="FJ434" s="1482"/>
      <c r="FK434" s="1482"/>
      <c r="FL434" s="1482"/>
      <c r="FM434" s="1482"/>
      <c r="FN434" s="1483"/>
      <c r="FO434" s="1550" t="s">
        <v>126</v>
      </c>
      <c r="FP434" s="1551"/>
      <c r="FQ434" s="1552"/>
      <c r="FR434" s="2179" t="str">
        <f>IF($AY$170&lt;&gt;"",$AY$170,"")</f>
        <v/>
      </c>
      <c r="FS434" s="2180"/>
      <c r="FT434" s="2180"/>
      <c r="FU434" s="2180"/>
      <c r="FV434" s="2180"/>
      <c r="FW434" s="2181"/>
      <c r="FX434" s="1817" t="s">
        <v>135</v>
      </c>
      <c r="FY434" s="1565"/>
      <c r="FZ434" s="1565"/>
      <c r="GA434" s="1566"/>
      <c r="GB434" s="1427">
        <v>1</v>
      </c>
      <c r="GC434" s="1380"/>
      <c r="GD434" s="1381" t="s">
        <v>39</v>
      </c>
      <c r="GE434" s="1382"/>
      <c r="GF434" s="1382"/>
      <c r="GG434" s="1382"/>
      <c r="GH434" s="1382"/>
      <c r="GI434" s="1382"/>
      <c r="GJ434" s="1383"/>
      <c r="GK434" s="1484" t="str">
        <f>IF($BR$170&lt;&gt;"",$BR$170,"")</f>
        <v/>
      </c>
      <c r="GL434" s="1485"/>
      <c r="GM434" s="1485"/>
      <c r="GN434" s="1485"/>
      <c r="GO434" s="1485"/>
      <c r="GP434" s="1485"/>
      <c r="GQ434" s="1485"/>
      <c r="GR434" s="1485"/>
      <c r="GS434" s="1485"/>
      <c r="GT434" s="1482"/>
      <c r="GU434" s="1482"/>
      <c r="GV434" s="1482"/>
      <c r="GW434" s="1482"/>
      <c r="GX434" s="1482"/>
      <c r="GY434" s="1482"/>
      <c r="GZ434" s="1482"/>
      <c r="HA434" s="1482"/>
      <c r="HB434" s="1482"/>
      <c r="HC434" s="1482"/>
      <c r="HD434" s="1482"/>
      <c r="HE434" s="1482"/>
      <c r="HF434" s="1482"/>
      <c r="HG434" s="1482"/>
      <c r="HH434" s="1482"/>
      <c r="HI434" s="1482"/>
      <c r="HJ434" s="1482"/>
      <c r="HK434" s="1483"/>
      <c r="HL434" s="1550" t="s">
        <v>126</v>
      </c>
      <c r="HM434" s="1551"/>
      <c r="HN434" s="1552"/>
      <c r="HO434" s="2179" t="str">
        <f>IF($CV$170&lt;&gt;"",$CV$170,"")</f>
        <v/>
      </c>
      <c r="HP434" s="2180"/>
      <c r="HQ434" s="2180"/>
      <c r="HR434" s="2180"/>
      <c r="HS434" s="2180"/>
      <c r="HT434" s="2181"/>
      <c r="HU434" s="2203"/>
      <c r="HV434" s="2204"/>
      <c r="HW434" s="2204"/>
      <c r="HX434" s="2204"/>
      <c r="HY434" s="2204"/>
      <c r="HZ434" s="2204"/>
      <c r="IA434" s="2204"/>
      <c r="IB434" s="2204"/>
      <c r="IC434" s="2204"/>
      <c r="ID434" s="2204"/>
      <c r="IE434" s="2204"/>
      <c r="IF434" s="2204"/>
      <c r="IG434" s="2204"/>
      <c r="IH434" s="2204"/>
      <c r="II434" s="2205"/>
    </row>
    <row r="435" spans="4:243" ht="5.25" customHeight="1">
      <c r="D435" s="75"/>
      <c r="E435" s="75"/>
      <c r="F435" s="75"/>
      <c r="G435" s="75"/>
      <c r="H435" s="1567"/>
      <c r="I435" s="1568"/>
      <c r="J435" s="1568"/>
      <c r="K435" s="1569"/>
      <c r="L435" s="1381"/>
      <c r="M435" s="1383"/>
      <c r="N435" s="1381"/>
      <c r="O435" s="1382"/>
      <c r="P435" s="1382"/>
      <c r="Q435" s="1382"/>
      <c r="R435" s="1382"/>
      <c r="S435" s="1382"/>
      <c r="T435" s="1383"/>
      <c r="U435" s="1484"/>
      <c r="V435" s="1485"/>
      <c r="W435" s="1485"/>
      <c r="X435" s="1485"/>
      <c r="Y435" s="1485"/>
      <c r="Z435" s="1485"/>
      <c r="AA435" s="1485"/>
      <c r="AB435" s="1485"/>
      <c r="AC435" s="1485"/>
      <c r="AD435" s="1485"/>
      <c r="AE435" s="1485"/>
      <c r="AF435" s="1485"/>
      <c r="AG435" s="1485"/>
      <c r="AH435" s="1485"/>
      <c r="AI435" s="1485"/>
      <c r="AJ435" s="1485"/>
      <c r="AK435" s="1485"/>
      <c r="AL435" s="1485"/>
      <c r="AM435" s="1485"/>
      <c r="AN435" s="1485"/>
      <c r="AO435" s="1485"/>
      <c r="AP435" s="1485"/>
      <c r="AQ435" s="1485"/>
      <c r="AR435" s="1485"/>
      <c r="AS435" s="1485"/>
      <c r="AT435" s="1485"/>
      <c r="AU435" s="1486"/>
      <c r="AV435" s="1553"/>
      <c r="AW435" s="1554"/>
      <c r="AX435" s="1555"/>
      <c r="AY435" s="1390"/>
      <c r="AZ435" s="1391"/>
      <c r="BA435" s="1391"/>
      <c r="BB435" s="1391"/>
      <c r="BC435" s="1391"/>
      <c r="BD435" s="1560"/>
      <c r="BE435" s="1818"/>
      <c r="BF435" s="1568"/>
      <c r="BG435" s="1568"/>
      <c r="BH435" s="1569"/>
      <c r="BI435" s="1381"/>
      <c r="BJ435" s="1383"/>
      <c r="BK435" s="1381"/>
      <c r="BL435" s="1382"/>
      <c r="BM435" s="1382"/>
      <c r="BN435" s="1382"/>
      <c r="BO435" s="1382"/>
      <c r="BP435" s="1382"/>
      <c r="BQ435" s="1383"/>
      <c r="BR435" s="1484"/>
      <c r="BS435" s="1485"/>
      <c r="BT435" s="1485"/>
      <c r="BU435" s="1485"/>
      <c r="BV435" s="1485"/>
      <c r="BW435" s="1485"/>
      <c r="BX435" s="1485"/>
      <c r="BY435" s="1485"/>
      <c r="BZ435" s="1485"/>
      <c r="CA435" s="1485"/>
      <c r="CB435" s="1485"/>
      <c r="CC435" s="1485"/>
      <c r="CD435" s="1485"/>
      <c r="CE435" s="1485"/>
      <c r="CF435" s="1485"/>
      <c r="CG435" s="1485"/>
      <c r="CH435" s="1485"/>
      <c r="CI435" s="1485"/>
      <c r="CJ435" s="1485"/>
      <c r="CK435" s="1485"/>
      <c r="CL435" s="1485"/>
      <c r="CM435" s="1485"/>
      <c r="CN435" s="1485"/>
      <c r="CO435" s="1485"/>
      <c r="CP435" s="1485"/>
      <c r="CQ435" s="1485"/>
      <c r="CR435" s="1486"/>
      <c r="CS435" s="1553"/>
      <c r="CT435" s="1554"/>
      <c r="CU435" s="1555"/>
      <c r="CV435" s="1390"/>
      <c r="CW435" s="1391"/>
      <c r="CX435" s="1391"/>
      <c r="CY435" s="1391"/>
      <c r="CZ435" s="1391"/>
      <c r="DA435" s="1560"/>
      <c r="DB435" s="1805"/>
      <c r="DC435" s="1806"/>
      <c r="DD435" s="1806"/>
      <c r="DE435" s="1806"/>
      <c r="DF435" s="1806"/>
      <c r="DG435" s="1806"/>
      <c r="DH435" s="1806"/>
      <c r="DI435" s="1806"/>
      <c r="DJ435" s="1806"/>
      <c r="DK435" s="1806"/>
      <c r="DL435" s="1806"/>
      <c r="DM435" s="1806"/>
      <c r="DN435" s="1806"/>
      <c r="DO435" s="1806"/>
      <c r="DP435" s="1807"/>
      <c r="DQ435" s="81"/>
      <c r="DR435" s="144"/>
      <c r="DW435" s="75"/>
      <c r="DX435" s="75"/>
      <c r="DY435" s="75"/>
      <c r="DZ435" s="75"/>
      <c r="EA435" s="1567"/>
      <c r="EB435" s="1568"/>
      <c r="EC435" s="1568"/>
      <c r="ED435" s="1569"/>
      <c r="EE435" s="1381"/>
      <c r="EF435" s="1383"/>
      <c r="EG435" s="1381"/>
      <c r="EH435" s="1382"/>
      <c r="EI435" s="1382"/>
      <c r="EJ435" s="1382"/>
      <c r="EK435" s="1382"/>
      <c r="EL435" s="1382"/>
      <c r="EM435" s="1383"/>
      <c r="EN435" s="1484"/>
      <c r="EO435" s="1485"/>
      <c r="EP435" s="1485"/>
      <c r="EQ435" s="1485"/>
      <c r="ER435" s="1485"/>
      <c r="ES435" s="1485"/>
      <c r="ET435" s="1485"/>
      <c r="EU435" s="1485"/>
      <c r="EV435" s="1485"/>
      <c r="EW435" s="1485"/>
      <c r="EX435" s="1485"/>
      <c r="EY435" s="1485"/>
      <c r="EZ435" s="1485"/>
      <c r="FA435" s="1485"/>
      <c r="FB435" s="1485"/>
      <c r="FC435" s="1485"/>
      <c r="FD435" s="1485"/>
      <c r="FE435" s="1485"/>
      <c r="FF435" s="1485"/>
      <c r="FG435" s="1485"/>
      <c r="FH435" s="1485"/>
      <c r="FI435" s="1485"/>
      <c r="FJ435" s="1485"/>
      <c r="FK435" s="1485"/>
      <c r="FL435" s="1485"/>
      <c r="FM435" s="1485"/>
      <c r="FN435" s="1486"/>
      <c r="FO435" s="1553"/>
      <c r="FP435" s="1554"/>
      <c r="FQ435" s="1555"/>
      <c r="FR435" s="2182"/>
      <c r="FS435" s="2183"/>
      <c r="FT435" s="2183"/>
      <c r="FU435" s="2183"/>
      <c r="FV435" s="2183"/>
      <c r="FW435" s="2184"/>
      <c r="FX435" s="1818"/>
      <c r="FY435" s="1568"/>
      <c r="FZ435" s="1568"/>
      <c r="GA435" s="1569"/>
      <c r="GB435" s="1381"/>
      <c r="GC435" s="1383"/>
      <c r="GD435" s="1381"/>
      <c r="GE435" s="1382"/>
      <c r="GF435" s="1382"/>
      <c r="GG435" s="1382"/>
      <c r="GH435" s="1382"/>
      <c r="GI435" s="1382"/>
      <c r="GJ435" s="1383"/>
      <c r="GK435" s="1484"/>
      <c r="GL435" s="1485"/>
      <c r="GM435" s="1485"/>
      <c r="GN435" s="1485"/>
      <c r="GO435" s="1485"/>
      <c r="GP435" s="1485"/>
      <c r="GQ435" s="1485"/>
      <c r="GR435" s="1485"/>
      <c r="GS435" s="1485"/>
      <c r="GT435" s="1485"/>
      <c r="GU435" s="1485"/>
      <c r="GV435" s="1485"/>
      <c r="GW435" s="1485"/>
      <c r="GX435" s="1485"/>
      <c r="GY435" s="1485"/>
      <c r="GZ435" s="1485"/>
      <c r="HA435" s="1485"/>
      <c r="HB435" s="1485"/>
      <c r="HC435" s="1485"/>
      <c r="HD435" s="1485"/>
      <c r="HE435" s="1485"/>
      <c r="HF435" s="1485"/>
      <c r="HG435" s="1485"/>
      <c r="HH435" s="1485"/>
      <c r="HI435" s="1485"/>
      <c r="HJ435" s="1485"/>
      <c r="HK435" s="1486"/>
      <c r="HL435" s="1553"/>
      <c r="HM435" s="1554"/>
      <c r="HN435" s="1555"/>
      <c r="HO435" s="2182"/>
      <c r="HP435" s="2183"/>
      <c r="HQ435" s="2183"/>
      <c r="HR435" s="2183"/>
      <c r="HS435" s="2183"/>
      <c r="HT435" s="2184"/>
      <c r="HU435" s="2203"/>
      <c r="HV435" s="2204"/>
      <c r="HW435" s="2204"/>
      <c r="HX435" s="2204"/>
      <c r="HY435" s="2204"/>
      <c r="HZ435" s="2204"/>
      <c r="IA435" s="2204"/>
      <c r="IB435" s="2204"/>
      <c r="IC435" s="2204"/>
      <c r="ID435" s="2204"/>
      <c r="IE435" s="2204"/>
      <c r="IF435" s="2204"/>
      <c r="IG435" s="2204"/>
      <c r="IH435" s="2204"/>
      <c r="II435" s="2205"/>
    </row>
    <row r="436" spans="4:243" ht="5.25" customHeight="1">
      <c r="D436" s="75"/>
      <c r="E436" s="75"/>
      <c r="F436" s="75"/>
      <c r="G436" s="75"/>
      <c r="H436" s="1567"/>
      <c r="I436" s="1568"/>
      <c r="J436" s="1568"/>
      <c r="K436" s="1569"/>
      <c r="L436" s="1381"/>
      <c r="M436" s="1383"/>
      <c r="N436" s="1381"/>
      <c r="O436" s="1382"/>
      <c r="P436" s="1382"/>
      <c r="Q436" s="1382"/>
      <c r="R436" s="1382"/>
      <c r="S436" s="1382"/>
      <c r="T436" s="1383"/>
      <c r="U436" s="1484"/>
      <c r="V436" s="1485"/>
      <c r="W436" s="1485"/>
      <c r="X436" s="1485"/>
      <c r="Y436" s="1485"/>
      <c r="Z436" s="1485"/>
      <c r="AA436" s="1485"/>
      <c r="AB436" s="1485"/>
      <c r="AC436" s="1485"/>
      <c r="AD436" s="1485"/>
      <c r="AE436" s="1485"/>
      <c r="AF436" s="1485"/>
      <c r="AG436" s="1485"/>
      <c r="AH436" s="1485"/>
      <c r="AI436" s="1485"/>
      <c r="AJ436" s="1485"/>
      <c r="AK436" s="1485"/>
      <c r="AL436" s="1485"/>
      <c r="AM436" s="1485"/>
      <c r="AN436" s="1485"/>
      <c r="AO436" s="1485"/>
      <c r="AP436" s="1485"/>
      <c r="AQ436" s="1485"/>
      <c r="AR436" s="1485"/>
      <c r="AS436" s="1485"/>
      <c r="AT436" s="1485"/>
      <c r="AU436" s="1486"/>
      <c r="AV436" s="1553"/>
      <c r="AW436" s="1554"/>
      <c r="AX436" s="1555"/>
      <c r="AY436" s="1390"/>
      <c r="AZ436" s="1391"/>
      <c r="BA436" s="1391"/>
      <c r="BB436" s="1391"/>
      <c r="BC436" s="1391"/>
      <c r="BD436" s="1560"/>
      <c r="BE436" s="1818"/>
      <c r="BF436" s="1568"/>
      <c r="BG436" s="1568"/>
      <c r="BH436" s="1569"/>
      <c r="BI436" s="1381"/>
      <c r="BJ436" s="1383"/>
      <c r="BK436" s="1381"/>
      <c r="BL436" s="1382"/>
      <c r="BM436" s="1382"/>
      <c r="BN436" s="1382"/>
      <c r="BO436" s="1382"/>
      <c r="BP436" s="1382"/>
      <c r="BQ436" s="1383"/>
      <c r="BR436" s="1484"/>
      <c r="BS436" s="1485"/>
      <c r="BT436" s="1485"/>
      <c r="BU436" s="1485"/>
      <c r="BV436" s="1485"/>
      <c r="BW436" s="1485"/>
      <c r="BX436" s="1485"/>
      <c r="BY436" s="1485"/>
      <c r="BZ436" s="1485"/>
      <c r="CA436" s="1485"/>
      <c r="CB436" s="1485"/>
      <c r="CC436" s="1485"/>
      <c r="CD436" s="1485"/>
      <c r="CE436" s="1485"/>
      <c r="CF436" s="1485"/>
      <c r="CG436" s="1485"/>
      <c r="CH436" s="1485"/>
      <c r="CI436" s="1485"/>
      <c r="CJ436" s="1485"/>
      <c r="CK436" s="1485"/>
      <c r="CL436" s="1485"/>
      <c r="CM436" s="1485"/>
      <c r="CN436" s="1485"/>
      <c r="CO436" s="1485"/>
      <c r="CP436" s="1485"/>
      <c r="CQ436" s="1485"/>
      <c r="CR436" s="1486"/>
      <c r="CS436" s="1553"/>
      <c r="CT436" s="1554"/>
      <c r="CU436" s="1555"/>
      <c r="CV436" s="1390"/>
      <c r="CW436" s="1391"/>
      <c r="CX436" s="1391"/>
      <c r="CY436" s="1391"/>
      <c r="CZ436" s="1391"/>
      <c r="DA436" s="1560"/>
      <c r="DB436" s="1805"/>
      <c r="DC436" s="1806"/>
      <c r="DD436" s="1806"/>
      <c r="DE436" s="1806"/>
      <c r="DF436" s="1806"/>
      <c r="DG436" s="1806"/>
      <c r="DH436" s="1806"/>
      <c r="DI436" s="1806"/>
      <c r="DJ436" s="1806"/>
      <c r="DK436" s="1806"/>
      <c r="DL436" s="1806"/>
      <c r="DM436" s="1806"/>
      <c r="DN436" s="1806"/>
      <c r="DO436" s="1806"/>
      <c r="DP436" s="1807"/>
      <c r="DQ436" s="81"/>
      <c r="DR436" s="144"/>
      <c r="DW436" s="75"/>
      <c r="DX436" s="75"/>
      <c r="DY436" s="75"/>
      <c r="DZ436" s="75"/>
      <c r="EA436" s="1567"/>
      <c r="EB436" s="1568"/>
      <c r="EC436" s="1568"/>
      <c r="ED436" s="1569"/>
      <c r="EE436" s="1381"/>
      <c r="EF436" s="1383"/>
      <c r="EG436" s="1381"/>
      <c r="EH436" s="1382"/>
      <c r="EI436" s="1382"/>
      <c r="EJ436" s="1382"/>
      <c r="EK436" s="1382"/>
      <c r="EL436" s="1382"/>
      <c r="EM436" s="1383"/>
      <c r="EN436" s="1484"/>
      <c r="EO436" s="1485"/>
      <c r="EP436" s="1485"/>
      <c r="EQ436" s="1485"/>
      <c r="ER436" s="1485"/>
      <c r="ES436" s="1485"/>
      <c r="ET436" s="1485"/>
      <c r="EU436" s="1485"/>
      <c r="EV436" s="1485"/>
      <c r="EW436" s="1485"/>
      <c r="EX436" s="1485"/>
      <c r="EY436" s="1485"/>
      <c r="EZ436" s="1485"/>
      <c r="FA436" s="1485"/>
      <c r="FB436" s="1485"/>
      <c r="FC436" s="1485"/>
      <c r="FD436" s="1485"/>
      <c r="FE436" s="1485"/>
      <c r="FF436" s="1485"/>
      <c r="FG436" s="1485"/>
      <c r="FH436" s="1485"/>
      <c r="FI436" s="1485"/>
      <c r="FJ436" s="1485"/>
      <c r="FK436" s="1485"/>
      <c r="FL436" s="1485"/>
      <c r="FM436" s="1485"/>
      <c r="FN436" s="1486"/>
      <c r="FO436" s="1553"/>
      <c r="FP436" s="1554"/>
      <c r="FQ436" s="1555"/>
      <c r="FR436" s="2182"/>
      <c r="FS436" s="2183"/>
      <c r="FT436" s="2183"/>
      <c r="FU436" s="2183"/>
      <c r="FV436" s="2183"/>
      <c r="FW436" s="2184"/>
      <c r="FX436" s="1818"/>
      <c r="FY436" s="1568"/>
      <c r="FZ436" s="1568"/>
      <c r="GA436" s="1569"/>
      <c r="GB436" s="1381"/>
      <c r="GC436" s="1383"/>
      <c r="GD436" s="1381"/>
      <c r="GE436" s="1382"/>
      <c r="GF436" s="1382"/>
      <c r="GG436" s="1382"/>
      <c r="GH436" s="1382"/>
      <c r="GI436" s="1382"/>
      <c r="GJ436" s="1383"/>
      <c r="GK436" s="1484"/>
      <c r="GL436" s="1485"/>
      <c r="GM436" s="1485"/>
      <c r="GN436" s="1485"/>
      <c r="GO436" s="1485"/>
      <c r="GP436" s="1485"/>
      <c r="GQ436" s="1485"/>
      <c r="GR436" s="1485"/>
      <c r="GS436" s="1485"/>
      <c r="GT436" s="1485"/>
      <c r="GU436" s="1485"/>
      <c r="GV436" s="1485"/>
      <c r="GW436" s="1485"/>
      <c r="GX436" s="1485"/>
      <c r="GY436" s="1485"/>
      <c r="GZ436" s="1485"/>
      <c r="HA436" s="1485"/>
      <c r="HB436" s="1485"/>
      <c r="HC436" s="1485"/>
      <c r="HD436" s="1485"/>
      <c r="HE436" s="1485"/>
      <c r="HF436" s="1485"/>
      <c r="HG436" s="1485"/>
      <c r="HH436" s="1485"/>
      <c r="HI436" s="1485"/>
      <c r="HJ436" s="1485"/>
      <c r="HK436" s="1486"/>
      <c r="HL436" s="1553"/>
      <c r="HM436" s="1554"/>
      <c r="HN436" s="1555"/>
      <c r="HO436" s="2182"/>
      <c r="HP436" s="2183"/>
      <c r="HQ436" s="2183"/>
      <c r="HR436" s="2183"/>
      <c r="HS436" s="2183"/>
      <c r="HT436" s="2184"/>
      <c r="HU436" s="2203"/>
      <c r="HV436" s="2204"/>
      <c r="HW436" s="2204"/>
      <c r="HX436" s="2204"/>
      <c r="HY436" s="2204"/>
      <c r="HZ436" s="2204"/>
      <c r="IA436" s="2204"/>
      <c r="IB436" s="2204"/>
      <c r="IC436" s="2204"/>
      <c r="ID436" s="2204"/>
      <c r="IE436" s="2204"/>
      <c r="IF436" s="2204"/>
      <c r="IG436" s="2204"/>
      <c r="IH436" s="2204"/>
      <c r="II436" s="2205"/>
    </row>
    <row r="437" spans="4:243" ht="5.25" customHeight="1">
      <c r="D437" s="75"/>
      <c r="E437" s="75"/>
      <c r="F437" s="75"/>
      <c r="G437" s="75"/>
      <c r="H437" s="1567"/>
      <c r="I437" s="1568"/>
      <c r="J437" s="1568"/>
      <c r="K437" s="1569"/>
      <c r="L437" s="1381"/>
      <c r="M437" s="1383"/>
      <c r="N437" s="1381"/>
      <c r="O437" s="1382"/>
      <c r="P437" s="1382"/>
      <c r="Q437" s="1382"/>
      <c r="R437" s="1382"/>
      <c r="S437" s="1382"/>
      <c r="T437" s="1383"/>
      <c r="U437" s="1484"/>
      <c r="V437" s="1485"/>
      <c r="W437" s="1485"/>
      <c r="X437" s="1485"/>
      <c r="Y437" s="1485"/>
      <c r="Z437" s="1485"/>
      <c r="AA437" s="1485"/>
      <c r="AB437" s="1485"/>
      <c r="AC437" s="1485"/>
      <c r="AD437" s="1485"/>
      <c r="AE437" s="1485"/>
      <c r="AF437" s="1485"/>
      <c r="AG437" s="1485"/>
      <c r="AH437" s="1485"/>
      <c r="AI437" s="1485"/>
      <c r="AJ437" s="1485"/>
      <c r="AK437" s="1485"/>
      <c r="AL437" s="1485"/>
      <c r="AM437" s="1485"/>
      <c r="AN437" s="1485"/>
      <c r="AO437" s="1485"/>
      <c r="AP437" s="1485"/>
      <c r="AQ437" s="1485"/>
      <c r="AR437" s="1485"/>
      <c r="AS437" s="1485"/>
      <c r="AT437" s="1485"/>
      <c r="AU437" s="1486"/>
      <c r="AV437" s="1553"/>
      <c r="AW437" s="1554"/>
      <c r="AX437" s="1555"/>
      <c r="AY437" s="1390"/>
      <c r="AZ437" s="1391"/>
      <c r="BA437" s="1391"/>
      <c r="BB437" s="1391"/>
      <c r="BC437" s="1391"/>
      <c r="BD437" s="1560"/>
      <c r="BE437" s="1818"/>
      <c r="BF437" s="1568"/>
      <c r="BG437" s="1568"/>
      <c r="BH437" s="1569"/>
      <c r="BI437" s="1381"/>
      <c r="BJ437" s="1383"/>
      <c r="BK437" s="1381"/>
      <c r="BL437" s="1382"/>
      <c r="BM437" s="1382"/>
      <c r="BN437" s="1382"/>
      <c r="BO437" s="1382"/>
      <c r="BP437" s="1382"/>
      <c r="BQ437" s="1383"/>
      <c r="BR437" s="1484"/>
      <c r="BS437" s="1485"/>
      <c r="BT437" s="1485"/>
      <c r="BU437" s="1485"/>
      <c r="BV437" s="1485"/>
      <c r="BW437" s="1485"/>
      <c r="BX437" s="1485"/>
      <c r="BY437" s="1485"/>
      <c r="BZ437" s="1485"/>
      <c r="CA437" s="1485"/>
      <c r="CB437" s="1485"/>
      <c r="CC437" s="1485"/>
      <c r="CD437" s="1485"/>
      <c r="CE437" s="1485"/>
      <c r="CF437" s="1485"/>
      <c r="CG437" s="1485"/>
      <c r="CH437" s="1485"/>
      <c r="CI437" s="1485"/>
      <c r="CJ437" s="1485"/>
      <c r="CK437" s="1485"/>
      <c r="CL437" s="1485"/>
      <c r="CM437" s="1485"/>
      <c r="CN437" s="1485"/>
      <c r="CO437" s="1485"/>
      <c r="CP437" s="1485"/>
      <c r="CQ437" s="1485"/>
      <c r="CR437" s="1486"/>
      <c r="CS437" s="1553"/>
      <c r="CT437" s="1554"/>
      <c r="CU437" s="1555"/>
      <c r="CV437" s="1390"/>
      <c r="CW437" s="1391"/>
      <c r="CX437" s="1391"/>
      <c r="CY437" s="1391"/>
      <c r="CZ437" s="1391"/>
      <c r="DA437" s="1560"/>
      <c r="DB437" s="1805"/>
      <c r="DC437" s="1806"/>
      <c r="DD437" s="1806"/>
      <c r="DE437" s="1806"/>
      <c r="DF437" s="1806"/>
      <c r="DG437" s="1806"/>
      <c r="DH437" s="1806"/>
      <c r="DI437" s="1806"/>
      <c r="DJ437" s="1806"/>
      <c r="DK437" s="1806"/>
      <c r="DL437" s="1806"/>
      <c r="DM437" s="1806"/>
      <c r="DN437" s="1806"/>
      <c r="DO437" s="1806"/>
      <c r="DP437" s="1807"/>
      <c r="DQ437" s="81"/>
      <c r="DR437" s="144"/>
      <c r="DW437" s="75"/>
      <c r="DX437" s="75"/>
      <c r="DY437" s="75"/>
      <c r="DZ437" s="75"/>
      <c r="EA437" s="1567"/>
      <c r="EB437" s="1568"/>
      <c r="EC437" s="1568"/>
      <c r="ED437" s="1569"/>
      <c r="EE437" s="1381"/>
      <c r="EF437" s="1383"/>
      <c r="EG437" s="1381"/>
      <c r="EH437" s="1382"/>
      <c r="EI437" s="1382"/>
      <c r="EJ437" s="1382"/>
      <c r="EK437" s="1382"/>
      <c r="EL437" s="1382"/>
      <c r="EM437" s="1383"/>
      <c r="EN437" s="1484"/>
      <c r="EO437" s="1485"/>
      <c r="EP437" s="1485"/>
      <c r="EQ437" s="1485"/>
      <c r="ER437" s="1485"/>
      <c r="ES437" s="1485"/>
      <c r="ET437" s="1485"/>
      <c r="EU437" s="1485"/>
      <c r="EV437" s="1485"/>
      <c r="EW437" s="1485"/>
      <c r="EX437" s="1485"/>
      <c r="EY437" s="1485"/>
      <c r="EZ437" s="1485"/>
      <c r="FA437" s="1485"/>
      <c r="FB437" s="1485"/>
      <c r="FC437" s="1485"/>
      <c r="FD437" s="1485"/>
      <c r="FE437" s="1485"/>
      <c r="FF437" s="1485"/>
      <c r="FG437" s="1485"/>
      <c r="FH437" s="1485"/>
      <c r="FI437" s="1485"/>
      <c r="FJ437" s="1485"/>
      <c r="FK437" s="1485"/>
      <c r="FL437" s="1485"/>
      <c r="FM437" s="1485"/>
      <c r="FN437" s="1486"/>
      <c r="FO437" s="1553"/>
      <c r="FP437" s="1554"/>
      <c r="FQ437" s="1555"/>
      <c r="FR437" s="2182"/>
      <c r="FS437" s="2183"/>
      <c r="FT437" s="2183"/>
      <c r="FU437" s="2183"/>
      <c r="FV437" s="2183"/>
      <c r="FW437" s="2184"/>
      <c r="FX437" s="1818"/>
      <c r="FY437" s="1568"/>
      <c r="FZ437" s="1568"/>
      <c r="GA437" s="1569"/>
      <c r="GB437" s="1381"/>
      <c r="GC437" s="1383"/>
      <c r="GD437" s="1381"/>
      <c r="GE437" s="1382"/>
      <c r="GF437" s="1382"/>
      <c r="GG437" s="1382"/>
      <c r="GH437" s="1382"/>
      <c r="GI437" s="1382"/>
      <c r="GJ437" s="1383"/>
      <c r="GK437" s="1484"/>
      <c r="GL437" s="1485"/>
      <c r="GM437" s="1485"/>
      <c r="GN437" s="1485"/>
      <c r="GO437" s="1485"/>
      <c r="GP437" s="1485"/>
      <c r="GQ437" s="1485"/>
      <c r="GR437" s="1485"/>
      <c r="GS437" s="1485"/>
      <c r="GT437" s="1485"/>
      <c r="GU437" s="1485"/>
      <c r="GV437" s="1485"/>
      <c r="GW437" s="1485"/>
      <c r="GX437" s="1485"/>
      <c r="GY437" s="1485"/>
      <c r="GZ437" s="1485"/>
      <c r="HA437" s="1485"/>
      <c r="HB437" s="1485"/>
      <c r="HC437" s="1485"/>
      <c r="HD437" s="1485"/>
      <c r="HE437" s="1485"/>
      <c r="HF437" s="1485"/>
      <c r="HG437" s="1485"/>
      <c r="HH437" s="1485"/>
      <c r="HI437" s="1485"/>
      <c r="HJ437" s="1485"/>
      <c r="HK437" s="1486"/>
      <c r="HL437" s="1553"/>
      <c r="HM437" s="1554"/>
      <c r="HN437" s="1555"/>
      <c r="HO437" s="2182"/>
      <c r="HP437" s="2183"/>
      <c r="HQ437" s="2183"/>
      <c r="HR437" s="2183"/>
      <c r="HS437" s="2183"/>
      <c r="HT437" s="2184"/>
      <c r="HU437" s="2203"/>
      <c r="HV437" s="2204"/>
      <c r="HW437" s="2204"/>
      <c r="HX437" s="2204"/>
      <c r="HY437" s="2204"/>
      <c r="HZ437" s="2204"/>
      <c r="IA437" s="2204"/>
      <c r="IB437" s="2204"/>
      <c r="IC437" s="2204"/>
      <c r="ID437" s="2204"/>
      <c r="IE437" s="2204"/>
      <c r="IF437" s="2204"/>
      <c r="IG437" s="2204"/>
      <c r="IH437" s="2204"/>
      <c r="II437" s="2205"/>
    </row>
    <row r="438" spans="4:243" ht="5.25" customHeight="1">
      <c r="D438" s="75"/>
      <c r="E438" s="75"/>
      <c r="F438" s="75"/>
      <c r="G438" s="75"/>
      <c r="H438" s="1567"/>
      <c r="I438" s="1568"/>
      <c r="J438" s="1568"/>
      <c r="K438" s="1569"/>
      <c r="L438" s="1381"/>
      <c r="M438" s="1383"/>
      <c r="N438" s="1428"/>
      <c r="O438" s="1480"/>
      <c r="P438" s="1480"/>
      <c r="Q438" s="1480"/>
      <c r="R438" s="1480"/>
      <c r="S438" s="1480"/>
      <c r="T438" s="1429"/>
      <c r="U438" s="1487"/>
      <c r="V438" s="1488"/>
      <c r="W438" s="1488"/>
      <c r="X438" s="1488"/>
      <c r="Y438" s="1488"/>
      <c r="Z438" s="1488"/>
      <c r="AA438" s="1488"/>
      <c r="AB438" s="1488"/>
      <c r="AC438" s="1488"/>
      <c r="AD438" s="1488"/>
      <c r="AE438" s="1488"/>
      <c r="AF438" s="1488"/>
      <c r="AG438" s="1488"/>
      <c r="AH438" s="1488"/>
      <c r="AI438" s="1488"/>
      <c r="AJ438" s="1488"/>
      <c r="AK438" s="1488"/>
      <c r="AL438" s="1488"/>
      <c r="AM438" s="1488"/>
      <c r="AN438" s="1488"/>
      <c r="AO438" s="1488"/>
      <c r="AP438" s="1488"/>
      <c r="AQ438" s="1488"/>
      <c r="AR438" s="1488"/>
      <c r="AS438" s="1488"/>
      <c r="AT438" s="1488"/>
      <c r="AU438" s="1489"/>
      <c r="AV438" s="1553"/>
      <c r="AW438" s="1554"/>
      <c r="AX438" s="1555"/>
      <c r="AY438" s="1390"/>
      <c r="AZ438" s="1391"/>
      <c r="BA438" s="1391"/>
      <c r="BB438" s="1391"/>
      <c r="BC438" s="1391"/>
      <c r="BD438" s="1560"/>
      <c r="BE438" s="1818"/>
      <c r="BF438" s="1568"/>
      <c r="BG438" s="1568"/>
      <c r="BH438" s="1569"/>
      <c r="BI438" s="1381"/>
      <c r="BJ438" s="1383"/>
      <c r="BK438" s="1428"/>
      <c r="BL438" s="1480"/>
      <c r="BM438" s="1480"/>
      <c r="BN438" s="1480"/>
      <c r="BO438" s="1480"/>
      <c r="BP438" s="1480"/>
      <c r="BQ438" s="1429"/>
      <c r="BR438" s="1487"/>
      <c r="BS438" s="1488"/>
      <c r="BT438" s="1488"/>
      <c r="BU438" s="1488"/>
      <c r="BV438" s="1488"/>
      <c r="BW438" s="1488"/>
      <c r="BX438" s="1488"/>
      <c r="BY438" s="1488"/>
      <c r="BZ438" s="1488"/>
      <c r="CA438" s="1488"/>
      <c r="CB438" s="1488"/>
      <c r="CC438" s="1488"/>
      <c r="CD438" s="1488"/>
      <c r="CE438" s="1488"/>
      <c r="CF438" s="1488"/>
      <c r="CG438" s="1488"/>
      <c r="CH438" s="1488"/>
      <c r="CI438" s="1488"/>
      <c r="CJ438" s="1488"/>
      <c r="CK438" s="1488"/>
      <c r="CL438" s="1488"/>
      <c r="CM438" s="1488"/>
      <c r="CN438" s="1488"/>
      <c r="CO438" s="1488"/>
      <c r="CP438" s="1488"/>
      <c r="CQ438" s="1488"/>
      <c r="CR438" s="1489"/>
      <c r="CS438" s="1553"/>
      <c r="CT438" s="1554"/>
      <c r="CU438" s="1555"/>
      <c r="CV438" s="1390"/>
      <c r="CW438" s="1391"/>
      <c r="CX438" s="1391"/>
      <c r="CY438" s="1391"/>
      <c r="CZ438" s="1391"/>
      <c r="DA438" s="1560"/>
      <c r="DB438" s="1805"/>
      <c r="DC438" s="1806"/>
      <c r="DD438" s="1806"/>
      <c r="DE438" s="1806"/>
      <c r="DF438" s="1806"/>
      <c r="DG438" s="1806"/>
      <c r="DH438" s="1806"/>
      <c r="DI438" s="1806"/>
      <c r="DJ438" s="1806"/>
      <c r="DK438" s="1806"/>
      <c r="DL438" s="1806"/>
      <c r="DM438" s="1806"/>
      <c r="DN438" s="1806"/>
      <c r="DO438" s="1806"/>
      <c r="DP438" s="1807"/>
      <c r="DQ438" s="81"/>
      <c r="DR438" s="144"/>
      <c r="DW438" s="75"/>
      <c r="DX438" s="75"/>
      <c r="DY438" s="75"/>
      <c r="DZ438" s="75"/>
      <c r="EA438" s="1567"/>
      <c r="EB438" s="1568"/>
      <c r="EC438" s="1568"/>
      <c r="ED438" s="1569"/>
      <c r="EE438" s="1381"/>
      <c r="EF438" s="1383"/>
      <c r="EG438" s="1428"/>
      <c r="EH438" s="1480"/>
      <c r="EI438" s="1480"/>
      <c r="EJ438" s="1480"/>
      <c r="EK438" s="1480"/>
      <c r="EL438" s="1480"/>
      <c r="EM438" s="1429"/>
      <c r="EN438" s="1487"/>
      <c r="EO438" s="1488"/>
      <c r="EP438" s="1488"/>
      <c r="EQ438" s="1488"/>
      <c r="ER438" s="1488"/>
      <c r="ES438" s="1488"/>
      <c r="ET438" s="1488"/>
      <c r="EU438" s="1488"/>
      <c r="EV438" s="1488"/>
      <c r="EW438" s="1488"/>
      <c r="EX438" s="1488"/>
      <c r="EY438" s="1488"/>
      <c r="EZ438" s="1488"/>
      <c r="FA438" s="1488"/>
      <c r="FB438" s="1488"/>
      <c r="FC438" s="1488"/>
      <c r="FD438" s="1488"/>
      <c r="FE438" s="1488"/>
      <c r="FF438" s="1488"/>
      <c r="FG438" s="1488"/>
      <c r="FH438" s="1488"/>
      <c r="FI438" s="1488"/>
      <c r="FJ438" s="1488"/>
      <c r="FK438" s="1488"/>
      <c r="FL438" s="1488"/>
      <c r="FM438" s="1488"/>
      <c r="FN438" s="1489"/>
      <c r="FO438" s="1553"/>
      <c r="FP438" s="1554"/>
      <c r="FQ438" s="1555"/>
      <c r="FR438" s="2182"/>
      <c r="FS438" s="2183"/>
      <c r="FT438" s="2183"/>
      <c r="FU438" s="2183"/>
      <c r="FV438" s="2183"/>
      <c r="FW438" s="2184"/>
      <c r="FX438" s="1818"/>
      <c r="FY438" s="1568"/>
      <c r="FZ438" s="1568"/>
      <c r="GA438" s="1569"/>
      <c r="GB438" s="1381"/>
      <c r="GC438" s="1383"/>
      <c r="GD438" s="1428"/>
      <c r="GE438" s="1480"/>
      <c r="GF438" s="1480"/>
      <c r="GG438" s="1480"/>
      <c r="GH438" s="1480"/>
      <c r="GI438" s="1480"/>
      <c r="GJ438" s="1429"/>
      <c r="GK438" s="1487"/>
      <c r="GL438" s="1488"/>
      <c r="GM438" s="1488"/>
      <c r="GN438" s="1488"/>
      <c r="GO438" s="1488"/>
      <c r="GP438" s="1488"/>
      <c r="GQ438" s="1488"/>
      <c r="GR438" s="1488"/>
      <c r="GS438" s="1488"/>
      <c r="GT438" s="1488"/>
      <c r="GU438" s="1488"/>
      <c r="GV438" s="1488"/>
      <c r="GW438" s="1488"/>
      <c r="GX438" s="1488"/>
      <c r="GY438" s="1488"/>
      <c r="GZ438" s="1488"/>
      <c r="HA438" s="1488"/>
      <c r="HB438" s="1488"/>
      <c r="HC438" s="1488"/>
      <c r="HD438" s="1488"/>
      <c r="HE438" s="1488"/>
      <c r="HF438" s="1488"/>
      <c r="HG438" s="1488"/>
      <c r="HH438" s="1488"/>
      <c r="HI438" s="1488"/>
      <c r="HJ438" s="1488"/>
      <c r="HK438" s="1489"/>
      <c r="HL438" s="1553"/>
      <c r="HM438" s="1554"/>
      <c r="HN438" s="1555"/>
      <c r="HO438" s="2182"/>
      <c r="HP438" s="2183"/>
      <c r="HQ438" s="2183"/>
      <c r="HR438" s="2183"/>
      <c r="HS438" s="2183"/>
      <c r="HT438" s="2184"/>
      <c r="HU438" s="2203"/>
      <c r="HV438" s="2204"/>
      <c r="HW438" s="2204"/>
      <c r="HX438" s="2204"/>
      <c r="HY438" s="2204"/>
      <c r="HZ438" s="2204"/>
      <c r="IA438" s="2204"/>
      <c r="IB438" s="2204"/>
      <c r="IC438" s="2204"/>
      <c r="ID438" s="2204"/>
      <c r="IE438" s="2204"/>
      <c r="IF438" s="2204"/>
      <c r="IG438" s="2204"/>
      <c r="IH438" s="2204"/>
      <c r="II438" s="2205"/>
    </row>
    <row r="439" spans="4:243" ht="5.25" customHeight="1">
      <c r="D439" s="75"/>
      <c r="E439" s="75"/>
      <c r="F439" s="75"/>
      <c r="G439" s="75"/>
      <c r="H439" s="1567"/>
      <c r="I439" s="1568"/>
      <c r="J439" s="1568"/>
      <c r="K439" s="1569"/>
      <c r="L439" s="1381"/>
      <c r="M439" s="1383"/>
      <c r="N439" s="1427" t="s">
        <v>21</v>
      </c>
      <c r="O439" s="1379"/>
      <c r="P439" s="1379"/>
      <c r="Q439" s="1379"/>
      <c r="R439" s="1379"/>
      <c r="S439" s="1379"/>
      <c r="T439" s="1380"/>
      <c r="U439" s="1481" t="str">
        <f>IF($U$175&lt;&gt;"",$U$175,"")</f>
        <v/>
      </c>
      <c r="V439" s="1482"/>
      <c r="W439" s="1482"/>
      <c r="X439" s="1482"/>
      <c r="Y439" s="1482"/>
      <c r="Z439" s="1482"/>
      <c r="AA439" s="1482"/>
      <c r="AB439" s="1482"/>
      <c r="AC439" s="1482"/>
      <c r="AD439" s="1482"/>
      <c r="AE439" s="1482"/>
      <c r="AF439" s="1482"/>
      <c r="AG439" s="1482"/>
      <c r="AH439" s="1482"/>
      <c r="AI439" s="1482"/>
      <c r="AJ439" s="1482"/>
      <c r="AK439" s="1482"/>
      <c r="AL439" s="1482"/>
      <c r="AM439" s="1482"/>
      <c r="AN439" s="1482"/>
      <c r="AO439" s="1482"/>
      <c r="AP439" s="1482"/>
      <c r="AQ439" s="1482"/>
      <c r="AR439" s="1482"/>
      <c r="AS439" s="1482"/>
      <c r="AT439" s="1482"/>
      <c r="AU439" s="1483"/>
      <c r="AV439" s="1553"/>
      <c r="AW439" s="1554"/>
      <c r="AX439" s="1555"/>
      <c r="AY439" s="1390"/>
      <c r="AZ439" s="1391"/>
      <c r="BA439" s="1391"/>
      <c r="BB439" s="1391"/>
      <c r="BC439" s="1391"/>
      <c r="BD439" s="1560"/>
      <c r="BE439" s="1818"/>
      <c r="BF439" s="1568"/>
      <c r="BG439" s="1568"/>
      <c r="BH439" s="1569"/>
      <c r="BI439" s="1381"/>
      <c r="BJ439" s="1383"/>
      <c r="BK439" s="1427" t="s">
        <v>21</v>
      </c>
      <c r="BL439" s="1379"/>
      <c r="BM439" s="1379"/>
      <c r="BN439" s="1379"/>
      <c r="BO439" s="1379"/>
      <c r="BP439" s="1379"/>
      <c r="BQ439" s="1380"/>
      <c r="BR439" s="1481" t="str">
        <f>IF($BR$175&lt;&gt;"",$BR$175,"")</f>
        <v/>
      </c>
      <c r="BS439" s="1482"/>
      <c r="BT439" s="1482"/>
      <c r="BU439" s="1482"/>
      <c r="BV439" s="1482"/>
      <c r="BW439" s="1482"/>
      <c r="BX439" s="1482"/>
      <c r="BY439" s="1482"/>
      <c r="BZ439" s="1482"/>
      <c r="CA439" s="1482"/>
      <c r="CB439" s="1482"/>
      <c r="CC439" s="1482"/>
      <c r="CD439" s="1482"/>
      <c r="CE439" s="1482"/>
      <c r="CF439" s="1482"/>
      <c r="CG439" s="1482"/>
      <c r="CH439" s="1482"/>
      <c r="CI439" s="1482"/>
      <c r="CJ439" s="1482"/>
      <c r="CK439" s="1482"/>
      <c r="CL439" s="1482"/>
      <c r="CM439" s="1482"/>
      <c r="CN439" s="1482"/>
      <c r="CO439" s="1482"/>
      <c r="CP439" s="1482"/>
      <c r="CQ439" s="1482"/>
      <c r="CR439" s="1483"/>
      <c r="CS439" s="1553"/>
      <c r="CT439" s="1554"/>
      <c r="CU439" s="1555"/>
      <c r="CV439" s="1390"/>
      <c r="CW439" s="1391"/>
      <c r="CX439" s="1391"/>
      <c r="CY439" s="1391"/>
      <c r="CZ439" s="1391"/>
      <c r="DA439" s="1560"/>
      <c r="DB439" s="1805"/>
      <c r="DC439" s="1806"/>
      <c r="DD439" s="1806"/>
      <c r="DE439" s="1806"/>
      <c r="DF439" s="1806"/>
      <c r="DG439" s="1806"/>
      <c r="DH439" s="1806"/>
      <c r="DI439" s="1806"/>
      <c r="DJ439" s="1806"/>
      <c r="DK439" s="1806"/>
      <c r="DL439" s="1806"/>
      <c r="DM439" s="1806"/>
      <c r="DN439" s="1806"/>
      <c r="DO439" s="1806"/>
      <c r="DP439" s="1807"/>
      <c r="DQ439" s="81"/>
      <c r="DR439" s="144"/>
      <c r="DW439" s="75"/>
      <c r="DX439" s="75"/>
      <c r="DY439" s="75"/>
      <c r="DZ439" s="75"/>
      <c r="EA439" s="1567"/>
      <c r="EB439" s="1568"/>
      <c r="EC439" s="1568"/>
      <c r="ED439" s="1569"/>
      <c r="EE439" s="1381"/>
      <c r="EF439" s="1383"/>
      <c r="EG439" s="1427" t="s">
        <v>21</v>
      </c>
      <c r="EH439" s="1379"/>
      <c r="EI439" s="1379"/>
      <c r="EJ439" s="1379"/>
      <c r="EK439" s="1379"/>
      <c r="EL439" s="1379"/>
      <c r="EM439" s="1380"/>
      <c r="EN439" s="1481" t="str">
        <f>IF($U$175&lt;&gt;"",$U$175,"")</f>
        <v/>
      </c>
      <c r="EO439" s="1482"/>
      <c r="EP439" s="1482"/>
      <c r="EQ439" s="1482"/>
      <c r="ER439" s="1482"/>
      <c r="ES439" s="1482"/>
      <c r="ET439" s="1482"/>
      <c r="EU439" s="1482"/>
      <c r="EV439" s="1482"/>
      <c r="EW439" s="1482"/>
      <c r="EX439" s="1482"/>
      <c r="EY439" s="1482"/>
      <c r="EZ439" s="1482"/>
      <c r="FA439" s="1482"/>
      <c r="FB439" s="1482"/>
      <c r="FC439" s="1482"/>
      <c r="FD439" s="1482"/>
      <c r="FE439" s="1482"/>
      <c r="FF439" s="1482"/>
      <c r="FG439" s="1482"/>
      <c r="FH439" s="1482"/>
      <c r="FI439" s="1482"/>
      <c r="FJ439" s="1482"/>
      <c r="FK439" s="1482"/>
      <c r="FL439" s="1482"/>
      <c r="FM439" s="1482"/>
      <c r="FN439" s="1483"/>
      <c r="FO439" s="1553"/>
      <c r="FP439" s="1554"/>
      <c r="FQ439" s="1555"/>
      <c r="FR439" s="2182"/>
      <c r="FS439" s="2183"/>
      <c r="FT439" s="2183"/>
      <c r="FU439" s="2183"/>
      <c r="FV439" s="2183"/>
      <c r="FW439" s="2184"/>
      <c r="FX439" s="1818"/>
      <c r="FY439" s="1568"/>
      <c r="FZ439" s="1568"/>
      <c r="GA439" s="1569"/>
      <c r="GB439" s="1381"/>
      <c r="GC439" s="1383"/>
      <c r="GD439" s="1427" t="s">
        <v>21</v>
      </c>
      <c r="GE439" s="1379"/>
      <c r="GF439" s="1379"/>
      <c r="GG439" s="1379"/>
      <c r="GH439" s="1379"/>
      <c r="GI439" s="1379"/>
      <c r="GJ439" s="1380"/>
      <c r="GK439" s="1481" t="str">
        <f>IF($BR$175&lt;&gt;"",$BR$175,"")</f>
        <v/>
      </c>
      <c r="GL439" s="1482"/>
      <c r="GM439" s="1482"/>
      <c r="GN439" s="1482"/>
      <c r="GO439" s="1482"/>
      <c r="GP439" s="1482"/>
      <c r="GQ439" s="1482"/>
      <c r="GR439" s="1482"/>
      <c r="GS439" s="1482"/>
      <c r="GT439" s="1482"/>
      <c r="GU439" s="1482"/>
      <c r="GV439" s="1482"/>
      <c r="GW439" s="1482"/>
      <c r="GX439" s="1482"/>
      <c r="GY439" s="1482"/>
      <c r="GZ439" s="1482"/>
      <c r="HA439" s="1482"/>
      <c r="HB439" s="1482"/>
      <c r="HC439" s="1482"/>
      <c r="HD439" s="1482"/>
      <c r="HE439" s="1482"/>
      <c r="HF439" s="1482"/>
      <c r="HG439" s="1482"/>
      <c r="HH439" s="1482"/>
      <c r="HI439" s="1482"/>
      <c r="HJ439" s="1482"/>
      <c r="HK439" s="1483"/>
      <c r="HL439" s="1553"/>
      <c r="HM439" s="1554"/>
      <c r="HN439" s="1555"/>
      <c r="HO439" s="2182"/>
      <c r="HP439" s="2183"/>
      <c r="HQ439" s="2183"/>
      <c r="HR439" s="2183"/>
      <c r="HS439" s="2183"/>
      <c r="HT439" s="2184"/>
      <c r="HU439" s="2203"/>
      <c r="HV439" s="2204"/>
      <c r="HW439" s="2204"/>
      <c r="HX439" s="2204"/>
      <c r="HY439" s="2204"/>
      <c r="HZ439" s="2204"/>
      <c r="IA439" s="2204"/>
      <c r="IB439" s="2204"/>
      <c r="IC439" s="2204"/>
      <c r="ID439" s="2204"/>
      <c r="IE439" s="2204"/>
      <c r="IF439" s="2204"/>
      <c r="IG439" s="2204"/>
      <c r="IH439" s="2204"/>
      <c r="II439" s="2205"/>
    </row>
    <row r="440" spans="4:243" ht="5.25" customHeight="1">
      <c r="D440" s="75"/>
      <c r="E440" s="75"/>
      <c r="F440" s="75"/>
      <c r="G440" s="75"/>
      <c r="H440" s="1567"/>
      <c r="I440" s="1568"/>
      <c r="J440" s="1568"/>
      <c r="K440" s="1569"/>
      <c r="L440" s="1381"/>
      <c r="M440" s="1383"/>
      <c r="N440" s="1381"/>
      <c r="O440" s="1382"/>
      <c r="P440" s="1382"/>
      <c r="Q440" s="1382"/>
      <c r="R440" s="1382"/>
      <c r="S440" s="1382"/>
      <c r="T440" s="1383"/>
      <c r="U440" s="1484"/>
      <c r="V440" s="1485"/>
      <c r="W440" s="1485"/>
      <c r="X440" s="1485"/>
      <c r="Y440" s="1485"/>
      <c r="Z440" s="1485"/>
      <c r="AA440" s="1485"/>
      <c r="AB440" s="1485"/>
      <c r="AC440" s="1485"/>
      <c r="AD440" s="1485"/>
      <c r="AE440" s="1485"/>
      <c r="AF440" s="1485"/>
      <c r="AG440" s="1485"/>
      <c r="AH440" s="1485"/>
      <c r="AI440" s="1485"/>
      <c r="AJ440" s="1485"/>
      <c r="AK440" s="1485"/>
      <c r="AL440" s="1485"/>
      <c r="AM440" s="1485"/>
      <c r="AN440" s="1485"/>
      <c r="AO440" s="1485"/>
      <c r="AP440" s="1485"/>
      <c r="AQ440" s="1485"/>
      <c r="AR440" s="1485"/>
      <c r="AS440" s="1485"/>
      <c r="AT440" s="1485"/>
      <c r="AU440" s="1486"/>
      <c r="AV440" s="1553"/>
      <c r="AW440" s="1554"/>
      <c r="AX440" s="1555"/>
      <c r="AY440" s="1390"/>
      <c r="AZ440" s="1391"/>
      <c r="BA440" s="1391"/>
      <c r="BB440" s="1391"/>
      <c r="BC440" s="1391"/>
      <c r="BD440" s="1560"/>
      <c r="BE440" s="1818"/>
      <c r="BF440" s="1568"/>
      <c r="BG440" s="1568"/>
      <c r="BH440" s="1569"/>
      <c r="BI440" s="1381"/>
      <c r="BJ440" s="1383"/>
      <c r="BK440" s="1381"/>
      <c r="BL440" s="1382"/>
      <c r="BM440" s="1382"/>
      <c r="BN440" s="1382"/>
      <c r="BO440" s="1382"/>
      <c r="BP440" s="1382"/>
      <c r="BQ440" s="1383"/>
      <c r="BR440" s="1484"/>
      <c r="BS440" s="1485"/>
      <c r="BT440" s="1485"/>
      <c r="BU440" s="1485"/>
      <c r="BV440" s="1485"/>
      <c r="BW440" s="1485"/>
      <c r="BX440" s="1485"/>
      <c r="BY440" s="1485"/>
      <c r="BZ440" s="1485"/>
      <c r="CA440" s="1485"/>
      <c r="CB440" s="1485"/>
      <c r="CC440" s="1485"/>
      <c r="CD440" s="1485"/>
      <c r="CE440" s="1485"/>
      <c r="CF440" s="1485"/>
      <c r="CG440" s="1485"/>
      <c r="CH440" s="1485"/>
      <c r="CI440" s="1485"/>
      <c r="CJ440" s="1485"/>
      <c r="CK440" s="1485"/>
      <c r="CL440" s="1485"/>
      <c r="CM440" s="1485"/>
      <c r="CN440" s="1485"/>
      <c r="CO440" s="1485"/>
      <c r="CP440" s="1485"/>
      <c r="CQ440" s="1485"/>
      <c r="CR440" s="1486"/>
      <c r="CS440" s="1553"/>
      <c r="CT440" s="1554"/>
      <c r="CU440" s="1555"/>
      <c r="CV440" s="1390"/>
      <c r="CW440" s="1391"/>
      <c r="CX440" s="1391"/>
      <c r="CY440" s="1391"/>
      <c r="CZ440" s="1391"/>
      <c r="DA440" s="1560"/>
      <c r="DB440" s="1805"/>
      <c r="DC440" s="1806"/>
      <c r="DD440" s="1806"/>
      <c r="DE440" s="1806"/>
      <c r="DF440" s="1806"/>
      <c r="DG440" s="1806"/>
      <c r="DH440" s="1806"/>
      <c r="DI440" s="1806"/>
      <c r="DJ440" s="1806"/>
      <c r="DK440" s="1806"/>
      <c r="DL440" s="1806"/>
      <c r="DM440" s="1806"/>
      <c r="DN440" s="1806"/>
      <c r="DO440" s="1806"/>
      <c r="DP440" s="1807"/>
      <c r="DQ440" s="81"/>
      <c r="DR440" s="144"/>
      <c r="DW440" s="75"/>
      <c r="DX440" s="75"/>
      <c r="DY440" s="75"/>
      <c r="DZ440" s="75"/>
      <c r="EA440" s="1567"/>
      <c r="EB440" s="1568"/>
      <c r="EC440" s="1568"/>
      <c r="ED440" s="1569"/>
      <c r="EE440" s="1381"/>
      <c r="EF440" s="1383"/>
      <c r="EG440" s="1381"/>
      <c r="EH440" s="1382"/>
      <c r="EI440" s="1382"/>
      <c r="EJ440" s="1382"/>
      <c r="EK440" s="1382"/>
      <c r="EL440" s="1382"/>
      <c r="EM440" s="1383"/>
      <c r="EN440" s="1484"/>
      <c r="EO440" s="1485"/>
      <c r="EP440" s="1485"/>
      <c r="EQ440" s="1485"/>
      <c r="ER440" s="1485"/>
      <c r="ES440" s="1485"/>
      <c r="ET440" s="1485"/>
      <c r="EU440" s="1485"/>
      <c r="EV440" s="1485"/>
      <c r="EW440" s="1485"/>
      <c r="EX440" s="1485"/>
      <c r="EY440" s="1485"/>
      <c r="EZ440" s="1485"/>
      <c r="FA440" s="1485"/>
      <c r="FB440" s="1485"/>
      <c r="FC440" s="1485"/>
      <c r="FD440" s="1485"/>
      <c r="FE440" s="1485"/>
      <c r="FF440" s="1485"/>
      <c r="FG440" s="1485"/>
      <c r="FH440" s="1485"/>
      <c r="FI440" s="1485"/>
      <c r="FJ440" s="1485"/>
      <c r="FK440" s="1485"/>
      <c r="FL440" s="1485"/>
      <c r="FM440" s="1485"/>
      <c r="FN440" s="1486"/>
      <c r="FO440" s="1553"/>
      <c r="FP440" s="1554"/>
      <c r="FQ440" s="1555"/>
      <c r="FR440" s="2182"/>
      <c r="FS440" s="2183"/>
      <c r="FT440" s="2183"/>
      <c r="FU440" s="2183"/>
      <c r="FV440" s="2183"/>
      <c r="FW440" s="2184"/>
      <c r="FX440" s="1818"/>
      <c r="FY440" s="1568"/>
      <c r="FZ440" s="1568"/>
      <c r="GA440" s="1569"/>
      <c r="GB440" s="1381"/>
      <c r="GC440" s="1383"/>
      <c r="GD440" s="1381"/>
      <c r="GE440" s="1382"/>
      <c r="GF440" s="1382"/>
      <c r="GG440" s="1382"/>
      <c r="GH440" s="1382"/>
      <c r="GI440" s="1382"/>
      <c r="GJ440" s="1383"/>
      <c r="GK440" s="1484"/>
      <c r="GL440" s="1485"/>
      <c r="GM440" s="1485"/>
      <c r="GN440" s="1485"/>
      <c r="GO440" s="1485"/>
      <c r="GP440" s="1485"/>
      <c r="GQ440" s="1485"/>
      <c r="GR440" s="1485"/>
      <c r="GS440" s="1485"/>
      <c r="GT440" s="1485"/>
      <c r="GU440" s="1485"/>
      <c r="GV440" s="1485"/>
      <c r="GW440" s="1485"/>
      <c r="GX440" s="1485"/>
      <c r="GY440" s="1485"/>
      <c r="GZ440" s="1485"/>
      <c r="HA440" s="1485"/>
      <c r="HB440" s="1485"/>
      <c r="HC440" s="1485"/>
      <c r="HD440" s="1485"/>
      <c r="HE440" s="1485"/>
      <c r="HF440" s="1485"/>
      <c r="HG440" s="1485"/>
      <c r="HH440" s="1485"/>
      <c r="HI440" s="1485"/>
      <c r="HJ440" s="1485"/>
      <c r="HK440" s="1486"/>
      <c r="HL440" s="1553"/>
      <c r="HM440" s="1554"/>
      <c r="HN440" s="1555"/>
      <c r="HO440" s="2182"/>
      <c r="HP440" s="2183"/>
      <c r="HQ440" s="2183"/>
      <c r="HR440" s="2183"/>
      <c r="HS440" s="2183"/>
      <c r="HT440" s="2184"/>
      <c r="HU440" s="2203"/>
      <c r="HV440" s="2204"/>
      <c r="HW440" s="2204"/>
      <c r="HX440" s="2204"/>
      <c r="HY440" s="2204"/>
      <c r="HZ440" s="2204"/>
      <c r="IA440" s="2204"/>
      <c r="IB440" s="2204"/>
      <c r="IC440" s="2204"/>
      <c r="ID440" s="2204"/>
      <c r="IE440" s="2204"/>
      <c r="IF440" s="2204"/>
      <c r="IG440" s="2204"/>
      <c r="IH440" s="2204"/>
      <c r="II440" s="2205"/>
    </row>
    <row r="441" spans="4:243" ht="5.25" customHeight="1">
      <c r="D441" s="75"/>
      <c r="E441" s="75"/>
      <c r="F441" s="75"/>
      <c r="G441" s="75"/>
      <c r="H441" s="1567"/>
      <c r="I441" s="1568"/>
      <c r="J441" s="1568"/>
      <c r="K441" s="1569"/>
      <c r="L441" s="1381"/>
      <c r="M441" s="1383"/>
      <c r="N441" s="1381"/>
      <c r="O441" s="1382"/>
      <c r="P441" s="1382"/>
      <c r="Q441" s="1382"/>
      <c r="R441" s="1382"/>
      <c r="S441" s="1382"/>
      <c r="T441" s="1383"/>
      <c r="U441" s="1484"/>
      <c r="V441" s="1485"/>
      <c r="W441" s="1485"/>
      <c r="X441" s="1485"/>
      <c r="Y441" s="1485"/>
      <c r="Z441" s="1485"/>
      <c r="AA441" s="1485"/>
      <c r="AB441" s="1485"/>
      <c r="AC441" s="1485"/>
      <c r="AD441" s="1485"/>
      <c r="AE441" s="1485"/>
      <c r="AF441" s="1485"/>
      <c r="AG441" s="1485"/>
      <c r="AH441" s="1485"/>
      <c r="AI441" s="1485"/>
      <c r="AJ441" s="1485"/>
      <c r="AK441" s="1485"/>
      <c r="AL441" s="1485"/>
      <c r="AM441" s="1485"/>
      <c r="AN441" s="1485"/>
      <c r="AO441" s="1485"/>
      <c r="AP441" s="1485"/>
      <c r="AQ441" s="1485"/>
      <c r="AR441" s="1485"/>
      <c r="AS441" s="1485"/>
      <c r="AT441" s="1485"/>
      <c r="AU441" s="1486"/>
      <c r="AV441" s="1553"/>
      <c r="AW441" s="1554"/>
      <c r="AX441" s="1555"/>
      <c r="AY441" s="1390"/>
      <c r="AZ441" s="1391"/>
      <c r="BA441" s="1391"/>
      <c r="BB441" s="1391"/>
      <c r="BC441" s="1391"/>
      <c r="BD441" s="1560"/>
      <c r="BE441" s="1818"/>
      <c r="BF441" s="1568"/>
      <c r="BG441" s="1568"/>
      <c r="BH441" s="1569"/>
      <c r="BI441" s="1381"/>
      <c r="BJ441" s="1383"/>
      <c r="BK441" s="1381"/>
      <c r="BL441" s="1382"/>
      <c r="BM441" s="1382"/>
      <c r="BN441" s="1382"/>
      <c r="BO441" s="1382"/>
      <c r="BP441" s="1382"/>
      <c r="BQ441" s="1383"/>
      <c r="BR441" s="1484"/>
      <c r="BS441" s="1485"/>
      <c r="BT441" s="1485"/>
      <c r="BU441" s="1485"/>
      <c r="BV441" s="1485"/>
      <c r="BW441" s="1485"/>
      <c r="BX441" s="1485"/>
      <c r="BY441" s="1485"/>
      <c r="BZ441" s="1485"/>
      <c r="CA441" s="1485"/>
      <c r="CB441" s="1485"/>
      <c r="CC441" s="1485"/>
      <c r="CD441" s="1485"/>
      <c r="CE441" s="1485"/>
      <c r="CF441" s="1485"/>
      <c r="CG441" s="1485"/>
      <c r="CH441" s="1485"/>
      <c r="CI441" s="1485"/>
      <c r="CJ441" s="1485"/>
      <c r="CK441" s="1485"/>
      <c r="CL441" s="1485"/>
      <c r="CM441" s="1485"/>
      <c r="CN441" s="1485"/>
      <c r="CO441" s="1485"/>
      <c r="CP441" s="1485"/>
      <c r="CQ441" s="1485"/>
      <c r="CR441" s="1486"/>
      <c r="CS441" s="1553"/>
      <c r="CT441" s="1554"/>
      <c r="CU441" s="1555"/>
      <c r="CV441" s="1390"/>
      <c r="CW441" s="1391"/>
      <c r="CX441" s="1391"/>
      <c r="CY441" s="1391"/>
      <c r="CZ441" s="1391"/>
      <c r="DA441" s="1560"/>
      <c r="DB441" s="1808"/>
      <c r="DC441" s="1809"/>
      <c r="DD441" s="1809"/>
      <c r="DE441" s="1809"/>
      <c r="DF441" s="1809"/>
      <c r="DG441" s="1809"/>
      <c r="DH441" s="1809"/>
      <c r="DI441" s="1809"/>
      <c r="DJ441" s="1809"/>
      <c r="DK441" s="1809"/>
      <c r="DL441" s="1809"/>
      <c r="DM441" s="1809"/>
      <c r="DN441" s="1809"/>
      <c r="DO441" s="1809"/>
      <c r="DP441" s="1810"/>
      <c r="DQ441" s="81"/>
      <c r="DR441" s="144"/>
      <c r="DW441" s="75"/>
      <c r="DX441" s="75"/>
      <c r="DY441" s="75"/>
      <c r="DZ441" s="75"/>
      <c r="EA441" s="1567"/>
      <c r="EB441" s="1568"/>
      <c r="EC441" s="1568"/>
      <c r="ED441" s="1569"/>
      <c r="EE441" s="1381"/>
      <c r="EF441" s="1383"/>
      <c r="EG441" s="1381"/>
      <c r="EH441" s="1382"/>
      <c r="EI441" s="1382"/>
      <c r="EJ441" s="1382"/>
      <c r="EK441" s="1382"/>
      <c r="EL441" s="1382"/>
      <c r="EM441" s="1383"/>
      <c r="EN441" s="1484"/>
      <c r="EO441" s="1485"/>
      <c r="EP441" s="1485"/>
      <c r="EQ441" s="1485"/>
      <c r="ER441" s="1485"/>
      <c r="ES441" s="1485"/>
      <c r="ET441" s="1485"/>
      <c r="EU441" s="1485"/>
      <c r="EV441" s="1485"/>
      <c r="EW441" s="1485"/>
      <c r="EX441" s="1485"/>
      <c r="EY441" s="1485"/>
      <c r="EZ441" s="1485"/>
      <c r="FA441" s="1485"/>
      <c r="FB441" s="1485"/>
      <c r="FC441" s="1485"/>
      <c r="FD441" s="1485"/>
      <c r="FE441" s="1485"/>
      <c r="FF441" s="1485"/>
      <c r="FG441" s="1485"/>
      <c r="FH441" s="1485"/>
      <c r="FI441" s="1485"/>
      <c r="FJ441" s="1485"/>
      <c r="FK441" s="1485"/>
      <c r="FL441" s="1485"/>
      <c r="FM441" s="1485"/>
      <c r="FN441" s="1486"/>
      <c r="FO441" s="1553"/>
      <c r="FP441" s="1554"/>
      <c r="FQ441" s="1555"/>
      <c r="FR441" s="2182"/>
      <c r="FS441" s="2183"/>
      <c r="FT441" s="2183"/>
      <c r="FU441" s="2183"/>
      <c r="FV441" s="2183"/>
      <c r="FW441" s="2184"/>
      <c r="FX441" s="1818"/>
      <c r="FY441" s="1568"/>
      <c r="FZ441" s="1568"/>
      <c r="GA441" s="1569"/>
      <c r="GB441" s="1381"/>
      <c r="GC441" s="1383"/>
      <c r="GD441" s="1381"/>
      <c r="GE441" s="1382"/>
      <c r="GF441" s="1382"/>
      <c r="GG441" s="1382"/>
      <c r="GH441" s="1382"/>
      <c r="GI441" s="1382"/>
      <c r="GJ441" s="1383"/>
      <c r="GK441" s="1484"/>
      <c r="GL441" s="1485"/>
      <c r="GM441" s="1485"/>
      <c r="GN441" s="1485"/>
      <c r="GO441" s="1485"/>
      <c r="GP441" s="1485"/>
      <c r="GQ441" s="1485"/>
      <c r="GR441" s="1485"/>
      <c r="GS441" s="1485"/>
      <c r="GT441" s="1485"/>
      <c r="GU441" s="1485"/>
      <c r="GV441" s="1485"/>
      <c r="GW441" s="1485"/>
      <c r="GX441" s="1485"/>
      <c r="GY441" s="1485"/>
      <c r="GZ441" s="1485"/>
      <c r="HA441" s="1485"/>
      <c r="HB441" s="1485"/>
      <c r="HC441" s="1485"/>
      <c r="HD441" s="1485"/>
      <c r="HE441" s="1485"/>
      <c r="HF441" s="1485"/>
      <c r="HG441" s="1485"/>
      <c r="HH441" s="1485"/>
      <c r="HI441" s="1485"/>
      <c r="HJ441" s="1485"/>
      <c r="HK441" s="1486"/>
      <c r="HL441" s="1553"/>
      <c r="HM441" s="1554"/>
      <c r="HN441" s="1555"/>
      <c r="HO441" s="2182"/>
      <c r="HP441" s="2183"/>
      <c r="HQ441" s="2183"/>
      <c r="HR441" s="2183"/>
      <c r="HS441" s="2183"/>
      <c r="HT441" s="2184"/>
      <c r="HU441" s="1473"/>
      <c r="HV441" s="1474"/>
      <c r="HW441" s="1474"/>
      <c r="HX441" s="1474"/>
      <c r="HY441" s="1474"/>
      <c r="HZ441" s="1474"/>
      <c r="IA441" s="1474"/>
      <c r="IB441" s="1474"/>
      <c r="IC441" s="1474"/>
      <c r="ID441" s="1474"/>
      <c r="IE441" s="1474"/>
      <c r="IF441" s="1474"/>
      <c r="IG441" s="1474"/>
      <c r="IH441" s="1474"/>
      <c r="II441" s="1475"/>
    </row>
    <row r="442" spans="4:243" ht="5.25" customHeight="1">
      <c r="D442" s="75"/>
      <c r="E442" s="75"/>
      <c r="F442" s="75"/>
      <c r="G442" s="75"/>
      <c r="H442" s="1567"/>
      <c r="I442" s="1568"/>
      <c r="J442" s="1568"/>
      <c r="K442" s="1569"/>
      <c r="L442" s="1381"/>
      <c r="M442" s="1383"/>
      <c r="N442" s="1381"/>
      <c r="O442" s="1382"/>
      <c r="P442" s="1382"/>
      <c r="Q442" s="1382"/>
      <c r="R442" s="1382"/>
      <c r="S442" s="1382"/>
      <c r="T442" s="1383"/>
      <c r="U442" s="1484"/>
      <c r="V442" s="1485"/>
      <c r="W442" s="1485"/>
      <c r="X442" s="1485"/>
      <c r="Y442" s="1485"/>
      <c r="Z442" s="1485"/>
      <c r="AA442" s="1485"/>
      <c r="AB442" s="1485"/>
      <c r="AC442" s="1485"/>
      <c r="AD442" s="1485"/>
      <c r="AE442" s="1485"/>
      <c r="AF442" s="1485"/>
      <c r="AG442" s="1485"/>
      <c r="AH442" s="1485"/>
      <c r="AI442" s="1485"/>
      <c r="AJ442" s="1485"/>
      <c r="AK442" s="1485"/>
      <c r="AL442" s="1485"/>
      <c r="AM442" s="1485"/>
      <c r="AN442" s="1485"/>
      <c r="AO442" s="1485"/>
      <c r="AP442" s="1485"/>
      <c r="AQ442" s="1485"/>
      <c r="AR442" s="1485"/>
      <c r="AS442" s="1485"/>
      <c r="AT442" s="1485"/>
      <c r="AU442" s="1486"/>
      <c r="AV442" s="1553"/>
      <c r="AW442" s="1554"/>
      <c r="AX442" s="1555"/>
      <c r="AY442" s="1390"/>
      <c r="AZ442" s="1391"/>
      <c r="BA442" s="1391"/>
      <c r="BB442" s="1391"/>
      <c r="BC442" s="1391"/>
      <c r="BD442" s="1560"/>
      <c r="BE442" s="1818"/>
      <c r="BF442" s="1568"/>
      <c r="BG442" s="1568"/>
      <c r="BH442" s="1569"/>
      <c r="BI442" s="1381"/>
      <c r="BJ442" s="1383"/>
      <c r="BK442" s="1381"/>
      <c r="BL442" s="1382"/>
      <c r="BM442" s="1382"/>
      <c r="BN442" s="1382"/>
      <c r="BO442" s="1382"/>
      <c r="BP442" s="1382"/>
      <c r="BQ442" s="1383"/>
      <c r="BR442" s="1484"/>
      <c r="BS442" s="1485"/>
      <c r="BT442" s="1485"/>
      <c r="BU442" s="1485"/>
      <c r="BV442" s="1485"/>
      <c r="BW442" s="1485"/>
      <c r="BX442" s="1485"/>
      <c r="BY442" s="1485"/>
      <c r="BZ442" s="1485"/>
      <c r="CA442" s="1485"/>
      <c r="CB442" s="1485"/>
      <c r="CC442" s="1485"/>
      <c r="CD442" s="1485"/>
      <c r="CE442" s="1485"/>
      <c r="CF442" s="1485"/>
      <c r="CG442" s="1485"/>
      <c r="CH442" s="1485"/>
      <c r="CI442" s="1485"/>
      <c r="CJ442" s="1485"/>
      <c r="CK442" s="1485"/>
      <c r="CL442" s="1485"/>
      <c r="CM442" s="1485"/>
      <c r="CN442" s="1485"/>
      <c r="CO442" s="1485"/>
      <c r="CP442" s="1485"/>
      <c r="CQ442" s="1485"/>
      <c r="CR442" s="1486"/>
      <c r="CS442" s="1553"/>
      <c r="CT442" s="1554"/>
      <c r="CU442" s="1555"/>
      <c r="CV442" s="1390"/>
      <c r="CW442" s="1391"/>
      <c r="CX442" s="1391"/>
      <c r="CY442" s="1391"/>
      <c r="CZ442" s="1391"/>
      <c r="DA442" s="1560"/>
      <c r="DB442" s="1645" t="str">
        <f>IF($DB$178&lt;&gt;"",$DB$178,"")</f>
        <v/>
      </c>
      <c r="DC442" s="1646"/>
      <c r="DD442" s="1646"/>
      <c r="DE442" s="1646"/>
      <c r="DF442" s="1646"/>
      <c r="DG442" s="1646"/>
      <c r="DH442" s="1646"/>
      <c r="DI442" s="1646"/>
      <c r="DJ442" s="1646"/>
      <c r="DK442" s="1646"/>
      <c r="DL442" s="1646"/>
      <c r="DM442" s="1646"/>
      <c r="DN442" s="1646"/>
      <c r="DO442" s="1646"/>
      <c r="DP442" s="1647"/>
      <c r="DQ442" s="81"/>
      <c r="DR442" s="144"/>
      <c r="DW442" s="75"/>
      <c r="DX442" s="75"/>
      <c r="DY442" s="75"/>
      <c r="DZ442" s="75"/>
      <c r="EA442" s="1567"/>
      <c r="EB442" s="1568"/>
      <c r="EC442" s="1568"/>
      <c r="ED442" s="1569"/>
      <c r="EE442" s="1381"/>
      <c r="EF442" s="1383"/>
      <c r="EG442" s="1381"/>
      <c r="EH442" s="1382"/>
      <c r="EI442" s="1382"/>
      <c r="EJ442" s="1382"/>
      <c r="EK442" s="1382"/>
      <c r="EL442" s="1382"/>
      <c r="EM442" s="1383"/>
      <c r="EN442" s="1484"/>
      <c r="EO442" s="1485"/>
      <c r="EP442" s="1485"/>
      <c r="EQ442" s="1485"/>
      <c r="ER442" s="1485"/>
      <c r="ES442" s="1485"/>
      <c r="ET442" s="1485"/>
      <c r="EU442" s="1485"/>
      <c r="EV442" s="1485"/>
      <c r="EW442" s="1485"/>
      <c r="EX442" s="1485"/>
      <c r="EY442" s="1485"/>
      <c r="EZ442" s="1485"/>
      <c r="FA442" s="1485"/>
      <c r="FB442" s="1485"/>
      <c r="FC442" s="1485"/>
      <c r="FD442" s="1485"/>
      <c r="FE442" s="1485"/>
      <c r="FF442" s="1485"/>
      <c r="FG442" s="1485"/>
      <c r="FH442" s="1485"/>
      <c r="FI442" s="1485"/>
      <c r="FJ442" s="1485"/>
      <c r="FK442" s="1485"/>
      <c r="FL442" s="1485"/>
      <c r="FM442" s="1485"/>
      <c r="FN442" s="1486"/>
      <c r="FO442" s="1553"/>
      <c r="FP442" s="1554"/>
      <c r="FQ442" s="1555"/>
      <c r="FR442" s="2182"/>
      <c r="FS442" s="2183"/>
      <c r="FT442" s="2183"/>
      <c r="FU442" s="2183"/>
      <c r="FV442" s="2183"/>
      <c r="FW442" s="2184"/>
      <c r="FX442" s="1818"/>
      <c r="FY442" s="1568"/>
      <c r="FZ442" s="1568"/>
      <c r="GA442" s="1569"/>
      <c r="GB442" s="1381"/>
      <c r="GC442" s="1383"/>
      <c r="GD442" s="1381"/>
      <c r="GE442" s="1382"/>
      <c r="GF442" s="1382"/>
      <c r="GG442" s="1382"/>
      <c r="GH442" s="1382"/>
      <c r="GI442" s="1382"/>
      <c r="GJ442" s="1383"/>
      <c r="GK442" s="1484"/>
      <c r="GL442" s="1485"/>
      <c r="GM442" s="1485"/>
      <c r="GN442" s="1485"/>
      <c r="GO442" s="1485"/>
      <c r="GP442" s="1485"/>
      <c r="GQ442" s="1485"/>
      <c r="GR442" s="1485"/>
      <c r="GS442" s="1485"/>
      <c r="GT442" s="1485"/>
      <c r="GU442" s="1485"/>
      <c r="GV442" s="1485"/>
      <c r="GW442" s="1485"/>
      <c r="GX442" s="1485"/>
      <c r="GY442" s="1485"/>
      <c r="GZ442" s="1485"/>
      <c r="HA442" s="1485"/>
      <c r="HB442" s="1485"/>
      <c r="HC442" s="1485"/>
      <c r="HD442" s="1485"/>
      <c r="HE442" s="1485"/>
      <c r="HF442" s="1485"/>
      <c r="HG442" s="1485"/>
      <c r="HH442" s="1485"/>
      <c r="HI442" s="1485"/>
      <c r="HJ442" s="1485"/>
      <c r="HK442" s="1486"/>
      <c r="HL442" s="1553"/>
      <c r="HM442" s="1554"/>
      <c r="HN442" s="1555"/>
      <c r="HO442" s="2182"/>
      <c r="HP442" s="2183"/>
      <c r="HQ442" s="2183"/>
      <c r="HR442" s="2183"/>
      <c r="HS442" s="2183"/>
      <c r="HT442" s="2184"/>
      <c r="HU442" s="1473"/>
      <c r="HV442" s="1474"/>
      <c r="HW442" s="1474"/>
      <c r="HX442" s="1474"/>
      <c r="HY442" s="1474"/>
      <c r="HZ442" s="1474"/>
      <c r="IA442" s="1474"/>
      <c r="IB442" s="1474"/>
      <c r="IC442" s="1474"/>
      <c r="ID442" s="1474"/>
      <c r="IE442" s="1474"/>
      <c r="IF442" s="1474"/>
      <c r="IG442" s="1474"/>
      <c r="IH442" s="1474"/>
      <c r="II442" s="1475"/>
    </row>
    <row r="443" spans="4:243" ht="5.25" customHeight="1">
      <c r="D443" s="75"/>
      <c r="E443" s="75"/>
      <c r="F443" s="75"/>
      <c r="G443" s="75"/>
      <c r="H443" s="1567"/>
      <c r="I443" s="1568"/>
      <c r="J443" s="1568"/>
      <c r="K443" s="1569"/>
      <c r="L443" s="1381"/>
      <c r="M443" s="1383"/>
      <c r="N443" s="1428"/>
      <c r="O443" s="1480"/>
      <c r="P443" s="1480"/>
      <c r="Q443" s="1480"/>
      <c r="R443" s="1480"/>
      <c r="S443" s="1480"/>
      <c r="T443" s="1429"/>
      <c r="U443" s="1487"/>
      <c r="V443" s="1488"/>
      <c r="W443" s="1488"/>
      <c r="X443" s="1488"/>
      <c r="Y443" s="1488"/>
      <c r="Z443" s="1488"/>
      <c r="AA443" s="1488"/>
      <c r="AB443" s="1488"/>
      <c r="AC443" s="1488"/>
      <c r="AD443" s="1488"/>
      <c r="AE443" s="1488"/>
      <c r="AF443" s="1488"/>
      <c r="AG443" s="1488"/>
      <c r="AH443" s="1488"/>
      <c r="AI443" s="1488"/>
      <c r="AJ443" s="1488"/>
      <c r="AK443" s="1488"/>
      <c r="AL443" s="1488"/>
      <c r="AM443" s="1488"/>
      <c r="AN443" s="1488"/>
      <c r="AO443" s="1488"/>
      <c r="AP443" s="1488"/>
      <c r="AQ443" s="1488"/>
      <c r="AR443" s="1488"/>
      <c r="AS443" s="1488"/>
      <c r="AT443" s="1488"/>
      <c r="AU443" s="1489"/>
      <c r="AV443" s="1556"/>
      <c r="AW443" s="1557"/>
      <c r="AX443" s="1558"/>
      <c r="AY443" s="1561"/>
      <c r="AZ443" s="1562"/>
      <c r="BA443" s="1562"/>
      <c r="BB443" s="1562"/>
      <c r="BC443" s="1562"/>
      <c r="BD443" s="1563"/>
      <c r="BE443" s="1818"/>
      <c r="BF443" s="1568"/>
      <c r="BG443" s="1568"/>
      <c r="BH443" s="1569"/>
      <c r="BI443" s="1381"/>
      <c r="BJ443" s="1383"/>
      <c r="BK443" s="1428"/>
      <c r="BL443" s="1480"/>
      <c r="BM443" s="1480"/>
      <c r="BN443" s="1480"/>
      <c r="BO443" s="1480"/>
      <c r="BP443" s="1480"/>
      <c r="BQ443" s="1429"/>
      <c r="BR443" s="1487"/>
      <c r="BS443" s="1488"/>
      <c r="BT443" s="1488"/>
      <c r="BU443" s="1488"/>
      <c r="BV443" s="1488"/>
      <c r="BW443" s="1488"/>
      <c r="BX443" s="1488"/>
      <c r="BY443" s="1488"/>
      <c r="BZ443" s="1488"/>
      <c r="CA443" s="1488"/>
      <c r="CB443" s="1488"/>
      <c r="CC443" s="1488"/>
      <c r="CD443" s="1488"/>
      <c r="CE443" s="1488"/>
      <c r="CF443" s="1488"/>
      <c r="CG443" s="1488"/>
      <c r="CH443" s="1488"/>
      <c r="CI443" s="1488"/>
      <c r="CJ443" s="1488"/>
      <c r="CK443" s="1488"/>
      <c r="CL443" s="1488"/>
      <c r="CM443" s="1488"/>
      <c r="CN443" s="1488"/>
      <c r="CO443" s="1488"/>
      <c r="CP443" s="1488"/>
      <c r="CQ443" s="1488"/>
      <c r="CR443" s="1489"/>
      <c r="CS443" s="1556"/>
      <c r="CT443" s="1557"/>
      <c r="CU443" s="1558"/>
      <c r="CV443" s="1561"/>
      <c r="CW443" s="1562"/>
      <c r="CX443" s="1562"/>
      <c r="CY443" s="1562"/>
      <c r="CZ443" s="1562"/>
      <c r="DA443" s="1563"/>
      <c r="DB443" s="1648"/>
      <c r="DC443" s="1649"/>
      <c r="DD443" s="1649"/>
      <c r="DE443" s="1649"/>
      <c r="DF443" s="1649"/>
      <c r="DG443" s="1649"/>
      <c r="DH443" s="1649"/>
      <c r="DI443" s="1649"/>
      <c r="DJ443" s="1649"/>
      <c r="DK443" s="1649"/>
      <c r="DL443" s="1649"/>
      <c r="DM443" s="1649"/>
      <c r="DN443" s="1649"/>
      <c r="DO443" s="1649"/>
      <c r="DP443" s="1650"/>
      <c r="DQ443" s="81"/>
      <c r="DR443" s="144"/>
      <c r="DW443" s="75"/>
      <c r="DX443" s="75"/>
      <c r="DY443" s="75"/>
      <c r="DZ443" s="75"/>
      <c r="EA443" s="1567"/>
      <c r="EB443" s="1568"/>
      <c r="EC443" s="1568"/>
      <c r="ED443" s="1569"/>
      <c r="EE443" s="1381"/>
      <c r="EF443" s="1383"/>
      <c r="EG443" s="1428"/>
      <c r="EH443" s="1480"/>
      <c r="EI443" s="1480"/>
      <c r="EJ443" s="1480"/>
      <c r="EK443" s="1480"/>
      <c r="EL443" s="1480"/>
      <c r="EM443" s="1429"/>
      <c r="EN443" s="1487"/>
      <c r="EO443" s="1488"/>
      <c r="EP443" s="1488"/>
      <c r="EQ443" s="1488"/>
      <c r="ER443" s="1488"/>
      <c r="ES443" s="1488"/>
      <c r="ET443" s="1488"/>
      <c r="EU443" s="1488"/>
      <c r="EV443" s="1488"/>
      <c r="EW443" s="1488"/>
      <c r="EX443" s="1488"/>
      <c r="EY443" s="1488"/>
      <c r="EZ443" s="1488"/>
      <c r="FA443" s="1488"/>
      <c r="FB443" s="1488"/>
      <c r="FC443" s="1488"/>
      <c r="FD443" s="1488"/>
      <c r="FE443" s="1488"/>
      <c r="FF443" s="1488"/>
      <c r="FG443" s="1488"/>
      <c r="FH443" s="1488"/>
      <c r="FI443" s="1488"/>
      <c r="FJ443" s="1488"/>
      <c r="FK443" s="1488"/>
      <c r="FL443" s="1488"/>
      <c r="FM443" s="1488"/>
      <c r="FN443" s="1489"/>
      <c r="FO443" s="1556"/>
      <c r="FP443" s="1557"/>
      <c r="FQ443" s="1558"/>
      <c r="FR443" s="2185"/>
      <c r="FS443" s="2186"/>
      <c r="FT443" s="2186"/>
      <c r="FU443" s="2186"/>
      <c r="FV443" s="2186"/>
      <c r="FW443" s="2187"/>
      <c r="FX443" s="1818"/>
      <c r="FY443" s="1568"/>
      <c r="FZ443" s="1568"/>
      <c r="GA443" s="1569"/>
      <c r="GB443" s="1381"/>
      <c r="GC443" s="1383"/>
      <c r="GD443" s="1428"/>
      <c r="GE443" s="1480"/>
      <c r="GF443" s="1480"/>
      <c r="GG443" s="1480"/>
      <c r="GH443" s="1480"/>
      <c r="GI443" s="1480"/>
      <c r="GJ443" s="1429"/>
      <c r="GK443" s="1487"/>
      <c r="GL443" s="1488"/>
      <c r="GM443" s="1488"/>
      <c r="GN443" s="1488"/>
      <c r="GO443" s="1488"/>
      <c r="GP443" s="1488"/>
      <c r="GQ443" s="1488"/>
      <c r="GR443" s="1488"/>
      <c r="GS443" s="1488"/>
      <c r="GT443" s="1488"/>
      <c r="GU443" s="1488"/>
      <c r="GV443" s="1488"/>
      <c r="GW443" s="1488"/>
      <c r="GX443" s="1488"/>
      <c r="GY443" s="1488"/>
      <c r="GZ443" s="1488"/>
      <c r="HA443" s="1488"/>
      <c r="HB443" s="1488"/>
      <c r="HC443" s="1488"/>
      <c r="HD443" s="1488"/>
      <c r="HE443" s="1488"/>
      <c r="HF443" s="1488"/>
      <c r="HG443" s="1488"/>
      <c r="HH443" s="1488"/>
      <c r="HI443" s="1488"/>
      <c r="HJ443" s="1488"/>
      <c r="HK443" s="1489"/>
      <c r="HL443" s="1556"/>
      <c r="HM443" s="1557"/>
      <c r="HN443" s="1558"/>
      <c r="HO443" s="2185"/>
      <c r="HP443" s="2186"/>
      <c r="HQ443" s="2186"/>
      <c r="HR443" s="2186"/>
      <c r="HS443" s="2186"/>
      <c r="HT443" s="2187"/>
      <c r="HU443" s="1473"/>
      <c r="HV443" s="1474"/>
      <c r="HW443" s="1474"/>
      <c r="HX443" s="1474"/>
      <c r="HY443" s="1474"/>
      <c r="HZ443" s="1474"/>
      <c r="IA443" s="1474"/>
      <c r="IB443" s="1474"/>
      <c r="IC443" s="1474"/>
      <c r="ID443" s="1474"/>
      <c r="IE443" s="1474"/>
      <c r="IF443" s="1474"/>
      <c r="IG443" s="1474"/>
      <c r="IH443" s="1474"/>
      <c r="II443" s="1475"/>
    </row>
    <row r="444" spans="4:243" ht="5.25" customHeight="1">
      <c r="D444" s="75"/>
      <c r="E444" s="75"/>
      <c r="F444" s="75"/>
      <c r="G444" s="75"/>
      <c r="H444" s="1567"/>
      <c r="I444" s="1568"/>
      <c r="J444" s="1568"/>
      <c r="K444" s="1569"/>
      <c r="L444" s="1381"/>
      <c r="M444" s="1383"/>
      <c r="N444" s="1427" t="s">
        <v>125</v>
      </c>
      <c r="O444" s="1379"/>
      <c r="P444" s="1379"/>
      <c r="Q444" s="1379"/>
      <c r="R444" s="1379"/>
      <c r="S444" s="1379"/>
      <c r="T444" s="1380"/>
      <c r="U444" s="1642" t="str">
        <f>IF($U$180&lt;&gt;"",$U$180,"")</f>
        <v/>
      </c>
      <c r="V444" s="1642"/>
      <c r="W444" s="1642"/>
      <c r="X444" s="1459" t="str">
        <f>IF($X$180&lt;&gt;"",$X$180,"")</f>
        <v/>
      </c>
      <c r="Y444" s="1460"/>
      <c r="Z444" s="1461"/>
      <c r="AA444" s="1459" t="str">
        <f>IF($AA$180&lt;&gt;"",$AA$180,"")</f>
        <v/>
      </c>
      <c r="AB444" s="1460"/>
      <c r="AC444" s="1461"/>
      <c r="AD444" s="1459" t="str">
        <f>IF($AD$180&lt;&gt;"",$AD$180,"")</f>
        <v/>
      </c>
      <c r="AE444" s="1460"/>
      <c r="AF444" s="1671"/>
      <c r="AG444" s="1680" t="str">
        <f>IF($AG$180&lt;&gt;"",$AG$180,"")</f>
        <v/>
      </c>
      <c r="AH444" s="1460"/>
      <c r="AI444" s="1461"/>
      <c r="AJ444" s="1459" t="str">
        <f>IF($AJ$180&lt;&gt;"",$AJ$180,"")</f>
        <v/>
      </c>
      <c r="AK444" s="1460"/>
      <c r="AL444" s="1461"/>
      <c r="AM444" s="1459" t="str">
        <f>IF($AM$180&lt;&gt;"",$AM$180,"")</f>
        <v/>
      </c>
      <c r="AN444" s="1460"/>
      <c r="AO444" s="1461"/>
      <c r="AP444" s="1459" t="str">
        <f>IF($AP$180&lt;&gt;"",$AP$180,"")</f>
        <v/>
      </c>
      <c r="AQ444" s="1460"/>
      <c r="AR444" s="1671"/>
      <c r="AS444" s="1680" t="str">
        <f>IF($AS$180&lt;&gt;"",$AS$180,"")</f>
        <v/>
      </c>
      <c r="AT444" s="1460"/>
      <c r="AU444" s="1461"/>
      <c r="AV444" s="1459" t="str">
        <f>IF($AV$180&lt;&gt;"",$AV$180,"")</f>
        <v/>
      </c>
      <c r="AW444" s="1460"/>
      <c r="AX444" s="1461"/>
      <c r="AY444" s="1459" t="str">
        <f>IF($AY$180&lt;&gt;"",$AY$180,"")</f>
        <v/>
      </c>
      <c r="AZ444" s="1460"/>
      <c r="BA444" s="1461"/>
      <c r="BB444" s="1459" t="str">
        <f>IF($BB$180&lt;&gt;"",$BB$180,"")</f>
        <v/>
      </c>
      <c r="BC444" s="1460"/>
      <c r="BD444" s="1461"/>
      <c r="BE444" s="1818"/>
      <c r="BF444" s="1568"/>
      <c r="BG444" s="1568"/>
      <c r="BH444" s="1569"/>
      <c r="BI444" s="1381"/>
      <c r="BJ444" s="1383"/>
      <c r="BK444" s="1427" t="s">
        <v>125</v>
      </c>
      <c r="BL444" s="1379"/>
      <c r="BM444" s="1379"/>
      <c r="BN444" s="1379"/>
      <c r="BO444" s="1379"/>
      <c r="BP444" s="1379"/>
      <c r="BQ444" s="1380"/>
      <c r="BR444" s="1791"/>
      <c r="BS444" s="1792"/>
      <c r="BT444" s="1792"/>
      <c r="BU444" s="1793"/>
      <c r="BV444" s="1793"/>
      <c r="BW444" s="1793"/>
      <c r="BX444" s="1793"/>
      <c r="BY444" s="1793"/>
      <c r="BZ444" s="1793"/>
      <c r="CA444" s="1793"/>
      <c r="CB444" s="1793"/>
      <c r="CC444" s="1793"/>
      <c r="CD444" s="1793"/>
      <c r="CE444" s="1793"/>
      <c r="CF444" s="1793"/>
      <c r="CG444" s="1793"/>
      <c r="CH444" s="1793"/>
      <c r="CI444" s="1793"/>
      <c r="CJ444" s="1793"/>
      <c r="CK444" s="1793"/>
      <c r="CL444" s="1793"/>
      <c r="CM444" s="1793"/>
      <c r="CN444" s="1793"/>
      <c r="CO444" s="1793"/>
      <c r="CP444" s="1793"/>
      <c r="CQ444" s="1793"/>
      <c r="CR444" s="1793"/>
      <c r="CS444" s="1793"/>
      <c r="CT444" s="1793"/>
      <c r="CU444" s="1793"/>
      <c r="CV444" s="1793"/>
      <c r="CW444" s="1793"/>
      <c r="CX444" s="1793"/>
      <c r="CY444" s="1793"/>
      <c r="CZ444" s="1793"/>
      <c r="DA444" s="1794"/>
      <c r="DB444" s="1648"/>
      <c r="DC444" s="1649"/>
      <c r="DD444" s="1649"/>
      <c r="DE444" s="1649"/>
      <c r="DF444" s="1649"/>
      <c r="DG444" s="1649"/>
      <c r="DH444" s="1649"/>
      <c r="DI444" s="1649"/>
      <c r="DJ444" s="1649"/>
      <c r="DK444" s="1649"/>
      <c r="DL444" s="1649"/>
      <c r="DM444" s="1649"/>
      <c r="DN444" s="1649"/>
      <c r="DO444" s="1649"/>
      <c r="DP444" s="1650"/>
      <c r="DQ444" s="81"/>
      <c r="DR444" s="144"/>
      <c r="DW444" s="75"/>
      <c r="DX444" s="75"/>
      <c r="DY444" s="75"/>
      <c r="DZ444" s="75"/>
      <c r="EA444" s="1567"/>
      <c r="EB444" s="1568"/>
      <c r="EC444" s="1568"/>
      <c r="ED444" s="1569"/>
      <c r="EE444" s="1381"/>
      <c r="EF444" s="1383"/>
      <c r="EG444" s="1427" t="s">
        <v>125</v>
      </c>
      <c r="EH444" s="1379"/>
      <c r="EI444" s="1379"/>
      <c r="EJ444" s="1379"/>
      <c r="EK444" s="1379"/>
      <c r="EL444" s="1379"/>
      <c r="EM444" s="1380"/>
      <c r="EN444" s="1791"/>
      <c r="EO444" s="1792"/>
      <c r="EP444" s="1792"/>
      <c r="EQ444" s="1792"/>
      <c r="ER444" s="1792"/>
      <c r="ES444" s="1792"/>
      <c r="ET444" s="1792"/>
      <c r="EU444" s="1792"/>
      <c r="EV444" s="1792"/>
      <c r="EW444" s="1792"/>
      <c r="EX444" s="1792"/>
      <c r="EY444" s="1792"/>
      <c r="EZ444" s="1792"/>
      <c r="FA444" s="1792"/>
      <c r="FB444" s="1792"/>
      <c r="FC444" s="1792"/>
      <c r="FD444" s="1792"/>
      <c r="FE444" s="1792"/>
      <c r="FF444" s="1792"/>
      <c r="FG444" s="1792"/>
      <c r="FH444" s="1792"/>
      <c r="FI444" s="1792"/>
      <c r="FJ444" s="1792"/>
      <c r="FK444" s="1792"/>
      <c r="FL444" s="1792"/>
      <c r="FM444" s="1792"/>
      <c r="FN444" s="1792"/>
      <c r="FO444" s="1792"/>
      <c r="FP444" s="1792"/>
      <c r="FQ444" s="1792"/>
      <c r="FR444" s="1792"/>
      <c r="FS444" s="1792"/>
      <c r="FT444" s="1792"/>
      <c r="FU444" s="1792"/>
      <c r="FV444" s="1792"/>
      <c r="FW444" s="2104"/>
      <c r="FX444" s="1818"/>
      <c r="FY444" s="1568"/>
      <c r="FZ444" s="1568"/>
      <c r="GA444" s="1569"/>
      <c r="GB444" s="1381"/>
      <c r="GC444" s="1383"/>
      <c r="GD444" s="1427" t="s">
        <v>125</v>
      </c>
      <c r="GE444" s="1379"/>
      <c r="GF444" s="1379"/>
      <c r="GG444" s="1379"/>
      <c r="GH444" s="1379"/>
      <c r="GI444" s="1379"/>
      <c r="GJ444" s="1380"/>
      <c r="GK444" s="1791"/>
      <c r="GL444" s="1792"/>
      <c r="GM444" s="1792"/>
      <c r="GN444" s="1793"/>
      <c r="GO444" s="1793"/>
      <c r="GP444" s="1793"/>
      <c r="GQ444" s="1793"/>
      <c r="GR444" s="1793"/>
      <c r="GS444" s="1793"/>
      <c r="GT444" s="1793"/>
      <c r="GU444" s="1793"/>
      <c r="GV444" s="1793"/>
      <c r="GW444" s="1793"/>
      <c r="GX444" s="1793"/>
      <c r="GY444" s="1793"/>
      <c r="GZ444" s="1793"/>
      <c r="HA444" s="1793"/>
      <c r="HB444" s="1793"/>
      <c r="HC444" s="1793"/>
      <c r="HD444" s="1793"/>
      <c r="HE444" s="1793"/>
      <c r="HF444" s="1793"/>
      <c r="HG444" s="1793"/>
      <c r="HH444" s="1793"/>
      <c r="HI444" s="1793"/>
      <c r="HJ444" s="1793"/>
      <c r="HK444" s="1793"/>
      <c r="HL444" s="1793"/>
      <c r="HM444" s="1793"/>
      <c r="HN444" s="1793"/>
      <c r="HO444" s="1793"/>
      <c r="HP444" s="1793"/>
      <c r="HQ444" s="1793"/>
      <c r="HR444" s="1793"/>
      <c r="HS444" s="1793"/>
      <c r="HT444" s="1794"/>
      <c r="HU444" s="1473"/>
      <c r="HV444" s="1474"/>
      <c r="HW444" s="1474"/>
      <c r="HX444" s="1474"/>
      <c r="HY444" s="1474"/>
      <c r="HZ444" s="1474"/>
      <c r="IA444" s="1474"/>
      <c r="IB444" s="1474"/>
      <c r="IC444" s="1474"/>
      <c r="ID444" s="1474"/>
      <c r="IE444" s="1474"/>
      <c r="IF444" s="1474"/>
      <c r="IG444" s="1474"/>
      <c r="IH444" s="1474"/>
      <c r="II444" s="1475"/>
    </row>
    <row r="445" spans="4:243" ht="5.25" customHeight="1">
      <c r="D445" s="75"/>
      <c r="E445" s="75"/>
      <c r="F445" s="75"/>
      <c r="G445" s="75"/>
      <c r="H445" s="1567"/>
      <c r="I445" s="1568"/>
      <c r="J445" s="1568"/>
      <c r="K445" s="1569"/>
      <c r="L445" s="1381"/>
      <c r="M445" s="1383"/>
      <c r="N445" s="1381"/>
      <c r="O445" s="1382"/>
      <c r="P445" s="1382"/>
      <c r="Q445" s="1382"/>
      <c r="R445" s="1382"/>
      <c r="S445" s="1382"/>
      <c r="T445" s="1383"/>
      <c r="U445" s="1643"/>
      <c r="V445" s="1643"/>
      <c r="W445" s="1643"/>
      <c r="X445" s="1462"/>
      <c r="Y445" s="1463"/>
      <c r="Z445" s="1464"/>
      <c r="AA445" s="1462"/>
      <c r="AB445" s="1463"/>
      <c r="AC445" s="1464"/>
      <c r="AD445" s="1462"/>
      <c r="AE445" s="1463"/>
      <c r="AF445" s="1672"/>
      <c r="AG445" s="1675"/>
      <c r="AH445" s="1463"/>
      <c r="AI445" s="1464"/>
      <c r="AJ445" s="1462"/>
      <c r="AK445" s="1463"/>
      <c r="AL445" s="1464"/>
      <c r="AM445" s="1462"/>
      <c r="AN445" s="1463"/>
      <c r="AO445" s="1464"/>
      <c r="AP445" s="1462"/>
      <c r="AQ445" s="1463"/>
      <c r="AR445" s="1672"/>
      <c r="AS445" s="1675"/>
      <c r="AT445" s="1463"/>
      <c r="AU445" s="1464"/>
      <c r="AV445" s="1462"/>
      <c r="AW445" s="1463"/>
      <c r="AX445" s="1464"/>
      <c r="AY445" s="1462"/>
      <c r="AZ445" s="1463"/>
      <c r="BA445" s="1464"/>
      <c r="BB445" s="1462"/>
      <c r="BC445" s="1463"/>
      <c r="BD445" s="1464"/>
      <c r="BE445" s="1818"/>
      <c r="BF445" s="1568"/>
      <c r="BG445" s="1568"/>
      <c r="BH445" s="1569"/>
      <c r="BI445" s="1381"/>
      <c r="BJ445" s="1383"/>
      <c r="BK445" s="1381"/>
      <c r="BL445" s="1382"/>
      <c r="BM445" s="1382"/>
      <c r="BN445" s="1382"/>
      <c r="BO445" s="1382"/>
      <c r="BP445" s="1382"/>
      <c r="BQ445" s="1383"/>
      <c r="BR445" s="1795"/>
      <c r="BS445" s="1796"/>
      <c r="BT445" s="1796"/>
      <c r="BU445" s="1797"/>
      <c r="BV445" s="1797"/>
      <c r="BW445" s="1797"/>
      <c r="BX445" s="1797"/>
      <c r="BY445" s="1797"/>
      <c r="BZ445" s="1797"/>
      <c r="CA445" s="1797"/>
      <c r="CB445" s="1797"/>
      <c r="CC445" s="1797"/>
      <c r="CD445" s="1797"/>
      <c r="CE445" s="1797"/>
      <c r="CF445" s="1797"/>
      <c r="CG445" s="1797"/>
      <c r="CH445" s="1797"/>
      <c r="CI445" s="1797"/>
      <c r="CJ445" s="1797"/>
      <c r="CK445" s="1797"/>
      <c r="CL445" s="1797"/>
      <c r="CM445" s="1797"/>
      <c r="CN445" s="1797"/>
      <c r="CO445" s="1797"/>
      <c r="CP445" s="1797"/>
      <c r="CQ445" s="1797"/>
      <c r="CR445" s="1797"/>
      <c r="CS445" s="1797"/>
      <c r="CT445" s="1797"/>
      <c r="CU445" s="1797"/>
      <c r="CV445" s="1797"/>
      <c r="CW445" s="1797"/>
      <c r="CX445" s="1797"/>
      <c r="CY445" s="1797"/>
      <c r="CZ445" s="1797"/>
      <c r="DA445" s="1798"/>
      <c r="DB445" s="1648"/>
      <c r="DC445" s="1649"/>
      <c r="DD445" s="1649"/>
      <c r="DE445" s="1649"/>
      <c r="DF445" s="1649"/>
      <c r="DG445" s="1649"/>
      <c r="DH445" s="1649"/>
      <c r="DI445" s="1649"/>
      <c r="DJ445" s="1649"/>
      <c r="DK445" s="1649"/>
      <c r="DL445" s="1649"/>
      <c r="DM445" s="1649"/>
      <c r="DN445" s="1649"/>
      <c r="DO445" s="1649"/>
      <c r="DP445" s="1650"/>
      <c r="DQ445" s="81"/>
      <c r="DR445" s="144"/>
      <c r="DW445" s="75"/>
      <c r="DX445" s="75"/>
      <c r="DY445" s="75"/>
      <c r="DZ445" s="75"/>
      <c r="EA445" s="1567"/>
      <c r="EB445" s="1568"/>
      <c r="EC445" s="1568"/>
      <c r="ED445" s="1569"/>
      <c r="EE445" s="1381"/>
      <c r="EF445" s="1383"/>
      <c r="EG445" s="1381"/>
      <c r="EH445" s="1382"/>
      <c r="EI445" s="1382"/>
      <c r="EJ445" s="1382"/>
      <c r="EK445" s="1382"/>
      <c r="EL445" s="1382"/>
      <c r="EM445" s="1383"/>
      <c r="EN445" s="1795"/>
      <c r="EO445" s="1796"/>
      <c r="EP445" s="1796"/>
      <c r="EQ445" s="1796"/>
      <c r="ER445" s="1796"/>
      <c r="ES445" s="1796"/>
      <c r="ET445" s="1796"/>
      <c r="EU445" s="1796"/>
      <c r="EV445" s="1796"/>
      <c r="EW445" s="1796"/>
      <c r="EX445" s="1796"/>
      <c r="EY445" s="1796"/>
      <c r="EZ445" s="1796"/>
      <c r="FA445" s="1796"/>
      <c r="FB445" s="1796"/>
      <c r="FC445" s="1796"/>
      <c r="FD445" s="1796"/>
      <c r="FE445" s="1796"/>
      <c r="FF445" s="1796"/>
      <c r="FG445" s="1796"/>
      <c r="FH445" s="1796"/>
      <c r="FI445" s="1796"/>
      <c r="FJ445" s="1796"/>
      <c r="FK445" s="1796"/>
      <c r="FL445" s="1796"/>
      <c r="FM445" s="1796"/>
      <c r="FN445" s="1796"/>
      <c r="FO445" s="1796"/>
      <c r="FP445" s="1796"/>
      <c r="FQ445" s="1796"/>
      <c r="FR445" s="1796"/>
      <c r="FS445" s="1796"/>
      <c r="FT445" s="1796"/>
      <c r="FU445" s="1796"/>
      <c r="FV445" s="1796"/>
      <c r="FW445" s="2105"/>
      <c r="FX445" s="1818"/>
      <c r="FY445" s="1568"/>
      <c r="FZ445" s="1568"/>
      <c r="GA445" s="1569"/>
      <c r="GB445" s="1381"/>
      <c r="GC445" s="1383"/>
      <c r="GD445" s="1381"/>
      <c r="GE445" s="1382"/>
      <c r="GF445" s="1382"/>
      <c r="GG445" s="1382"/>
      <c r="GH445" s="1382"/>
      <c r="GI445" s="1382"/>
      <c r="GJ445" s="1383"/>
      <c r="GK445" s="1795"/>
      <c r="GL445" s="1796"/>
      <c r="GM445" s="1796"/>
      <c r="GN445" s="1797"/>
      <c r="GO445" s="1797"/>
      <c r="GP445" s="1797"/>
      <c r="GQ445" s="1797"/>
      <c r="GR445" s="1797"/>
      <c r="GS445" s="1797"/>
      <c r="GT445" s="1797"/>
      <c r="GU445" s="1797"/>
      <c r="GV445" s="1797"/>
      <c r="GW445" s="1797"/>
      <c r="GX445" s="1797"/>
      <c r="GY445" s="1797"/>
      <c r="GZ445" s="1797"/>
      <c r="HA445" s="1797"/>
      <c r="HB445" s="1797"/>
      <c r="HC445" s="1797"/>
      <c r="HD445" s="1797"/>
      <c r="HE445" s="1797"/>
      <c r="HF445" s="1797"/>
      <c r="HG445" s="1797"/>
      <c r="HH445" s="1797"/>
      <c r="HI445" s="1797"/>
      <c r="HJ445" s="1797"/>
      <c r="HK445" s="1797"/>
      <c r="HL445" s="1797"/>
      <c r="HM445" s="1797"/>
      <c r="HN445" s="1797"/>
      <c r="HO445" s="1797"/>
      <c r="HP445" s="1797"/>
      <c r="HQ445" s="1797"/>
      <c r="HR445" s="1797"/>
      <c r="HS445" s="1797"/>
      <c r="HT445" s="1798"/>
      <c r="HU445" s="1473"/>
      <c r="HV445" s="1474"/>
      <c r="HW445" s="1474"/>
      <c r="HX445" s="1474"/>
      <c r="HY445" s="1474"/>
      <c r="HZ445" s="1474"/>
      <c r="IA445" s="1474"/>
      <c r="IB445" s="1474"/>
      <c r="IC445" s="1474"/>
      <c r="ID445" s="1474"/>
      <c r="IE445" s="1474"/>
      <c r="IF445" s="1474"/>
      <c r="IG445" s="1474"/>
      <c r="IH445" s="1474"/>
      <c r="II445" s="1475"/>
    </row>
    <row r="446" spans="4:243" ht="5.25" customHeight="1">
      <c r="D446" s="75"/>
      <c r="E446" s="75"/>
      <c r="F446" s="75"/>
      <c r="G446" s="75"/>
      <c r="H446" s="1567"/>
      <c r="I446" s="1568"/>
      <c r="J446" s="1568"/>
      <c r="K446" s="1569"/>
      <c r="L446" s="1381"/>
      <c r="M446" s="1383"/>
      <c r="N446" s="1381"/>
      <c r="O446" s="1382"/>
      <c r="P446" s="1382"/>
      <c r="Q446" s="1382"/>
      <c r="R446" s="1382"/>
      <c r="S446" s="1382"/>
      <c r="T446" s="1383"/>
      <c r="U446" s="1643"/>
      <c r="V446" s="1643"/>
      <c r="W446" s="1643"/>
      <c r="X446" s="1462"/>
      <c r="Y446" s="1463"/>
      <c r="Z446" s="1464"/>
      <c r="AA446" s="1462"/>
      <c r="AB446" s="1463"/>
      <c r="AC446" s="1464"/>
      <c r="AD446" s="1462"/>
      <c r="AE446" s="1463"/>
      <c r="AF446" s="1672"/>
      <c r="AG446" s="1675"/>
      <c r="AH446" s="1463"/>
      <c r="AI446" s="1464"/>
      <c r="AJ446" s="1462"/>
      <c r="AK446" s="1463"/>
      <c r="AL446" s="1464"/>
      <c r="AM446" s="1462"/>
      <c r="AN446" s="1463"/>
      <c r="AO446" s="1464"/>
      <c r="AP446" s="1462"/>
      <c r="AQ446" s="1463"/>
      <c r="AR446" s="1672"/>
      <c r="AS446" s="1675"/>
      <c r="AT446" s="1463"/>
      <c r="AU446" s="1464"/>
      <c r="AV446" s="1462"/>
      <c r="AW446" s="1463"/>
      <c r="AX446" s="1464"/>
      <c r="AY446" s="1462"/>
      <c r="AZ446" s="1463"/>
      <c r="BA446" s="1464"/>
      <c r="BB446" s="1462"/>
      <c r="BC446" s="1463"/>
      <c r="BD446" s="1464"/>
      <c r="BE446" s="1818"/>
      <c r="BF446" s="1568"/>
      <c r="BG446" s="1568"/>
      <c r="BH446" s="1569"/>
      <c r="BI446" s="1381"/>
      <c r="BJ446" s="1383"/>
      <c r="BK446" s="1381"/>
      <c r="BL446" s="1382"/>
      <c r="BM446" s="1382"/>
      <c r="BN446" s="1382"/>
      <c r="BO446" s="1382"/>
      <c r="BP446" s="1382"/>
      <c r="BQ446" s="1383"/>
      <c r="BR446" s="1795"/>
      <c r="BS446" s="1796"/>
      <c r="BT446" s="1796"/>
      <c r="BU446" s="1797"/>
      <c r="BV446" s="1797"/>
      <c r="BW446" s="1797"/>
      <c r="BX446" s="1797"/>
      <c r="BY446" s="1797"/>
      <c r="BZ446" s="1797"/>
      <c r="CA446" s="1797"/>
      <c r="CB446" s="1797"/>
      <c r="CC446" s="1797"/>
      <c r="CD446" s="1797"/>
      <c r="CE446" s="1797"/>
      <c r="CF446" s="1797"/>
      <c r="CG446" s="1797"/>
      <c r="CH446" s="1797"/>
      <c r="CI446" s="1797"/>
      <c r="CJ446" s="1797"/>
      <c r="CK446" s="1797"/>
      <c r="CL446" s="1797"/>
      <c r="CM446" s="1797"/>
      <c r="CN446" s="1797"/>
      <c r="CO446" s="1797"/>
      <c r="CP446" s="1797"/>
      <c r="CQ446" s="1797"/>
      <c r="CR446" s="1797"/>
      <c r="CS446" s="1797"/>
      <c r="CT446" s="1797"/>
      <c r="CU446" s="1797"/>
      <c r="CV446" s="1797"/>
      <c r="CW446" s="1797"/>
      <c r="CX446" s="1797"/>
      <c r="CY446" s="1797"/>
      <c r="CZ446" s="1797"/>
      <c r="DA446" s="1798"/>
      <c r="DB446" s="1648" t="str">
        <f>IF($DB$182&lt;&gt;"",$DB$182,"")</f>
        <v/>
      </c>
      <c r="DC446" s="1649"/>
      <c r="DD446" s="1649"/>
      <c r="DE446" s="1649"/>
      <c r="DF446" s="1649"/>
      <c r="DG446" s="1649"/>
      <c r="DH446" s="1649"/>
      <c r="DI446" s="1649"/>
      <c r="DJ446" s="1649"/>
      <c r="DK446" s="1649"/>
      <c r="DL446" s="1649"/>
      <c r="DM446" s="1649"/>
      <c r="DN446" s="1649"/>
      <c r="DO446" s="1649"/>
      <c r="DP446" s="1650"/>
      <c r="DQ446" s="81"/>
      <c r="DR446" s="144"/>
      <c r="DW446" s="75"/>
      <c r="DX446" s="75"/>
      <c r="DY446" s="75"/>
      <c r="DZ446" s="75"/>
      <c r="EA446" s="1567"/>
      <c r="EB446" s="1568"/>
      <c r="EC446" s="1568"/>
      <c r="ED446" s="1569"/>
      <c r="EE446" s="1381"/>
      <c r="EF446" s="1383"/>
      <c r="EG446" s="1381"/>
      <c r="EH446" s="1382"/>
      <c r="EI446" s="1382"/>
      <c r="EJ446" s="1382"/>
      <c r="EK446" s="1382"/>
      <c r="EL446" s="1382"/>
      <c r="EM446" s="1383"/>
      <c r="EN446" s="1795"/>
      <c r="EO446" s="1796"/>
      <c r="EP446" s="1796"/>
      <c r="EQ446" s="1796"/>
      <c r="ER446" s="1796"/>
      <c r="ES446" s="1796"/>
      <c r="ET446" s="1796"/>
      <c r="EU446" s="1796"/>
      <c r="EV446" s="1796"/>
      <c r="EW446" s="1796"/>
      <c r="EX446" s="1796"/>
      <c r="EY446" s="1796"/>
      <c r="EZ446" s="1796"/>
      <c r="FA446" s="1796"/>
      <c r="FB446" s="1796"/>
      <c r="FC446" s="1796"/>
      <c r="FD446" s="1796"/>
      <c r="FE446" s="1796"/>
      <c r="FF446" s="1796"/>
      <c r="FG446" s="1796"/>
      <c r="FH446" s="1796"/>
      <c r="FI446" s="1796"/>
      <c r="FJ446" s="1796"/>
      <c r="FK446" s="1796"/>
      <c r="FL446" s="1796"/>
      <c r="FM446" s="1796"/>
      <c r="FN446" s="1796"/>
      <c r="FO446" s="1796"/>
      <c r="FP446" s="1796"/>
      <c r="FQ446" s="1796"/>
      <c r="FR446" s="1796"/>
      <c r="FS446" s="1796"/>
      <c r="FT446" s="1796"/>
      <c r="FU446" s="1796"/>
      <c r="FV446" s="1796"/>
      <c r="FW446" s="2105"/>
      <c r="FX446" s="1818"/>
      <c r="FY446" s="1568"/>
      <c r="FZ446" s="1568"/>
      <c r="GA446" s="1569"/>
      <c r="GB446" s="1381"/>
      <c r="GC446" s="1383"/>
      <c r="GD446" s="1381"/>
      <c r="GE446" s="1382"/>
      <c r="GF446" s="1382"/>
      <c r="GG446" s="1382"/>
      <c r="GH446" s="1382"/>
      <c r="GI446" s="1382"/>
      <c r="GJ446" s="1383"/>
      <c r="GK446" s="1795"/>
      <c r="GL446" s="1796"/>
      <c r="GM446" s="1796"/>
      <c r="GN446" s="1797"/>
      <c r="GO446" s="1797"/>
      <c r="GP446" s="1797"/>
      <c r="GQ446" s="1797"/>
      <c r="GR446" s="1797"/>
      <c r="GS446" s="1797"/>
      <c r="GT446" s="1797"/>
      <c r="GU446" s="1797"/>
      <c r="GV446" s="1797"/>
      <c r="GW446" s="1797"/>
      <c r="GX446" s="1797"/>
      <c r="GY446" s="1797"/>
      <c r="GZ446" s="1797"/>
      <c r="HA446" s="1797"/>
      <c r="HB446" s="1797"/>
      <c r="HC446" s="1797"/>
      <c r="HD446" s="1797"/>
      <c r="HE446" s="1797"/>
      <c r="HF446" s="1797"/>
      <c r="HG446" s="1797"/>
      <c r="HH446" s="1797"/>
      <c r="HI446" s="1797"/>
      <c r="HJ446" s="1797"/>
      <c r="HK446" s="1797"/>
      <c r="HL446" s="1797"/>
      <c r="HM446" s="1797"/>
      <c r="HN446" s="1797"/>
      <c r="HO446" s="1797"/>
      <c r="HP446" s="1797"/>
      <c r="HQ446" s="1797"/>
      <c r="HR446" s="1797"/>
      <c r="HS446" s="1797"/>
      <c r="HT446" s="1798"/>
      <c r="HU446" s="1473"/>
      <c r="HV446" s="1474"/>
      <c r="HW446" s="1474"/>
      <c r="HX446" s="1474"/>
      <c r="HY446" s="1474"/>
      <c r="HZ446" s="1474"/>
      <c r="IA446" s="1474"/>
      <c r="IB446" s="1474"/>
      <c r="IC446" s="1474"/>
      <c r="ID446" s="1474"/>
      <c r="IE446" s="1474"/>
      <c r="IF446" s="1474"/>
      <c r="IG446" s="1474"/>
      <c r="IH446" s="1474"/>
      <c r="II446" s="1475"/>
    </row>
    <row r="447" spans="4:243" ht="5.25" customHeight="1">
      <c r="D447" s="75"/>
      <c r="E447" s="75"/>
      <c r="F447" s="75"/>
      <c r="G447" s="75"/>
      <c r="H447" s="1567"/>
      <c r="I447" s="1568"/>
      <c r="J447" s="1568"/>
      <c r="K447" s="1569"/>
      <c r="L447" s="1381"/>
      <c r="M447" s="1383"/>
      <c r="N447" s="1381"/>
      <c r="O447" s="1382"/>
      <c r="P447" s="1382"/>
      <c r="Q447" s="1382"/>
      <c r="R447" s="1382"/>
      <c r="S447" s="1382"/>
      <c r="T447" s="1383"/>
      <c r="U447" s="1643"/>
      <c r="V447" s="1643"/>
      <c r="W447" s="1643"/>
      <c r="X447" s="1462"/>
      <c r="Y447" s="1463"/>
      <c r="Z447" s="1464"/>
      <c r="AA447" s="1462"/>
      <c r="AB447" s="1463"/>
      <c r="AC447" s="1464"/>
      <c r="AD447" s="1462"/>
      <c r="AE447" s="1463"/>
      <c r="AF447" s="1672"/>
      <c r="AG447" s="1675"/>
      <c r="AH447" s="1463"/>
      <c r="AI447" s="1464"/>
      <c r="AJ447" s="1462"/>
      <c r="AK447" s="1463"/>
      <c r="AL447" s="1464"/>
      <c r="AM447" s="1462"/>
      <c r="AN447" s="1463"/>
      <c r="AO447" s="1464"/>
      <c r="AP447" s="1462"/>
      <c r="AQ447" s="1463"/>
      <c r="AR447" s="1672"/>
      <c r="AS447" s="1675"/>
      <c r="AT447" s="1463"/>
      <c r="AU447" s="1464"/>
      <c r="AV447" s="1462"/>
      <c r="AW447" s="1463"/>
      <c r="AX447" s="1464"/>
      <c r="AY447" s="1462"/>
      <c r="AZ447" s="1463"/>
      <c r="BA447" s="1464"/>
      <c r="BB447" s="1462"/>
      <c r="BC447" s="1463"/>
      <c r="BD447" s="1464"/>
      <c r="BE447" s="1818"/>
      <c r="BF447" s="1568"/>
      <c r="BG447" s="1568"/>
      <c r="BH447" s="1569"/>
      <c r="BI447" s="1381"/>
      <c r="BJ447" s="1383"/>
      <c r="BK447" s="1381"/>
      <c r="BL447" s="1382"/>
      <c r="BM447" s="1382"/>
      <c r="BN447" s="1382"/>
      <c r="BO447" s="1382"/>
      <c r="BP447" s="1382"/>
      <c r="BQ447" s="1383"/>
      <c r="BR447" s="1795"/>
      <c r="BS447" s="1796"/>
      <c r="BT447" s="1796"/>
      <c r="BU447" s="1797"/>
      <c r="BV447" s="1797"/>
      <c r="BW447" s="1797"/>
      <c r="BX447" s="1797"/>
      <c r="BY447" s="1797"/>
      <c r="BZ447" s="1797"/>
      <c r="CA447" s="1797"/>
      <c r="CB447" s="1797"/>
      <c r="CC447" s="1797"/>
      <c r="CD447" s="1797"/>
      <c r="CE447" s="1797"/>
      <c r="CF447" s="1797"/>
      <c r="CG447" s="1797"/>
      <c r="CH447" s="1797"/>
      <c r="CI447" s="1797"/>
      <c r="CJ447" s="1797"/>
      <c r="CK447" s="1797"/>
      <c r="CL447" s="1797"/>
      <c r="CM447" s="1797"/>
      <c r="CN447" s="1797"/>
      <c r="CO447" s="1797"/>
      <c r="CP447" s="1797"/>
      <c r="CQ447" s="1797"/>
      <c r="CR447" s="1797"/>
      <c r="CS447" s="1797"/>
      <c r="CT447" s="1797"/>
      <c r="CU447" s="1797"/>
      <c r="CV447" s="1797"/>
      <c r="CW447" s="1797"/>
      <c r="CX447" s="1797"/>
      <c r="CY447" s="1797"/>
      <c r="CZ447" s="1797"/>
      <c r="DA447" s="1798"/>
      <c r="DB447" s="1648"/>
      <c r="DC447" s="1649"/>
      <c r="DD447" s="1649"/>
      <c r="DE447" s="1649"/>
      <c r="DF447" s="1649"/>
      <c r="DG447" s="1649"/>
      <c r="DH447" s="1649"/>
      <c r="DI447" s="1649"/>
      <c r="DJ447" s="1649"/>
      <c r="DK447" s="1649"/>
      <c r="DL447" s="1649"/>
      <c r="DM447" s="1649"/>
      <c r="DN447" s="1649"/>
      <c r="DO447" s="1649"/>
      <c r="DP447" s="1650"/>
      <c r="DQ447" s="81"/>
      <c r="DR447" s="144"/>
      <c r="DW447" s="75"/>
      <c r="DX447" s="75"/>
      <c r="DY447" s="75"/>
      <c r="DZ447" s="75"/>
      <c r="EA447" s="1567"/>
      <c r="EB447" s="1568"/>
      <c r="EC447" s="1568"/>
      <c r="ED447" s="1569"/>
      <c r="EE447" s="1381"/>
      <c r="EF447" s="1383"/>
      <c r="EG447" s="1381"/>
      <c r="EH447" s="1382"/>
      <c r="EI447" s="1382"/>
      <c r="EJ447" s="1382"/>
      <c r="EK447" s="1382"/>
      <c r="EL447" s="1382"/>
      <c r="EM447" s="1383"/>
      <c r="EN447" s="1795"/>
      <c r="EO447" s="1796"/>
      <c r="EP447" s="1796"/>
      <c r="EQ447" s="1796"/>
      <c r="ER447" s="1796"/>
      <c r="ES447" s="1796"/>
      <c r="ET447" s="1796"/>
      <c r="EU447" s="1796"/>
      <c r="EV447" s="1796"/>
      <c r="EW447" s="1796"/>
      <c r="EX447" s="1796"/>
      <c r="EY447" s="1796"/>
      <c r="EZ447" s="1796"/>
      <c r="FA447" s="1796"/>
      <c r="FB447" s="1796"/>
      <c r="FC447" s="1796"/>
      <c r="FD447" s="1796"/>
      <c r="FE447" s="1796"/>
      <c r="FF447" s="1796"/>
      <c r="FG447" s="1796"/>
      <c r="FH447" s="1796"/>
      <c r="FI447" s="1796"/>
      <c r="FJ447" s="1796"/>
      <c r="FK447" s="1796"/>
      <c r="FL447" s="1796"/>
      <c r="FM447" s="1796"/>
      <c r="FN447" s="1796"/>
      <c r="FO447" s="1796"/>
      <c r="FP447" s="1796"/>
      <c r="FQ447" s="1796"/>
      <c r="FR447" s="1796"/>
      <c r="FS447" s="1796"/>
      <c r="FT447" s="1796"/>
      <c r="FU447" s="1796"/>
      <c r="FV447" s="1796"/>
      <c r="FW447" s="2105"/>
      <c r="FX447" s="1818"/>
      <c r="FY447" s="1568"/>
      <c r="FZ447" s="1568"/>
      <c r="GA447" s="1569"/>
      <c r="GB447" s="1381"/>
      <c r="GC447" s="1383"/>
      <c r="GD447" s="1381"/>
      <c r="GE447" s="1382"/>
      <c r="GF447" s="1382"/>
      <c r="GG447" s="1382"/>
      <c r="GH447" s="1382"/>
      <c r="GI447" s="1382"/>
      <c r="GJ447" s="1383"/>
      <c r="GK447" s="1795"/>
      <c r="GL447" s="1796"/>
      <c r="GM447" s="1796"/>
      <c r="GN447" s="1797"/>
      <c r="GO447" s="1797"/>
      <c r="GP447" s="1797"/>
      <c r="GQ447" s="1797"/>
      <c r="GR447" s="1797"/>
      <c r="GS447" s="1797"/>
      <c r="GT447" s="1797"/>
      <c r="GU447" s="1797"/>
      <c r="GV447" s="1797"/>
      <c r="GW447" s="1797"/>
      <c r="GX447" s="1797"/>
      <c r="GY447" s="1797"/>
      <c r="GZ447" s="1797"/>
      <c r="HA447" s="1797"/>
      <c r="HB447" s="1797"/>
      <c r="HC447" s="1797"/>
      <c r="HD447" s="1797"/>
      <c r="HE447" s="1797"/>
      <c r="HF447" s="1797"/>
      <c r="HG447" s="1797"/>
      <c r="HH447" s="1797"/>
      <c r="HI447" s="1797"/>
      <c r="HJ447" s="1797"/>
      <c r="HK447" s="1797"/>
      <c r="HL447" s="1797"/>
      <c r="HM447" s="1797"/>
      <c r="HN447" s="1797"/>
      <c r="HO447" s="1797"/>
      <c r="HP447" s="1797"/>
      <c r="HQ447" s="1797"/>
      <c r="HR447" s="1797"/>
      <c r="HS447" s="1797"/>
      <c r="HT447" s="1798"/>
      <c r="HU447" s="1473"/>
      <c r="HV447" s="1474"/>
      <c r="HW447" s="1474"/>
      <c r="HX447" s="1474"/>
      <c r="HY447" s="1474"/>
      <c r="HZ447" s="1474"/>
      <c r="IA447" s="1474"/>
      <c r="IB447" s="1474"/>
      <c r="IC447" s="1474"/>
      <c r="ID447" s="1474"/>
      <c r="IE447" s="1474"/>
      <c r="IF447" s="1474"/>
      <c r="IG447" s="1474"/>
      <c r="IH447" s="1474"/>
      <c r="II447" s="1475"/>
    </row>
    <row r="448" spans="4:243" ht="5.25" customHeight="1">
      <c r="D448" s="75"/>
      <c r="E448" s="75"/>
      <c r="F448" s="75"/>
      <c r="G448" s="75"/>
      <c r="H448" s="1567"/>
      <c r="I448" s="1568"/>
      <c r="J448" s="1568"/>
      <c r="K448" s="1569"/>
      <c r="L448" s="1428"/>
      <c r="M448" s="1429"/>
      <c r="N448" s="1428"/>
      <c r="O448" s="1480"/>
      <c r="P448" s="1480"/>
      <c r="Q448" s="1480"/>
      <c r="R448" s="1480"/>
      <c r="S448" s="1480"/>
      <c r="T448" s="1429"/>
      <c r="U448" s="1644"/>
      <c r="V448" s="1644"/>
      <c r="W448" s="1644"/>
      <c r="X448" s="1465"/>
      <c r="Y448" s="1466"/>
      <c r="Z448" s="1467"/>
      <c r="AA448" s="1465"/>
      <c r="AB448" s="1466"/>
      <c r="AC448" s="1467"/>
      <c r="AD448" s="1465"/>
      <c r="AE448" s="1466"/>
      <c r="AF448" s="1673"/>
      <c r="AG448" s="1676"/>
      <c r="AH448" s="1466"/>
      <c r="AI448" s="1467"/>
      <c r="AJ448" s="1465"/>
      <c r="AK448" s="1466"/>
      <c r="AL448" s="1467"/>
      <c r="AM448" s="1465"/>
      <c r="AN448" s="1466"/>
      <c r="AO448" s="1467"/>
      <c r="AP448" s="1465"/>
      <c r="AQ448" s="1466"/>
      <c r="AR448" s="1673"/>
      <c r="AS448" s="1676"/>
      <c r="AT448" s="1466"/>
      <c r="AU448" s="1467"/>
      <c r="AV448" s="1465"/>
      <c r="AW448" s="1466"/>
      <c r="AX448" s="1467"/>
      <c r="AY448" s="1465"/>
      <c r="AZ448" s="1466"/>
      <c r="BA448" s="1467"/>
      <c r="BB448" s="1465"/>
      <c r="BC448" s="1466"/>
      <c r="BD448" s="1467"/>
      <c r="BE448" s="1818"/>
      <c r="BF448" s="1568"/>
      <c r="BG448" s="1568"/>
      <c r="BH448" s="1569"/>
      <c r="BI448" s="1428"/>
      <c r="BJ448" s="1429"/>
      <c r="BK448" s="1428"/>
      <c r="BL448" s="1480"/>
      <c r="BM448" s="1480"/>
      <c r="BN448" s="1480"/>
      <c r="BO448" s="1480"/>
      <c r="BP448" s="1480"/>
      <c r="BQ448" s="1429"/>
      <c r="BR448" s="1799"/>
      <c r="BS448" s="1800"/>
      <c r="BT448" s="1800"/>
      <c r="BU448" s="1801"/>
      <c r="BV448" s="1801"/>
      <c r="BW448" s="1801"/>
      <c r="BX448" s="1801"/>
      <c r="BY448" s="1801"/>
      <c r="BZ448" s="1801"/>
      <c r="CA448" s="1801"/>
      <c r="CB448" s="1801"/>
      <c r="CC448" s="1801"/>
      <c r="CD448" s="1801"/>
      <c r="CE448" s="1801"/>
      <c r="CF448" s="1801"/>
      <c r="CG448" s="1801"/>
      <c r="CH448" s="1801"/>
      <c r="CI448" s="1801"/>
      <c r="CJ448" s="1801"/>
      <c r="CK448" s="1801"/>
      <c r="CL448" s="1801"/>
      <c r="CM448" s="1801"/>
      <c r="CN448" s="1801"/>
      <c r="CO448" s="1801"/>
      <c r="CP448" s="1801"/>
      <c r="CQ448" s="1801"/>
      <c r="CR448" s="1801"/>
      <c r="CS448" s="1801"/>
      <c r="CT448" s="1801"/>
      <c r="CU448" s="1801"/>
      <c r="CV448" s="1801"/>
      <c r="CW448" s="1801"/>
      <c r="CX448" s="1801"/>
      <c r="CY448" s="1801"/>
      <c r="CZ448" s="1801"/>
      <c r="DA448" s="1802"/>
      <c r="DB448" s="1648"/>
      <c r="DC448" s="1649"/>
      <c r="DD448" s="1649"/>
      <c r="DE448" s="1649"/>
      <c r="DF448" s="1649"/>
      <c r="DG448" s="1649"/>
      <c r="DH448" s="1649"/>
      <c r="DI448" s="1649"/>
      <c r="DJ448" s="1649"/>
      <c r="DK448" s="1649"/>
      <c r="DL448" s="1649"/>
      <c r="DM448" s="1649"/>
      <c r="DN448" s="1649"/>
      <c r="DO448" s="1649"/>
      <c r="DP448" s="1650"/>
      <c r="DQ448" s="81"/>
      <c r="DR448" s="144"/>
      <c r="DW448" s="75"/>
      <c r="DX448" s="75"/>
      <c r="DY448" s="75"/>
      <c r="DZ448" s="75"/>
      <c r="EA448" s="1567"/>
      <c r="EB448" s="1568"/>
      <c r="EC448" s="1568"/>
      <c r="ED448" s="1569"/>
      <c r="EE448" s="1428"/>
      <c r="EF448" s="1429"/>
      <c r="EG448" s="1428"/>
      <c r="EH448" s="1480"/>
      <c r="EI448" s="1480"/>
      <c r="EJ448" s="1480"/>
      <c r="EK448" s="1480"/>
      <c r="EL448" s="1480"/>
      <c r="EM448" s="1429"/>
      <c r="EN448" s="1799"/>
      <c r="EO448" s="1800"/>
      <c r="EP448" s="1800"/>
      <c r="EQ448" s="1800"/>
      <c r="ER448" s="1800"/>
      <c r="ES448" s="1800"/>
      <c r="ET448" s="1800"/>
      <c r="EU448" s="1800"/>
      <c r="EV448" s="1800"/>
      <c r="EW448" s="1800"/>
      <c r="EX448" s="1800"/>
      <c r="EY448" s="1800"/>
      <c r="EZ448" s="1800"/>
      <c r="FA448" s="1800"/>
      <c r="FB448" s="1800"/>
      <c r="FC448" s="1800"/>
      <c r="FD448" s="1800"/>
      <c r="FE448" s="1800"/>
      <c r="FF448" s="1800"/>
      <c r="FG448" s="1800"/>
      <c r="FH448" s="1800"/>
      <c r="FI448" s="1800"/>
      <c r="FJ448" s="1800"/>
      <c r="FK448" s="1800"/>
      <c r="FL448" s="1800"/>
      <c r="FM448" s="1800"/>
      <c r="FN448" s="1800"/>
      <c r="FO448" s="1800"/>
      <c r="FP448" s="1800"/>
      <c r="FQ448" s="1800"/>
      <c r="FR448" s="1800"/>
      <c r="FS448" s="1800"/>
      <c r="FT448" s="1800"/>
      <c r="FU448" s="1800"/>
      <c r="FV448" s="1800"/>
      <c r="FW448" s="2106"/>
      <c r="FX448" s="1818"/>
      <c r="FY448" s="1568"/>
      <c r="FZ448" s="1568"/>
      <c r="GA448" s="1569"/>
      <c r="GB448" s="1428"/>
      <c r="GC448" s="1429"/>
      <c r="GD448" s="1428"/>
      <c r="GE448" s="1480"/>
      <c r="GF448" s="1480"/>
      <c r="GG448" s="1480"/>
      <c r="GH448" s="1480"/>
      <c r="GI448" s="1480"/>
      <c r="GJ448" s="1429"/>
      <c r="GK448" s="1799"/>
      <c r="GL448" s="1800"/>
      <c r="GM448" s="1800"/>
      <c r="GN448" s="1801"/>
      <c r="GO448" s="1801"/>
      <c r="GP448" s="1801"/>
      <c r="GQ448" s="1801"/>
      <c r="GR448" s="1801"/>
      <c r="GS448" s="1801"/>
      <c r="GT448" s="1801"/>
      <c r="GU448" s="1801"/>
      <c r="GV448" s="1801"/>
      <c r="GW448" s="1801"/>
      <c r="GX448" s="1801"/>
      <c r="GY448" s="1801"/>
      <c r="GZ448" s="1801"/>
      <c r="HA448" s="1801"/>
      <c r="HB448" s="1801"/>
      <c r="HC448" s="1801"/>
      <c r="HD448" s="1801"/>
      <c r="HE448" s="1801"/>
      <c r="HF448" s="1801"/>
      <c r="HG448" s="1801"/>
      <c r="HH448" s="1801"/>
      <c r="HI448" s="1801"/>
      <c r="HJ448" s="1801"/>
      <c r="HK448" s="1801"/>
      <c r="HL448" s="1801"/>
      <c r="HM448" s="1801"/>
      <c r="HN448" s="1801"/>
      <c r="HO448" s="1801"/>
      <c r="HP448" s="1801"/>
      <c r="HQ448" s="1801"/>
      <c r="HR448" s="1801"/>
      <c r="HS448" s="1801"/>
      <c r="HT448" s="1802"/>
      <c r="HU448" s="1473"/>
      <c r="HV448" s="1474"/>
      <c r="HW448" s="1474"/>
      <c r="HX448" s="1474"/>
      <c r="HY448" s="1474"/>
      <c r="HZ448" s="1474"/>
      <c r="IA448" s="1474"/>
      <c r="IB448" s="1474"/>
      <c r="IC448" s="1474"/>
      <c r="ID448" s="1474"/>
      <c r="IE448" s="1474"/>
      <c r="IF448" s="1474"/>
      <c r="IG448" s="1474"/>
      <c r="IH448" s="1474"/>
      <c r="II448" s="1475"/>
    </row>
    <row r="449" spans="4:243" ht="5.25" customHeight="1">
      <c r="D449" s="75"/>
      <c r="E449" s="75"/>
      <c r="F449" s="75"/>
      <c r="G449" s="75"/>
      <c r="H449" s="1567"/>
      <c r="I449" s="1568"/>
      <c r="J449" s="1568"/>
      <c r="K449" s="1569"/>
      <c r="L449" s="1427">
        <v>2</v>
      </c>
      <c r="M449" s="1380"/>
      <c r="N449" s="1427" t="s">
        <v>39</v>
      </c>
      <c r="O449" s="1379"/>
      <c r="P449" s="1379"/>
      <c r="Q449" s="1379"/>
      <c r="R449" s="1379"/>
      <c r="S449" s="1379"/>
      <c r="T449" s="1380"/>
      <c r="U449" s="1481" t="str">
        <f>IF($U$185&lt;&gt;"",$U$185,"")</f>
        <v/>
      </c>
      <c r="V449" s="1482"/>
      <c r="W449" s="1482"/>
      <c r="X449" s="1482"/>
      <c r="Y449" s="1482"/>
      <c r="Z449" s="1482"/>
      <c r="AA449" s="1482"/>
      <c r="AB449" s="1482"/>
      <c r="AC449" s="1482"/>
      <c r="AD449" s="1482"/>
      <c r="AE449" s="1482"/>
      <c r="AF449" s="1482"/>
      <c r="AG449" s="1482"/>
      <c r="AH449" s="1482"/>
      <c r="AI449" s="1482"/>
      <c r="AJ449" s="1482"/>
      <c r="AK449" s="1482"/>
      <c r="AL449" s="1482"/>
      <c r="AM449" s="1482"/>
      <c r="AN449" s="1482"/>
      <c r="AO449" s="1482"/>
      <c r="AP449" s="1482"/>
      <c r="AQ449" s="1482"/>
      <c r="AR449" s="1482"/>
      <c r="AS449" s="1482"/>
      <c r="AT449" s="1482"/>
      <c r="AU449" s="1483"/>
      <c r="AV449" s="1550" t="s">
        <v>126</v>
      </c>
      <c r="AW449" s="1551"/>
      <c r="AX449" s="1552"/>
      <c r="AY449" s="1387" t="str">
        <f>IF($AY$185&lt;&gt;"",$AY$185,"")</f>
        <v/>
      </c>
      <c r="AZ449" s="1388"/>
      <c r="BA449" s="1388"/>
      <c r="BB449" s="1388"/>
      <c r="BC449" s="1388"/>
      <c r="BD449" s="1559"/>
      <c r="BE449" s="1818"/>
      <c r="BF449" s="1568"/>
      <c r="BG449" s="1568"/>
      <c r="BH449" s="1569"/>
      <c r="BI449" s="1427">
        <v>2</v>
      </c>
      <c r="BJ449" s="1380"/>
      <c r="BK449" s="1427" t="s">
        <v>39</v>
      </c>
      <c r="BL449" s="1379"/>
      <c r="BM449" s="1379"/>
      <c r="BN449" s="1379"/>
      <c r="BO449" s="1379"/>
      <c r="BP449" s="1379"/>
      <c r="BQ449" s="1380"/>
      <c r="BR449" s="1481" t="str">
        <f>IF($BR$185&lt;&gt;"",$BR$185,"")</f>
        <v/>
      </c>
      <c r="BS449" s="1482"/>
      <c r="BT449" s="1482"/>
      <c r="BU449" s="1482"/>
      <c r="BV449" s="1482"/>
      <c r="BW449" s="1482"/>
      <c r="BX449" s="1482"/>
      <c r="BY449" s="1482"/>
      <c r="BZ449" s="1482"/>
      <c r="CA449" s="1482"/>
      <c r="CB449" s="1482"/>
      <c r="CC449" s="1482"/>
      <c r="CD449" s="1482"/>
      <c r="CE449" s="1482"/>
      <c r="CF449" s="1482"/>
      <c r="CG449" s="1482"/>
      <c r="CH449" s="1482"/>
      <c r="CI449" s="1482"/>
      <c r="CJ449" s="1482"/>
      <c r="CK449" s="1482"/>
      <c r="CL449" s="1482"/>
      <c r="CM449" s="1482"/>
      <c r="CN449" s="1482"/>
      <c r="CO449" s="1482"/>
      <c r="CP449" s="1482"/>
      <c r="CQ449" s="1482"/>
      <c r="CR449" s="1483"/>
      <c r="CS449" s="1550" t="s">
        <v>126</v>
      </c>
      <c r="CT449" s="1551"/>
      <c r="CU449" s="1552"/>
      <c r="CV449" s="1387" t="str">
        <f>IF($CV$185&lt;&gt;"",$CV$185,"")</f>
        <v/>
      </c>
      <c r="CW449" s="1388"/>
      <c r="CX449" s="1388"/>
      <c r="CY449" s="1388"/>
      <c r="CZ449" s="1388"/>
      <c r="DA449" s="1559"/>
      <c r="DB449" s="1648"/>
      <c r="DC449" s="1649"/>
      <c r="DD449" s="1649"/>
      <c r="DE449" s="1649"/>
      <c r="DF449" s="1649"/>
      <c r="DG449" s="1649"/>
      <c r="DH449" s="1649"/>
      <c r="DI449" s="1649"/>
      <c r="DJ449" s="1649"/>
      <c r="DK449" s="1649"/>
      <c r="DL449" s="1649"/>
      <c r="DM449" s="1649"/>
      <c r="DN449" s="1649"/>
      <c r="DO449" s="1649"/>
      <c r="DP449" s="1650"/>
      <c r="DQ449" s="81"/>
      <c r="DR449" s="144"/>
      <c r="DW449" s="75"/>
      <c r="DX449" s="75"/>
      <c r="DY449" s="75"/>
      <c r="DZ449" s="75"/>
      <c r="EA449" s="1567"/>
      <c r="EB449" s="1568"/>
      <c r="EC449" s="1568"/>
      <c r="ED449" s="1569"/>
      <c r="EE449" s="1427">
        <v>2</v>
      </c>
      <c r="EF449" s="1380"/>
      <c r="EG449" s="1427" t="s">
        <v>39</v>
      </c>
      <c r="EH449" s="1379"/>
      <c r="EI449" s="1379"/>
      <c r="EJ449" s="1379"/>
      <c r="EK449" s="1379"/>
      <c r="EL449" s="1379"/>
      <c r="EM449" s="1380"/>
      <c r="EN449" s="1481" t="str">
        <f>IF($U$185&lt;&gt;"",$U$185,"")</f>
        <v/>
      </c>
      <c r="EO449" s="1482"/>
      <c r="EP449" s="1482"/>
      <c r="EQ449" s="1482"/>
      <c r="ER449" s="1482"/>
      <c r="ES449" s="1482"/>
      <c r="ET449" s="1482"/>
      <c r="EU449" s="1482"/>
      <c r="EV449" s="1482"/>
      <c r="EW449" s="1482"/>
      <c r="EX449" s="1482"/>
      <c r="EY449" s="1482"/>
      <c r="EZ449" s="1482"/>
      <c r="FA449" s="1482"/>
      <c r="FB449" s="1482"/>
      <c r="FC449" s="1482"/>
      <c r="FD449" s="1482"/>
      <c r="FE449" s="1482"/>
      <c r="FF449" s="1482"/>
      <c r="FG449" s="1482"/>
      <c r="FH449" s="1482"/>
      <c r="FI449" s="1482"/>
      <c r="FJ449" s="1482"/>
      <c r="FK449" s="1482"/>
      <c r="FL449" s="1482"/>
      <c r="FM449" s="1482"/>
      <c r="FN449" s="1483"/>
      <c r="FO449" s="1550" t="s">
        <v>126</v>
      </c>
      <c r="FP449" s="1551"/>
      <c r="FQ449" s="1552"/>
      <c r="FR449" s="2179" t="str">
        <f>IF($AY$185&lt;&gt;"",$AY$185,"")</f>
        <v/>
      </c>
      <c r="FS449" s="2180"/>
      <c r="FT449" s="2180"/>
      <c r="FU449" s="2180"/>
      <c r="FV449" s="2180"/>
      <c r="FW449" s="2181"/>
      <c r="FX449" s="1818"/>
      <c r="FY449" s="1568"/>
      <c r="FZ449" s="1568"/>
      <c r="GA449" s="1569"/>
      <c r="GB449" s="1427">
        <v>2</v>
      </c>
      <c r="GC449" s="1380"/>
      <c r="GD449" s="1427" t="s">
        <v>39</v>
      </c>
      <c r="GE449" s="1379"/>
      <c r="GF449" s="1379"/>
      <c r="GG449" s="1379"/>
      <c r="GH449" s="1379"/>
      <c r="GI449" s="1379"/>
      <c r="GJ449" s="1380"/>
      <c r="GK449" s="1481" t="str">
        <f>IF($BR$185&lt;&gt;"",$BR$185,"")</f>
        <v/>
      </c>
      <c r="GL449" s="1482"/>
      <c r="GM449" s="1482"/>
      <c r="GN449" s="1482"/>
      <c r="GO449" s="1482"/>
      <c r="GP449" s="1482"/>
      <c r="GQ449" s="1482"/>
      <c r="GR449" s="1482"/>
      <c r="GS449" s="1482"/>
      <c r="GT449" s="1482"/>
      <c r="GU449" s="1482"/>
      <c r="GV449" s="1482"/>
      <c r="GW449" s="1482"/>
      <c r="GX449" s="1482"/>
      <c r="GY449" s="1482"/>
      <c r="GZ449" s="1482"/>
      <c r="HA449" s="1482"/>
      <c r="HB449" s="1482"/>
      <c r="HC449" s="1482"/>
      <c r="HD449" s="1482"/>
      <c r="HE449" s="1482"/>
      <c r="HF449" s="1482"/>
      <c r="HG449" s="1482"/>
      <c r="HH449" s="1482"/>
      <c r="HI449" s="1482"/>
      <c r="HJ449" s="1482"/>
      <c r="HK449" s="1483"/>
      <c r="HL449" s="1550" t="s">
        <v>126</v>
      </c>
      <c r="HM449" s="1551"/>
      <c r="HN449" s="1552"/>
      <c r="HO449" s="2179" t="str">
        <f>IF($CV$185&lt;&gt;"",$CV$185,"")</f>
        <v/>
      </c>
      <c r="HP449" s="2180"/>
      <c r="HQ449" s="2180"/>
      <c r="HR449" s="2180"/>
      <c r="HS449" s="2180"/>
      <c r="HT449" s="2181"/>
      <c r="HU449" s="1473"/>
      <c r="HV449" s="1474"/>
      <c r="HW449" s="1474"/>
      <c r="HX449" s="1474"/>
      <c r="HY449" s="1474"/>
      <c r="HZ449" s="1474"/>
      <c r="IA449" s="1474"/>
      <c r="IB449" s="1474"/>
      <c r="IC449" s="1474"/>
      <c r="ID449" s="1474"/>
      <c r="IE449" s="1474"/>
      <c r="IF449" s="1474"/>
      <c r="IG449" s="1474"/>
      <c r="IH449" s="1474"/>
      <c r="II449" s="1475"/>
    </row>
    <row r="450" spans="4:243" ht="5.25" customHeight="1">
      <c r="D450" s="75"/>
      <c r="E450" s="75"/>
      <c r="F450" s="75"/>
      <c r="G450" s="75"/>
      <c r="H450" s="1567"/>
      <c r="I450" s="1568"/>
      <c r="J450" s="1568"/>
      <c r="K450" s="1569"/>
      <c r="L450" s="1381"/>
      <c r="M450" s="1383"/>
      <c r="N450" s="1381"/>
      <c r="O450" s="1382"/>
      <c r="P450" s="1382"/>
      <c r="Q450" s="1382"/>
      <c r="R450" s="1382"/>
      <c r="S450" s="1382"/>
      <c r="T450" s="1383"/>
      <c r="U450" s="1484"/>
      <c r="V450" s="1485"/>
      <c r="W450" s="1485"/>
      <c r="X450" s="1485"/>
      <c r="Y450" s="1485"/>
      <c r="Z450" s="1485"/>
      <c r="AA450" s="1485"/>
      <c r="AB450" s="1485"/>
      <c r="AC450" s="1485"/>
      <c r="AD450" s="1485"/>
      <c r="AE450" s="1485"/>
      <c r="AF450" s="1485"/>
      <c r="AG450" s="1485"/>
      <c r="AH450" s="1485"/>
      <c r="AI450" s="1485"/>
      <c r="AJ450" s="1485"/>
      <c r="AK450" s="1485"/>
      <c r="AL450" s="1485"/>
      <c r="AM450" s="1485"/>
      <c r="AN450" s="1485"/>
      <c r="AO450" s="1485"/>
      <c r="AP450" s="1485"/>
      <c r="AQ450" s="1485"/>
      <c r="AR450" s="1485"/>
      <c r="AS450" s="1485"/>
      <c r="AT450" s="1485"/>
      <c r="AU450" s="1486"/>
      <c r="AV450" s="1553"/>
      <c r="AW450" s="1554"/>
      <c r="AX450" s="1555"/>
      <c r="AY450" s="1390"/>
      <c r="AZ450" s="1391"/>
      <c r="BA450" s="1391"/>
      <c r="BB450" s="1391"/>
      <c r="BC450" s="1391"/>
      <c r="BD450" s="1560"/>
      <c r="BE450" s="1818"/>
      <c r="BF450" s="1568"/>
      <c r="BG450" s="1568"/>
      <c r="BH450" s="1569"/>
      <c r="BI450" s="1381"/>
      <c r="BJ450" s="1383"/>
      <c r="BK450" s="1381"/>
      <c r="BL450" s="1382"/>
      <c r="BM450" s="1382"/>
      <c r="BN450" s="1382"/>
      <c r="BO450" s="1382"/>
      <c r="BP450" s="1382"/>
      <c r="BQ450" s="1383"/>
      <c r="BR450" s="1484"/>
      <c r="BS450" s="1485"/>
      <c r="BT450" s="1485"/>
      <c r="BU450" s="1485"/>
      <c r="BV450" s="1485"/>
      <c r="BW450" s="1485"/>
      <c r="BX450" s="1485"/>
      <c r="BY450" s="1485"/>
      <c r="BZ450" s="1485"/>
      <c r="CA450" s="1485"/>
      <c r="CB450" s="1485"/>
      <c r="CC450" s="1485"/>
      <c r="CD450" s="1485"/>
      <c r="CE450" s="1485"/>
      <c r="CF450" s="1485"/>
      <c r="CG450" s="1485"/>
      <c r="CH450" s="1485"/>
      <c r="CI450" s="1485"/>
      <c r="CJ450" s="1485"/>
      <c r="CK450" s="1485"/>
      <c r="CL450" s="1485"/>
      <c r="CM450" s="1485"/>
      <c r="CN450" s="1485"/>
      <c r="CO450" s="1485"/>
      <c r="CP450" s="1485"/>
      <c r="CQ450" s="1485"/>
      <c r="CR450" s="1486"/>
      <c r="CS450" s="1553"/>
      <c r="CT450" s="1554"/>
      <c r="CU450" s="1555"/>
      <c r="CV450" s="1390"/>
      <c r="CW450" s="1391"/>
      <c r="CX450" s="1391"/>
      <c r="CY450" s="1391"/>
      <c r="CZ450" s="1391"/>
      <c r="DA450" s="1560"/>
      <c r="DB450" s="1648" t="str">
        <f>IF($DB$186&lt;&gt;"",$DB$186,"")</f>
        <v/>
      </c>
      <c r="DC450" s="1649"/>
      <c r="DD450" s="1649"/>
      <c r="DE450" s="1649"/>
      <c r="DF450" s="1649"/>
      <c r="DG450" s="1649"/>
      <c r="DH450" s="1649"/>
      <c r="DI450" s="1649"/>
      <c r="DJ450" s="1649"/>
      <c r="DK450" s="1649"/>
      <c r="DL450" s="1649"/>
      <c r="DM450" s="1649"/>
      <c r="DN450" s="1649"/>
      <c r="DO450" s="1649"/>
      <c r="DP450" s="1650"/>
      <c r="DQ450" s="81"/>
      <c r="DR450" s="144"/>
      <c r="DW450" s="75"/>
      <c r="DX450" s="75"/>
      <c r="DY450" s="75"/>
      <c r="DZ450" s="75"/>
      <c r="EA450" s="1567"/>
      <c r="EB450" s="1568"/>
      <c r="EC450" s="1568"/>
      <c r="ED450" s="1569"/>
      <c r="EE450" s="1381"/>
      <c r="EF450" s="1383"/>
      <c r="EG450" s="1381"/>
      <c r="EH450" s="1382"/>
      <c r="EI450" s="1382"/>
      <c r="EJ450" s="1382"/>
      <c r="EK450" s="1382"/>
      <c r="EL450" s="1382"/>
      <c r="EM450" s="1383"/>
      <c r="EN450" s="1484"/>
      <c r="EO450" s="1485"/>
      <c r="EP450" s="1485"/>
      <c r="EQ450" s="1485"/>
      <c r="ER450" s="1485"/>
      <c r="ES450" s="1485"/>
      <c r="ET450" s="1485"/>
      <c r="EU450" s="1485"/>
      <c r="EV450" s="1485"/>
      <c r="EW450" s="1485"/>
      <c r="EX450" s="1485"/>
      <c r="EY450" s="1485"/>
      <c r="EZ450" s="1485"/>
      <c r="FA450" s="1485"/>
      <c r="FB450" s="1485"/>
      <c r="FC450" s="1485"/>
      <c r="FD450" s="1485"/>
      <c r="FE450" s="1485"/>
      <c r="FF450" s="1485"/>
      <c r="FG450" s="1485"/>
      <c r="FH450" s="1485"/>
      <c r="FI450" s="1485"/>
      <c r="FJ450" s="1485"/>
      <c r="FK450" s="1485"/>
      <c r="FL450" s="1485"/>
      <c r="FM450" s="1485"/>
      <c r="FN450" s="1486"/>
      <c r="FO450" s="1553"/>
      <c r="FP450" s="1554"/>
      <c r="FQ450" s="1555"/>
      <c r="FR450" s="2182"/>
      <c r="FS450" s="2183"/>
      <c r="FT450" s="2183"/>
      <c r="FU450" s="2183"/>
      <c r="FV450" s="2183"/>
      <c r="FW450" s="2184"/>
      <c r="FX450" s="1818"/>
      <c r="FY450" s="1568"/>
      <c r="FZ450" s="1568"/>
      <c r="GA450" s="1569"/>
      <c r="GB450" s="1381"/>
      <c r="GC450" s="1383"/>
      <c r="GD450" s="1381"/>
      <c r="GE450" s="1382"/>
      <c r="GF450" s="1382"/>
      <c r="GG450" s="1382"/>
      <c r="GH450" s="1382"/>
      <c r="GI450" s="1382"/>
      <c r="GJ450" s="1383"/>
      <c r="GK450" s="1484"/>
      <c r="GL450" s="1485"/>
      <c r="GM450" s="1485"/>
      <c r="GN450" s="1485"/>
      <c r="GO450" s="1485"/>
      <c r="GP450" s="1485"/>
      <c r="GQ450" s="1485"/>
      <c r="GR450" s="1485"/>
      <c r="GS450" s="1485"/>
      <c r="GT450" s="1485"/>
      <c r="GU450" s="1485"/>
      <c r="GV450" s="1485"/>
      <c r="GW450" s="1485"/>
      <c r="GX450" s="1485"/>
      <c r="GY450" s="1485"/>
      <c r="GZ450" s="1485"/>
      <c r="HA450" s="1485"/>
      <c r="HB450" s="1485"/>
      <c r="HC450" s="1485"/>
      <c r="HD450" s="1485"/>
      <c r="HE450" s="1485"/>
      <c r="HF450" s="1485"/>
      <c r="HG450" s="1485"/>
      <c r="HH450" s="1485"/>
      <c r="HI450" s="1485"/>
      <c r="HJ450" s="1485"/>
      <c r="HK450" s="1486"/>
      <c r="HL450" s="1553"/>
      <c r="HM450" s="1554"/>
      <c r="HN450" s="1555"/>
      <c r="HO450" s="2182"/>
      <c r="HP450" s="2183"/>
      <c r="HQ450" s="2183"/>
      <c r="HR450" s="2183"/>
      <c r="HS450" s="2183"/>
      <c r="HT450" s="2184"/>
      <c r="HU450" s="1473"/>
      <c r="HV450" s="1474"/>
      <c r="HW450" s="1474"/>
      <c r="HX450" s="1474"/>
      <c r="HY450" s="1474"/>
      <c r="HZ450" s="1474"/>
      <c r="IA450" s="1474"/>
      <c r="IB450" s="1474"/>
      <c r="IC450" s="1474"/>
      <c r="ID450" s="1474"/>
      <c r="IE450" s="1474"/>
      <c r="IF450" s="1474"/>
      <c r="IG450" s="1474"/>
      <c r="IH450" s="1474"/>
      <c r="II450" s="1475"/>
    </row>
    <row r="451" spans="4:243" ht="5.25" customHeight="1">
      <c r="D451" s="75"/>
      <c r="E451" s="75"/>
      <c r="F451" s="75"/>
      <c r="G451" s="75"/>
      <c r="H451" s="1567"/>
      <c r="I451" s="1568"/>
      <c r="J451" s="1568"/>
      <c r="K451" s="1569"/>
      <c r="L451" s="1381"/>
      <c r="M451" s="1383"/>
      <c r="N451" s="1381"/>
      <c r="O451" s="1382"/>
      <c r="P451" s="1382"/>
      <c r="Q451" s="1382"/>
      <c r="R451" s="1382"/>
      <c r="S451" s="1382"/>
      <c r="T451" s="1383"/>
      <c r="U451" s="1484"/>
      <c r="V451" s="1485"/>
      <c r="W451" s="1485"/>
      <c r="X451" s="1485"/>
      <c r="Y451" s="1485"/>
      <c r="Z451" s="1485"/>
      <c r="AA451" s="1485"/>
      <c r="AB451" s="1485"/>
      <c r="AC451" s="1485"/>
      <c r="AD451" s="1485"/>
      <c r="AE451" s="1485"/>
      <c r="AF451" s="1485"/>
      <c r="AG451" s="1485"/>
      <c r="AH451" s="1485"/>
      <c r="AI451" s="1485"/>
      <c r="AJ451" s="1485"/>
      <c r="AK451" s="1485"/>
      <c r="AL451" s="1485"/>
      <c r="AM451" s="1485"/>
      <c r="AN451" s="1485"/>
      <c r="AO451" s="1485"/>
      <c r="AP451" s="1485"/>
      <c r="AQ451" s="1485"/>
      <c r="AR451" s="1485"/>
      <c r="AS451" s="1485"/>
      <c r="AT451" s="1485"/>
      <c r="AU451" s="1486"/>
      <c r="AV451" s="1553"/>
      <c r="AW451" s="1554"/>
      <c r="AX451" s="1555"/>
      <c r="AY451" s="1390"/>
      <c r="AZ451" s="1391"/>
      <c r="BA451" s="1391"/>
      <c r="BB451" s="1391"/>
      <c r="BC451" s="1391"/>
      <c r="BD451" s="1560"/>
      <c r="BE451" s="1818"/>
      <c r="BF451" s="1568"/>
      <c r="BG451" s="1568"/>
      <c r="BH451" s="1569"/>
      <c r="BI451" s="1381"/>
      <c r="BJ451" s="1383"/>
      <c r="BK451" s="1381"/>
      <c r="BL451" s="1382"/>
      <c r="BM451" s="1382"/>
      <c r="BN451" s="1382"/>
      <c r="BO451" s="1382"/>
      <c r="BP451" s="1382"/>
      <c r="BQ451" s="1383"/>
      <c r="BR451" s="1484"/>
      <c r="BS451" s="1485"/>
      <c r="BT451" s="1485"/>
      <c r="BU451" s="1485"/>
      <c r="BV451" s="1485"/>
      <c r="BW451" s="1485"/>
      <c r="BX451" s="1485"/>
      <c r="BY451" s="1485"/>
      <c r="BZ451" s="1485"/>
      <c r="CA451" s="1485"/>
      <c r="CB451" s="1485"/>
      <c r="CC451" s="1485"/>
      <c r="CD451" s="1485"/>
      <c r="CE451" s="1485"/>
      <c r="CF451" s="1485"/>
      <c r="CG451" s="1485"/>
      <c r="CH451" s="1485"/>
      <c r="CI451" s="1485"/>
      <c r="CJ451" s="1485"/>
      <c r="CK451" s="1485"/>
      <c r="CL451" s="1485"/>
      <c r="CM451" s="1485"/>
      <c r="CN451" s="1485"/>
      <c r="CO451" s="1485"/>
      <c r="CP451" s="1485"/>
      <c r="CQ451" s="1485"/>
      <c r="CR451" s="1486"/>
      <c r="CS451" s="1553"/>
      <c r="CT451" s="1554"/>
      <c r="CU451" s="1555"/>
      <c r="CV451" s="1390"/>
      <c r="CW451" s="1391"/>
      <c r="CX451" s="1391"/>
      <c r="CY451" s="1391"/>
      <c r="CZ451" s="1391"/>
      <c r="DA451" s="1560"/>
      <c r="DB451" s="1648"/>
      <c r="DC451" s="1649"/>
      <c r="DD451" s="1649"/>
      <c r="DE451" s="1649"/>
      <c r="DF451" s="1649"/>
      <c r="DG451" s="1649"/>
      <c r="DH451" s="1649"/>
      <c r="DI451" s="1649"/>
      <c r="DJ451" s="1649"/>
      <c r="DK451" s="1649"/>
      <c r="DL451" s="1649"/>
      <c r="DM451" s="1649"/>
      <c r="DN451" s="1649"/>
      <c r="DO451" s="1649"/>
      <c r="DP451" s="1650"/>
      <c r="DQ451" s="81"/>
      <c r="DR451" s="144"/>
      <c r="DW451" s="75"/>
      <c r="DX451" s="75"/>
      <c r="DY451" s="75"/>
      <c r="DZ451" s="75"/>
      <c r="EA451" s="1567"/>
      <c r="EB451" s="1568"/>
      <c r="EC451" s="1568"/>
      <c r="ED451" s="1569"/>
      <c r="EE451" s="1381"/>
      <c r="EF451" s="1383"/>
      <c r="EG451" s="1381"/>
      <c r="EH451" s="1382"/>
      <c r="EI451" s="1382"/>
      <c r="EJ451" s="1382"/>
      <c r="EK451" s="1382"/>
      <c r="EL451" s="1382"/>
      <c r="EM451" s="1383"/>
      <c r="EN451" s="1484"/>
      <c r="EO451" s="1485"/>
      <c r="EP451" s="1485"/>
      <c r="EQ451" s="1485"/>
      <c r="ER451" s="1485"/>
      <c r="ES451" s="1485"/>
      <c r="ET451" s="1485"/>
      <c r="EU451" s="1485"/>
      <c r="EV451" s="1485"/>
      <c r="EW451" s="1485"/>
      <c r="EX451" s="1485"/>
      <c r="EY451" s="1485"/>
      <c r="EZ451" s="1485"/>
      <c r="FA451" s="1485"/>
      <c r="FB451" s="1485"/>
      <c r="FC451" s="1485"/>
      <c r="FD451" s="1485"/>
      <c r="FE451" s="1485"/>
      <c r="FF451" s="1485"/>
      <c r="FG451" s="1485"/>
      <c r="FH451" s="1485"/>
      <c r="FI451" s="1485"/>
      <c r="FJ451" s="1485"/>
      <c r="FK451" s="1485"/>
      <c r="FL451" s="1485"/>
      <c r="FM451" s="1485"/>
      <c r="FN451" s="1486"/>
      <c r="FO451" s="1553"/>
      <c r="FP451" s="1554"/>
      <c r="FQ451" s="1555"/>
      <c r="FR451" s="2182"/>
      <c r="FS451" s="2183"/>
      <c r="FT451" s="2183"/>
      <c r="FU451" s="2183"/>
      <c r="FV451" s="2183"/>
      <c r="FW451" s="2184"/>
      <c r="FX451" s="1818"/>
      <c r="FY451" s="1568"/>
      <c r="FZ451" s="1568"/>
      <c r="GA451" s="1569"/>
      <c r="GB451" s="1381"/>
      <c r="GC451" s="1383"/>
      <c r="GD451" s="1381"/>
      <c r="GE451" s="1382"/>
      <c r="GF451" s="1382"/>
      <c r="GG451" s="1382"/>
      <c r="GH451" s="1382"/>
      <c r="GI451" s="1382"/>
      <c r="GJ451" s="1383"/>
      <c r="GK451" s="1484"/>
      <c r="GL451" s="1485"/>
      <c r="GM451" s="1485"/>
      <c r="GN451" s="1485"/>
      <c r="GO451" s="1485"/>
      <c r="GP451" s="1485"/>
      <c r="GQ451" s="1485"/>
      <c r="GR451" s="1485"/>
      <c r="GS451" s="1485"/>
      <c r="GT451" s="1485"/>
      <c r="GU451" s="1485"/>
      <c r="GV451" s="1485"/>
      <c r="GW451" s="1485"/>
      <c r="GX451" s="1485"/>
      <c r="GY451" s="1485"/>
      <c r="GZ451" s="1485"/>
      <c r="HA451" s="1485"/>
      <c r="HB451" s="1485"/>
      <c r="HC451" s="1485"/>
      <c r="HD451" s="1485"/>
      <c r="HE451" s="1485"/>
      <c r="HF451" s="1485"/>
      <c r="HG451" s="1485"/>
      <c r="HH451" s="1485"/>
      <c r="HI451" s="1485"/>
      <c r="HJ451" s="1485"/>
      <c r="HK451" s="1486"/>
      <c r="HL451" s="1553"/>
      <c r="HM451" s="1554"/>
      <c r="HN451" s="1555"/>
      <c r="HO451" s="2182"/>
      <c r="HP451" s="2183"/>
      <c r="HQ451" s="2183"/>
      <c r="HR451" s="2183"/>
      <c r="HS451" s="2183"/>
      <c r="HT451" s="2184"/>
      <c r="HU451" s="1473"/>
      <c r="HV451" s="1474"/>
      <c r="HW451" s="1474"/>
      <c r="HX451" s="1474"/>
      <c r="HY451" s="1474"/>
      <c r="HZ451" s="1474"/>
      <c r="IA451" s="1474"/>
      <c r="IB451" s="1474"/>
      <c r="IC451" s="1474"/>
      <c r="ID451" s="1474"/>
      <c r="IE451" s="1474"/>
      <c r="IF451" s="1474"/>
      <c r="IG451" s="1474"/>
      <c r="IH451" s="1474"/>
      <c r="II451" s="1475"/>
    </row>
    <row r="452" spans="4:243" ht="5.25" customHeight="1">
      <c r="D452" s="75"/>
      <c r="E452" s="75"/>
      <c r="F452" s="75"/>
      <c r="G452" s="75"/>
      <c r="H452" s="1567"/>
      <c r="I452" s="1568"/>
      <c r="J452" s="1568"/>
      <c r="K452" s="1569"/>
      <c r="L452" s="1381"/>
      <c r="M452" s="1383"/>
      <c r="N452" s="1381"/>
      <c r="O452" s="1382"/>
      <c r="P452" s="1382"/>
      <c r="Q452" s="1382"/>
      <c r="R452" s="1382"/>
      <c r="S452" s="1382"/>
      <c r="T452" s="1383"/>
      <c r="U452" s="1484"/>
      <c r="V452" s="1485"/>
      <c r="W452" s="1485"/>
      <c r="X452" s="1485"/>
      <c r="Y452" s="1485"/>
      <c r="Z452" s="1485"/>
      <c r="AA452" s="1485"/>
      <c r="AB452" s="1485"/>
      <c r="AC452" s="1485"/>
      <c r="AD452" s="1485"/>
      <c r="AE452" s="1485"/>
      <c r="AF452" s="1485"/>
      <c r="AG452" s="1485"/>
      <c r="AH452" s="1485"/>
      <c r="AI452" s="1485"/>
      <c r="AJ452" s="1485"/>
      <c r="AK452" s="1485"/>
      <c r="AL452" s="1485"/>
      <c r="AM452" s="1485"/>
      <c r="AN452" s="1485"/>
      <c r="AO452" s="1485"/>
      <c r="AP452" s="1485"/>
      <c r="AQ452" s="1485"/>
      <c r="AR452" s="1485"/>
      <c r="AS452" s="1485"/>
      <c r="AT452" s="1485"/>
      <c r="AU452" s="1486"/>
      <c r="AV452" s="1553"/>
      <c r="AW452" s="1554"/>
      <c r="AX452" s="1555"/>
      <c r="AY452" s="1390"/>
      <c r="AZ452" s="1391"/>
      <c r="BA452" s="1391"/>
      <c r="BB452" s="1391"/>
      <c r="BC452" s="1391"/>
      <c r="BD452" s="1560"/>
      <c r="BE452" s="1818"/>
      <c r="BF452" s="1568"/>
      <c r="BG452" s="1568"/>
      <c r="BH452" s="1569"/>
      <c r="BI452" s="1381"/>
      <c r="BJ452" s="1383"/>
      <c r="BK452" s="1381"/>
      <c r="BL452" s="1382"/>
      <c r="BM452" s="1382"/>
      <c r="BN452" s="1382"/>
      <c r="BO452" s="1382"/>
      <c r="BP452" s="1382"/>
      <c r="BQ452" s="1383"/>
      <c r="BR452" s="1484"/>
      <c r="BS452" s="1485"/>
      <c r="BT452" s="1485"/>
      <c r="BU452" s="1485"/>
      <c r="BV452" s="1485"/>
      <c r="BW452" s="1485"/>
      <c r="BX452" s="1485"/>
      <c r="BY452" s="1485"/>
      <c r="BZ452" s="1485"/>
      <c r="CA452" s="1485"/>
      <c r="CB452" s="1485"/>
      <c r="CC452" s="1485"/>
      <c r="CD452" s="1485"/>
      <c r="CE452" s="1485"/>
      <c r="CF452" s="1485"/>
      <c r="CG452" s="1485"/>
      <c r="CH452" s="1485"/>
      <c r="CI452" s="1485"/>
      <c r="CJ452" s="1485"/>
      <c r="CK452" s="1485"/>
      <c r="CL452" s="1485"/>
      <c r="CM452" s="1485"/>
      <c r="CN452" s="1485"/>
      <c r="CO452" s="1485"/>
      <c r="CP452" s="1485"/>
      <c r="CQ452" s="1485"/>
      <c r="CR452" s="1486"/>
      <c r="CS452" s="1553"/>
      <c r="CT452" s="1554"/>
      <c r="CU452" s="1555"/>
      <c r="CV452" s="1390"/>
      <c r="CW452" s="1391"/>
      <c r="CX452" s="1391"/>
      <c r="CY452" s="1391"/>
      <c r="CZ452" s="1391"/>
      <c r="DA452" s="1560"/>
      <c r="DB452" s="1648"/>
      <c r="DC452" s="1649"/>
      <c r="DD452" s="1649"/>
      <c r="DE452" s="1649"/>
      <c r="DF452" s="1649"/>
      <c r="DG452" s="1649"/>
      <c r="DH452" s="1649"/>
      <c r="DI452" s="1649"/>
      <c r="DJ452" s="1649"/>
      <c r="DK452" s="1649"/>
      <c r="DL452" s="1649"/>
      <c r="DM452" s="1649"/>
      <c r="DN452" s="1649"/>
      <c r="DO452" s="1649"/>
      <c r="DP452" s="1650"/>
      <c r="DQ452" s="81"/>
      <c r="DR452" s="144"/>
      <c r="DW452" s="75"/>
      <c r="DX452" s="75"/>
      <c r="DY452" s="75"/>
      <c r="DZ452" s="75"/>
      <c r="EA452" s="1567"/>
      <c r="EB452" s="1568"/>
      <c r="EC452" s="1568"/>
      <c r="ED452" s="1569"/>
      <c r="EE452" s="1381"/>
      <c r="EF452" s="1383"/>
      <c r="EG452" s="1381"/>
      <c r="EH452" s="1382"/>
      <c r="EI452" s="1382"/>
      <c r="EJ452" s="1382"/>
      <c r="EK452" s="1382"/>
      <c r="EL452" s="1382"/>
      <c r="EM452" s="1383"/>
      <c r="EN452" s="1484"/>
      <c r="EO452" s="1485"/>
      <c r="EP452" s="1485"/>
      <c r="EQ452" s="1485"/>
      <c r="ER452" s="1485"/>
      <c r="ES452" s="1485"/>
      <c r="ET452" s="1485"/>
      <c r="EU452" s="1485"/>
      <c r="EV452" s="1485"/>
      <c r="EW452" s="1485"/>
      <c r="EX452" s="1485"/>
      <c r="EY452" s="1485"/>
      <c r="EZ452" s="1485"/>
      <c r="FA452" s="1485"/>
      <c r="FB452" s="1485"/>
      <c r="FC452" s="1485"/>
      <c r="FD452" s="1485"/>
      <c r="FE452" s="1485"/>
      <c r="FF452" s="1485"/>
      <c r="FG452" s="1485"/>
      <c r="FH452" s="1485"/>
      <c r="FI452" s="1485"/>
      <c r="FJ452" s="1485"/>
      <c r="FK452" s="1485"/>
      <c r="FL452" s="1485"/>
      <c r="FM452" s="1485"/>
      <c r="FN452" s="1486"/>
      <c r="FO452" s="1553"/>
      <c r="FP452" s="1554"/>
      <c r="FQ452" s="1555"/>
      <c r="FR452" s="2182"/>
      <c r="FS452" s="2183"/>
      <c r="FT452" s="2183"/>
      <c r="FU452" s="2183"/>
      <c r="FV452" s="2183"/>
      <c r="FW452" s="2184"/>
      <c r="FX452" s="1818"/>
      <c r="FY452" s="1568"/>
      <c r="FZ452" s="1568"/>
      <c r="GA452" s="1569"/>
      <c r="GB452" s="1381"/>
      <c r="GC452" s="1383"/>
      <c r="GD452" s="1381"/>
      <c r="GE452" s="1382"/>
      <c r="GF452" s="1382"/>
      <c r="GG452" s="1382"/>
      <c r="GH452" s="1382"/>
      <c r="GI452" s="1382"/>
      <c r="GJ452" s="1383"/>
      <c r="GK452" s="1484"/>
      <c r="GL452" s="1485"/>
      <c r="GM452" s="1485"/>
      <c r="GN452" s="1485"/>
      <c r="GO452" s="1485"/>
      <c r="GP452" s="1485"/>
      <c r="GQ452" s="1485"/>
      <c r="GR452" s="1485"/>
      <c r="GS452" s="1485"/>
      <c r="GT452" s="1485"/>
      <c r="GU452" s="1485"/>
      <c r="GV452" s="1485"/>
      <c r="GW452" s="1485"/>
      <c r="GX452" s="1485"/>
      <c r="GY452" s="1485"/>
      <c r="GZ452" s="1485"/>
      <c r="HA452" s="1485"/>
      <c r="HB452" s="1485"/>
      <c r="HC452" s="1485"/>
      <c r="HD452" s="1485"/>
      <c r="HE452" s="1485"/>
      <c r="HF452" s="1485"/>
      <c r="HG452" s="1485"/>
      <c r="HH452" s="1485"/>
      <c r="HI452" s="1485"/>
      <c r="HJ452" s="1485"/>
      <c r="HK452" s="1486"/>
      <c r="HL452" s="1553"/>
      <c r="HM452" s="1554"/>
      <c r="HN452" s="1555"/>
      <c r="HO452" s="2182"/>
      <c r="HP452" s="2183"/>
      <c r="HQ452" s="2183"/>
      <c r="HR452" s="2183"/>
      <c r="HS452" s="2183"/>
      <c r="HT452" s="2184"/>
      <c r="HU452" s="1473"/>
      <c r="HV452" s="1474"/>
      <c r="HW452" s="1474"/>
      <c r="HX452" s="1474"/>
      <c r="HY452" s="1474"/>
      <c r="HZ452" s="1474"/>
      <c r="IA452" s="1474"/>
      <c r="IB452" s="1474"/>
      <c r="IC452" s="1474"/>
      <c r="ID452" s="1474"/>
      <c r="IE452" s="1474"/>
      <c r="IF452" s="1474"/>
      <c r="IG452" s="1474"/>
      <c r="IH452" s="1474"/>
      <c r="II452" s="1475"/>
    </row>
    <row r="453" spans="4:243" ht="5.25" customHeight="1">
      <c r="D453" s="75"/>
      <c r="E453" s="75"/>
      <c r="F453" s="75"/>
      <c r="G453" s="75"/>
      <c r="H453" s="1567"/>
      <c r="I453" s="1568"/>
      <c r="J453" s="1568"/>
      <c r="K453" s="1569"/>
      <c r="L453" s="1381"/>
      <c r="M453" s="1383"/>
      <c r="N453" s="1428"/>
      <c r="O453" s="1480"/>
      <c r="P453" s="1480"/>
      <c r="Q453" s="1480"/>
      <c r="R453" s="1480"/>
      <c r="S453" s="1480"/>
      <c r="T453" s="1429"/>
      <c r="U453" s="1487"/>
      <c r="V453" s="1488"/>
      <c r="W453" s="1488"/>
      <c r="X453" s="1488"/>
      <c r="Y453" s="1488"/>
      <c r="Z453" s="1488"/>
      <c r="AA453" s="1488"/>
      <c r="AB453" s="1488"/>
      <c r="AC453" s="1488"/>
      <c r="AD453" s="1488"/>
      <c r="AE453" s="1488"/>
      <c r="AF453" s="1488"/>
      <c r="AG453" s="1488"/>
      <c r="AH453" s="1488"/>
      <c r="AI453" s="1488"/>
      <c r="AJ453" s="1488"/>
      <c r="AK453" s="1488"/>
      <c r="AL453" s="1488"/>
      <c r="AM453" s="1488"/>
      <c r="AN453" s="1488"/>
      <c r="AO453" s="1488"/>
      <c r="AP453" s="1488"/>
      <c r="AQ453" s="1488"/>
      <c r="AR453" s="1488"/>
      <c r="AS453" s="1488"/>
      <c r="AT453" s="1488"/>
      <c r="AU453" s="1489"/>
      <c r="AV453" s="1553"/>
      <c r="AW453" s="1554"/>
      <c r="AX453" s="1555"/>
      <c r="AY453" s="1390"/>
      <c r="AZ453" s="1391"/>
      <c r="BA453" s="1391"/>
      <c r="BB453" s="1391"/>
      <c r="BC453" s="1391"/>
      <c r="BD453" s="1560"/>
      <c r="BE453" s="1818"/>
      <c r="BF453" s="1568"/>
      <c r="BG453" s="1568"/>
      <c r="BH453" s="1569"/>
      <c r="BI453" s="1381"/>
      <c r="BJ453" s="1383"/>
      <c r="BK453" s="1428"/>
      <c r="BL453" s="1480"/>
      <c r="BM453" s="1480"/>
      <c r="BN453" s="1480"/>
      <c r="BO453" s="1480"/>
      <c r="BP453" s="1480"/>
      <c r="BQ453" s="1429"/>
      <c r="BR453" s="1487"/>
      <c r="BS453" s="1488"/>
      <c r="BT453" s="1488"/>
      <c r="BU453" s="1488"/>
      <c r="BV453" s="1488"/>
      <c r="BW453" s="1488"/>
      <c r="BX453" s="1488"/>
      <c r="BY453" s="1488"/>
      <c r="BZ453" s="1488"/>
      <c r="CA453" s="1488"/>
      <c r="CB453" s="1488"/>
      <c r="CC453" s="1488"/>
      <c r="CD453" s="1488"/>
      <c r="CE453" s="1488"/>
      <c r="CF453" s="1488"/>
      <c r="CG453" s="1488"/>
      <c r="CH453" s="1488"/>
      <c r="CI453" s="1488"/>
      <c r="CJ453" s="1488"/>
      <c r="CK453" s="1488"/>
      <c r="CL453" s="1488"/>
      <c r="CM453" s="1488"/>
      <c r="CN453" s="1488"/>
      <c r="CO453" s="1488"/>
      <c r="CP453" s="1488"/>
      <c r="CQ453" s="1488"/>
      <c r="CR453" s="1489"/>
      <c r="CS453" s="1553"/>
      <c r="CT453" s="1554"/>
      <c r="CU453" s="1555"/>
      <c r="CV453" s="1390"/>
      <c r="CW453" s="1391"/>
      <c r="CX453" s="1391"/>
      <c r="CY453" s="1391"/>
      <c r="CZ453" s="1391"/>
      <c r="DA453" s="1560"/>
      <c r="DB453" s="1648"/>
      <c r="DC453" s="1649"/>
      <c r="DD453" s="1649"/>
      <c r="DE453" s="1649"/>
      <c r="DF453" s="1649"/>
      <c r="DG453" s="1649"/>
      <c r="DH453" s="1649"/>
      <c r="DI453" s="1649"/>
      <c r="DJ453" s="1649"/>
      <c r="DK453" s="1649"/>
      <c r="DL453" s="1649"/>
      <c r="DM453" s="1649"/>
      <c r="DN453" s="1649"/>
      <c r="DO453" s="1649"/>
      <c r="DP453" s="1650"/>
      <c r="DQ453" s="81"/>
      <c r="DR453" s="144"/>
      <c r="DW453" s="75"/>
      <c r="DX453" s="75"/>
      <c r="DY453" s="75"/>
      <c r="DZ453" s="75"/>
      <c r="EA453" s="1567"/>
      <c r="EB453" s="1568"/>
      <c r="EC453" s="1568"/>
      <c r="ED453" s="1569"/>
      <c r="EE453" s="1381"/>
      <c r="EF453" s="1383"/>
      <c r="EG453" s="1428"/>
      <c r="EH453" s="1480"/>
      <c r="EI453" s="1480"/>
      <c r="EJ453" s="1480"/>
      <c r="EK453" s="1480"/>
      <c r="EL453" s="1480"/>
      <c r="EM453" s="1429"/>
      <c r="EN453" s="1487"/>
      <c r="EO453" s="1488"/>
      <c r="EP453" s="1488"/>
      <c r="EQ453" s="1488"/>
      <c r="ER453" s="1488"/>
      <c r="ES453" s="1488"/>
      <c r="ET453" s="1488"/>
      <c r="EU453" s="1488"/>
      <c r="EV453" s="1488"/>
      <c r="EW453" s="1488"/>
      <c r="EX453" s="1488"/>
      <c r="EY453" s="1488"/>
      <c r="EZ453" s="1488"/>
      <c r="FA453" s="1488"/>
      <c r="FB453" s="1488"/>
      <c r="FC453" s="1488"/>
      <c r="FD453" s="1488"/>
      <c r="FE453" s="1488"/>
      <c r="FF453" s="1488"/>
      <c r="FG453" s="1488"/>
      <c r="FH453" s="1488"/>
      <c r="FI453" s="1488"/>
      <c r="FJ453" s="1488"/>
      <c r="FK453" s="1488"/>
      <c r="FL453" s="1488"/>
      <c r="FM453" s="1488"/>
      <c r="FN453" s="1489"/>
      <c r="FO453" s="1553"/>
      <c r="FP453" s="1554"/>
      <c r="FQ453" s="1555"/>
      <c r="FR453" s="2182"/>
      <c r="FS453" s="2183"/>
      <c r="FT453" s="2183"/>
      <c r="FU453" s="2183"/>
      <c r="FV453" s="2183"/>
      <c r="FW453" s="2184"/>
      <c r="FX453" s="1818"/>
      <c r="FY453" s="1568"/>
      <c r="FZ453" s="1568"/>
      <c r="GA453" s="1569"/>
      <c r="GB453" s="1381"/>
      <c r="GC453" s="1383"/>
      <c r="GD453" s="1428"/>
      <c r="GE453" s="1480"/>
      <c r="GF453" s="1480"/>
      <c r="GG453" s="1480"/>
      <c r="GH453" s="1480"/>
      <c r="GI453" s="1480"/>
      <c r="GJ453" s="1429"/>
      <c r="GK453" s="1487"/>
      <c r="GL453" s="1488"/>
      <c r="GM453" s="1488"/>
      <c r="GN453" s="1488"/>
      <c r="GO453" s="1488"/>
      <c r="GP453" s="1488"/>
      <c r="GQ453" s="1488"/>
      <c r="GR453" s="1488"/>
      <c r="GS453" s="1488"/>
      <c r="GT453" s="1488"/>
      <c r="GU453" s="1488"/>
      <c r="GV453" s="1488"/>
      <c r="GW453" s="1488"/>
      <c r="GX453" s="1488"/>
      <c r="GY453" s="1488"/>
      <c r="GZ453" s="1488"/>
      <c r="HA453" s="1488"/>
      <c r="HB453" s="1488"/>
      <c r="HC453" s="1488"/>
      <c r="HD453" s="1488"/>
      <c r="HE453" s="1488"/>
      <c r="HF453" s="1488"/>
      <c r="HG453" s="1488"/>
      <c r="HH453" s="1488"/>
      <c r="HI453" s="1488"/>
      <c r="HJ453" s="1488"/>
      <c r="HK453" s="1489"/>
      <c r="HL453" s="1553"/>
      <c r="HM453" s="1554"/>
      <c r="HN453" s="1555"/>
      <c r="HO453" s="2182"/>
      <c r="HP453" s="2183"/>
      <c r="HQ453" s="2183"/>
      <c r="HR453" s="2183"/>
      <c r="HS453" s="2183"/>
      <c r="HT453" s="2184"/>
      <c r="HU453" s="1473"/>
      <c r="HV453" s="1474"/>
      <c r="HW453" s="1474"/>
      <c r="HX453" s="1474"/>
      <c r="HY453" s="1474"/>
      <c r="HZ453" s="1474"/>
      <c r="IA453" s="1474"/>
      <c r="IB453" s="1474"/>
      <c r="IC453" s="1474"/>
      <c r="ID453" s="1474"/>
      <c r="IE453" s="1474"/>
      <c r="IF453" s="1474"/>
      <c r="IG453" s="1474"/>
      <c r="IH453" s="1474"/>
      <c r="II453" s="1475"/>
    </row>
    <row r="454" spans="4:243" ht="5.25" customHeight="1">
      <c r="D454" s="75"/>
      <c r="E454" s="75"/>
      <c r="F454" s="75"/>
      <c r="G454" s="75"/>
      <c r="H454" s="1567"/>
      <c r="I454" s="1568"/>
      <c r="J454" s="1568"/>
      <c r="K454" s="1569"/>
      <c r="L454" s="1381"/>
      <c r="M454" s="1383"/>
      <c r="N454" s="1427" t="s">
        <v>21</v>
      </c>
      <c r="O454" s="1379"/>
      <c r="P454" s="1379"/>
      <c r="Q454" s="1379"/>
      <c r="R454" s="1379"/>
      <c r="S454" s="1379"/>
      <c r="T454" s="1380"/>
      <c r="U454" s="1481" t="str">
        <f>IF($U$190&lt;&gt;"",$U$190,"")</f>
        <v/>
      </c>
      <c r="V454" s="1482"/>
      <c r="W454" s="1482"/>
      <c r="X454" s="1482"/>
      <c r="Y454" s="1482"/>
      <c r="Z454" s="1482"/>
      <c r="AA454" s="1482"/>
      <c r="AB454" s="1482"/>
      <c r="AC454" s="1482"/>
      <c r="AD454" s="1482"/>
      <c r="AE454" s="1482"/>
      <c r="AF454" s="1482"/>
      <c r="AG454" s="1482"/>
      <c r="AH454" s="1482"/>
      <c r="AI454" s="1482"/>
      <c r="AJ454" s="1482"/>
      <c r="AK454" s="1482"/>
      <c r="AL454" s="1482"/>
      <c r="AM454" s="1482"/>
      <c r="AN454" s="1482"/>
      <c r="AO454" s="1482"/>
      <c r="AP454" s="1482"/>
      <c r="AQ454" s="1482"/>
      <c r="AR454" s="1482"/>
      <c r="AS454" s="1482"/>
      <c r="AT454" s="1482"/>
      <c r="AU454" s="1483"/>
      <c r="AV454" s="1553"/>
      <c r="AW454" s="1554"/>
      <c r="AX454" s="1555"/>
      <c r="AY454" s="1390"/>
      <c r="AZ454" s="1391"/>
      <c r="BA454" s="1391"/>
      <c r="BB454" s="1391"/>
      <c r="BC454" s="1391"/>
      <c r="BD454" s="1560"/>
      <c r="BE454" s="1818"/>
      <c r="BF454" s="1568"/>
      <c r="BG454" s="1568"/>
      <c r="BH454" s="1569"/>
      <c r="BI454" s="1381"/>
      <c r="BJ454" s="1383"/>
      <c r="BK454" s="1427" t="s">
        <v>21</v>
      </c>
      <c r="BL454" s="1379"/>
      <c r="BM454" s="1379"/>
      <c r="BN454" s="1379"/>
      <c r="BO454" s="1379"/>
      <c r="BP454" s="1379"/>
      <c r="BQ454" s="1380"/>
      <c r="BR454" s="1481" t="str">
        <f>IF($BR$190&lt;&gt;"",$BR$190,"")</f>
        <v/>
      </c>
      <c r="BS454" s="1482"/>
      <c r="BT454" s="1482"/>
      <c r="BU454" s="1482"/>
      <c r="BV454" s="1482"/>
      <c r="BW454" s="1482"/>
      <c r="BX454" s="1482"/>
      <c r="BY454" s="1482"/>
      <c r="BZ454" s="1482"/>
      <c r="CA454" s="1482"/>
      <c r="CB454" s="1482"/>
      <c r="CC454" s="1482"/>
      <c r="CD454" s="1482"/>
      <c r="CE454" s="1482"/>
      <c r="CF454" s="1482"/>
      <c r="CG454" s="1482"/>
      <c r="CH454" s="1482"/>
      <c r="CI454" s="1482"/>
      <c r="CJ454" s="1482"/>
      <c r="CK454" s="1482"/>
      <c r="CL454" s="1482"/>
      <c r="CM454" s="1482"/>
      <c r="CN454" s="1482"/>
      <c r="CO454" s="1482"/>
      <c r="CP454" s="1482"/>
      <c r="CQ454" s="1482"/>
      <c r="CR454" s="1483"/>
      <c r="CS454" s="1553"/>
      <c r="CT454" s="1554"/>
      <c r="CU454" s="1555"/>
      <c r="CV454" s="1390"/>
      <c r="CW454" s="1391"/>
      <c r="CX454" s="1391"/>
      <c r="CY454" s="1391"/>
      <c r="CZ454" s="1391"/>
      <c r="DA454" s="1560"/>
      <c r="DB454" s="1648" t="str">
        <f>IF($DB$190&lt;&gt;"",$DB$190,"")</f>
        <v/>
      </c>
      <c r="DC454" s="1649"/>
      <c r="DD454" s="1649"/>
      <c r="DE454" s="1649"/>
      <c r="DF454" s="1649"/>
      <c r="DG454" s="1649"/>
      <c r="DH454" s="1649"/>
      <c r="DI454" s="1649"/>
      <c r="DJ454" s="1649"/>
      <c r="DK454" s="1649"/>
      <c r="DL454" s="1649"/>
      <c r="DM454" s="1649"/>
      <c r="DN454" s="1649"/>
      <c r="DO454" s="1649"/>
      <c r="DP454" s="1650"/>
      <c r="DQ454" s="81"/>
      <c r="DR454" s="144"/>
      <c r="DW454" s="75"/>
      <c r="DX454" s="75"/>
      <c r="DY454" s="75"/>
      <c r="DZ454" s="75"/>
      <c r="EA454" s="1567"/>
      <c r="EB454" s="1568"/>
      <c r="EC454" s="1568"/>
      <c r="ED454" s="1569"/>
      <c r="EE454" s="1381"/>
      <c r="EF454" s="1383"/>
      <c r="EG454" s="1427" t="s">
        <v>21</v>
      </c>
      <c r="EH454" s="1379"/>
      <c r="EI454" s="1379"/>
      <c r="EJ454" s="1379"/>
      <c r="EK454" s="1379"/>
      <c r="EL454" s="1379"/>
      <c r="EM454" s="1380"/>
      <c r="EN454" s="1481" t="str">
        <f>IF($U$190&lt;&gt;"",$U$190,"")</f>
        <v/>
      </c>
      <c r="EO454" s="1482"/>
      <c r="EP454" s="1482"/>
      <c r="EQ454" s="1482"/>
      <c r="ER454" s="1482"/>
      <c r="ES454" s="1482"/>
      <c r="ET454" s="1482"/>
      <c r="EU454" s="1482"/>
      <c r="EV454" s="1482"/>
      <c r="EW454" s="1482"/>
      <c r="EX454" s="1482"/>
      <c r="EY454" s="1482"/>
      <c r="EZ454" s="1482"/>
      <c r="FA454" s="1482"/>
      <c r="FB454" s="1482"/>
      <c r="FC454" s="1482"/>
      <c r="FD454" s="1482"/>
      <c r="FE454" s="1482"/>
      <c r="FF454" s="1482"/>
      <c r="FG454" s="1482"/>
      <c r="FH454" s="1482"/>
      <c r="FI454" s="1482"/>
      <c r="FJ454" s="1482"/>
      <c r="FK454" s="1482"/>
      <c r="FL454" s="1482"/>
      <c r="FM454" s="1482"/>
      <c r="FN454" s="1483"/>
      <c r="FO454" s="1553"/>
      <c r="FP454" s="1554"/>
      <c r="FQ454" s="1555"/>
      <c r="FR454" s="2182"/>
      <c r="FS454" s="2183"/>
      <c r="FT454" s="2183"/>
      <c r="FU454" s="2183"/>
      <c r="FV454" s="2183"/>
      <c r="FW454" s="2184"/>
      <c r="FX454" s="1818"/>
      <c r="FY454" s="1568"/>
      <c r="FZ454" s="1568"/>
      <c r="GA454" s="1569"/>
      <c r="GB454" s="1381"/>
      <c r="GC454" s="1383"/>
      <c r="GD454" s="1427" t="s">
        <v>21</v>
      </c>
      <c r="GE454" s="1379"/>
      <c r="GF454" s="1379"/>
      <c r="GG454" s="1379"/>
      <c r="GH454" s="1379"/>
      <c r="GI454" s="1379"/>
      <c r="GJ454" s="1380"/>
      <c r="GK454" s="1481" t="str">
        <f>IF($BR$190&lt;&gt;"",$BR$190,"")</f>
        <v/>
      </c>
      <c r="GL454" s="1482"/>
      <c r="GM454" s="1482"/>
      <c r="GN454" s="1482"/>
      <c r="GO454" s="1482"/>
      <c r="GP454" s="1482"/>
      <c r="GQ454" s="1482"/>
      <c r="GR454" s="1482"/>
      <c r="GS454" s="1482"/>
      <c r="GT454" s="1482"/>
      <c r="GU454" s="1482"/>
      <c r="GV454" s="1482"/>
      <c r="GW454" s="1482"/>
      <c r="GX454" s="1482"/>
      <c r="GY454" s="1482"/>
      <c r="GZ454" s="1482"/>
      <c r="HA454" s="1482"/>
      <c r="HB454" s="1482"/>
      <c r="HC454" s="1482"/>
      <c r="HD454" s="1482"/>
      <c r="HE454" s="1482"/>
      <c r="HF454" s="1482"/>
      <c r="HG454" s="1482"/>
      <c r="HH454" s="1482"/>
      <c r="HI454" s="1482"/>
      <c r="HJ454" s="1482"/>
      <c r="HK454" s="1483"/>
      <c r="HL454" s="1553"/>
      <c r="HM454" s="1554"/>
      <c r="HN454" s="1555"/>
      <c r="HO454" s="2182"/>
      <c r="HP454" s="2183"/>
      <c r="HQ454" s="2183"/>
      <c r="HR454" s="2183"/>
      <c r="HS454" s="2183"/>
      <c r="HT454" s="2184"/>
      <c r="HU454" s="1473"/>
      <c r="HV454" s="1474"/>
      <c r="HW454" s="1474"/>
      <c r="HX454" s="1474"/>
      <c r="HY454" s="1474"/>
      <c r="HZ454" s="1474"/>
      <c r="IA454" s="1474"/>
      <c r="IB454" s="1474"/>
      <c r="IC454" s="1474"/>
      <c r="ID454" s="1474"/>
      <c r="IE454" s="1474"/>
      <c r="IF454" s="1474"/>
      <c r="IG454" s="1474"/>
      <c r="IH454" s="1474"/>
      <c r="II454" s="1475"/>
    </row>
    <row r="455" spans="4:243" ht="5.25" customHeight="1">
      <c r="D455" s="75"/>
      <c r="E455" s="75"/>
      <c r="F455" s="75"/>
      <c r="G455" s="75"/>
      <c r="H455" s="1567"/>
      <c r="I455" s="1568"/>
      <c r="J455" s="1568"/>
      <c r="K455" s="1569"/>
      <c r="L455" s="1381"/>
      <c r="M455" s="1383"/>
      <c r="N455" s="1381"/>
      <c r="O455" s="1382"/>
      <c r="P455" s="1382"/>
      <c r="Q455" s="1382"/>
      <c r="R455" s="1382"/>
      <c r="S455" s="1382"/>
      <c r="T455" s="1383"/>
      <c r="U455" s="1484"/>
      <c r="V455" s="1485"/>
      <c r="W455" s="1485"/>
      <c r="X455" s="1485"/>
      <c r="Y455" s="1485"/>
      <c r="Z455" s="1485"/>
      <c r="AA455" s="1485"/>
      <c r="AB455" s="1485"/>
      <c r="AC455" s="1485"/>
      <c r="AD455" s="1485"/>
      <c r="AE455" s="1485"/>
      <c r="AF455" s="1485"/>
      <c r="AG455" s="1485"/>
      <c r="AH455" s="1485"/>
      <c r="AI455" s="1485"/>
      <c r="AJ455" s="1485"/>
      <c r="AK455" s="1485"/>
      <c r="AL455" s="1485"/>
      <c r="AM455" s="1485"/>
      <c r="AN455" s="1485"/>
      <c r="AO455" s="1485"/>
      <c r="AP455" s="1485"/>
      <c r="AQ455" s="1485"/>
      <c r="AR455" s="1485"/>
      <c r="AS455" s="1485"/>
      <c r="AT455" s="1485"/>
      <c r="AU455" s="1486"/>
      <c r="AV455" s="1553"/>
      <c r="AW455" s="1554"/>
      <c r="AX455" s="1555"/>
      <c r="AY455" s="1390"/>
      <c r="AZ455" s="1391"/>
      <c r="BA455" s="1391"/>
      <c r="BB455" s="1391"/>
      <c r="BC455" s="1391"/>
      <c r="BD455" s="1560"/>
      <c r="BE455" s="1818"/>
      <c r="BF455" s="1568"/>
      <c r="BG455" s="1568"/>
      <c r="BH455" s="1569"/>
      <c r="BI455" s="1381"/>
      <c r="BJ455" s="1383"/>
      <c r="BK455" s="1381"/>
      <c r="BL455" s="1382"/>
      <c r="BM455" s="1382"/>
      <c r="BN455" s="1382"/>
      <c r="BO455" s="1382"/>
      <c r="BP455" s="1382"/>
      <c r="BQ455" s="1383"/>
      <c r="BR455" s="1484"/>
      <c r="BS455" s="1485"/>
      <c r="BT455" s="1485"/>
      <c r="BU455" s="1485"/>
      <c r="BV455" s="1485"/>
      <c r="BW455" s="1485"/>
      <c r="BX455" s="1485"/>
      <c r="BY455" s="1485"/>
      <c r="BZ455" s="1485"/>
      <c r="CA455" s="1485"/>
      <c r="CB455" s="1485"/>
      <c r="CC455" s="1485"/>
      <c r="CD455" s="1485"/>
      <c r="CE455" s="1485"/>
      <c r="CF455" s="1485"/>
      <c r="CG455" s="1485"/>
      <c r="CH455" s="1485"/>
      <c r="CI455" s="1485"/>
      <c r="CJ455" s="1485"/>
      <c r="CK455" s="1485"/>
      <c r="CL455" s="1485"/>
      <c r="CM455" s="1485"/>
      <c r="CN455" s="1485"/>
      <c r="CO455" s="1485"/>
      <c r="CP455" s="1485"/>
      <c r="CQ455" s="1485"/>
      <c r="CR455" s="1486"/>
      <c r="CS455" s="1553"/>
      <c r="CT455" s="1554"/>
      <c r="CU455" s="1555"/>
      <c r="CV455" s="1390"/>
      <c r="CW455" s="1391"/>
      <c r="CX455" s="1391"/>
      <c r="CY455" s="1391"/>
      <c r="CZ455" s="1391"/>
      <c r="DA455" s="1560"/>
      <c r="DB455" s="1648"/>
      <c r="DC455" s="1649"/>
      <c r="DD455" s="1649"/>
      <c r="DE455" s="1649"/>
      <c r="DF455" s="1649"/>
      <c r="DG455" s="1649"/>
      <c r="DH455" s="1649"/>
      <c r="DI455" s="1649"/>
      <c r="DJ455" s="1649"/>
      <c r="DK455" s="1649"/>
      <c r="DL455" s="1649"/>
      <c r="DM455" s="1649"/>
      <c r="DN455" s="1649"/>
      <c r="DO455" s="1649"/>
      <c r="DP455" s="1650"/>
      <c r="DQ455" s="81"/>
      <c r="DR455" s="144"/>
      <c r="DW455" s="75"/>
      <c r="DX455" s="75"/>
      <c r="DY455" s="75"/>
      <c r="DZ455" s="75"/>
      <c r="EA455" s="1567"/>
      <c r="EB455" s="1568"/>
      <c r="EC455" s="1568"/>
      <c r="ED455" s="1569"/>
      <c r="EE455" s="1381"/>
      <c r="EF455" s="1383"/>
      <c r="EG455" s="1381"/>
      <c r="EH455" s="1382"/>
      <c r="EI455" s="1382"/>
      <c r="EJ455" s="1382"/>
      <c r="EK455" s="1382"/>
      <c r="EL455" s="1382"/>
      <c r="EM455" s="1383"/>
      <c r="EN455" s="1484"/>
      <c r="EO455" s="1485"/>
      <c r="EP455" s="1485"/>
      <c r="EQ455" s="1485"/>
      <c r="ER455" s="1485"/>
      <c r="ES455" s="1485"/>
      <c r="ET455" s="1485"/>
      <c r="EU455" s="1485"/>
      <c r="EV455" s="1485"/>
      <c r="EW455" s="1485"/>
      <c r="EX455" s="1485"/>
      <c r="EY455" s="1485"/>
      <c r="EZ455" s="1485"/>
      <c r="FA455" s="1485"/>
      <c r="FB455" s="1485"/>
      <c r="FC455" s="1485"/>
      <c r="FD455" s="1485"/>
      <c r="FE455" s="1485"/>
      <c r="FF455" s="1485"/>
      <c r="FG455" s="1485"/>
      <c r="FH455" s="1485"/>
      <c r="FI455" s="1485"/>
      <c r="FJ455" s="1485"/>
      <c r="FK455" s="1485"/>
      <c r="FL455" s="1485"/>
      <c r="FM455" s="1485"/>
      <c r="FN455" s="1486"/>
      <c r="FO455" s="1553"/>
      <c r="FP455" s="1554"/>
      <c r="FQ455" s="1555"/>
      <c r="FR455" s="2182"/>
      <c r="FS455" s="2183"/>
      <c r="FT455" s="2183"/>
      <c r="FU455" s="2183"/>
      <c r="FV455" s="2183"/>
      <c r="FW455" s="2184"/>
      <c r="FX455" s="1818"/>
      <c r="FY455" s="1568"/>
      <c r="FZ455" s="1568"/>
      <c r="GA455" s="1569"/>
      <c r="GB455" s="1381"/>
      <c r="GC455" s="1383"/>
      <c r="GD455" s="1381"/>
      <c r="GE455" s="1382"/>
      <c r="GF455" s="1382"/>
      <c r="GG455" s="1382"/>
      <c r="GH455" s="1382"/>
      <c r="GI455" s="1382"/>
      <c r="GJ455" s="1383"/>
      <c r="GK455" s="1484"/>
      <c r="GL455" s="1485"/>
      <c r="GM455" s="1485"/>
      <c r="GN455" s="1485"/>
      <c r="GO455" s="1485"/>
      <c r="GP455" s="1485"/>
      <c r="GQ455" s="1485"/>
      <c r="GR455" s="1485"/>
      <c r="GS455" s="1485"/>
      <c r="GT455" s="1485"/>
      <c r="GU455" s="1485"/>
      <c r="GV455" s="1485"/>
      <c r="GW455" s="1485"/>
      <c r="GX455" s="1485"/>
      <c r="GY455" s="1485"/>
      <c r="GZ455" s="1485"/>
      <c r="HA455" s="1485"/>
      <c r="HB455" s="1485"/>
      <c r="HC455" s="1485"/>
      <c r="HD455" s="1485"/>
      <c r="HE455" s="1485"/>
      <c r="HF455" s="1485"/>
      <c r="HG455" s="1485"/>
      <c r="HH455" s="1485"/>
      <c r="HI455" s="1485"/>
      <c r="HJ455" s="1485"/>
      <c r="HK455" s="1486"/>
      <c r="HL455" s="1553"/>
      <c r="HM455" s="1554"/>
      <c r="HN455" s="1555"/>
      <c r="HO455" s="2182"/>
      <c r="HP455" s="2183"/>
      <c r="HQ455" s="2183"/>
      <c r="HR455" s="2183"/>
      <c r="HS455" s="2183"/>
      <c r="HT455" s="2184"/>
      <c r="HU455" s="1473"/>
      <c r="HV455" s="1474"/>
      <c r="HW455" s="1474"/>
      <c r="HX455" s="1474"/>
      <c r="HY455" s="1474"/>
      <c r="HZ455" s="1474"/>
      <c r="IA455" s="1474"/>
      <c r="IB455" s="1474"/>
      <c r="IC455" s="1474"/>
      <c r="ID455" s="1474"/>
      <c r="IE455" s="1474"/>
      <c r="IF455" s="1474"/>
      <c r="IG455" s="1474"/>
      <c r="IH455" s="1474"/>
      <c r="II455" s="1475"/>
    </row>
    <row r="456" spans="4:243" ht="5.25" customHeight="1">
      <c r="D456" s="139"/>
      <c r="E456" s="139"/>
      <c r="F456" s="139"/>
      <c r="G456" s="139"/>
      <c r="H456" s="1567"/>
      <c r="I456" s="1568"/>
      <c r="J456" s="1568"/>
      <c r="K456" s="1569"/>
      <c r="L456" s="1381"/>
      <c r="M456" s="1383"/>
      <c r="N456" s="1381"/>
      <c r="O456" s="1382"/>
      <c r="P456" s="1382"/>
      <c r="Q456" s="1382"/>
      <c r="R456" s="1382"/>
      <c r="S456" s="1382"/>
      <c r="T456" s="1383"/>
      <c r="U456" s="1484"/>
      <c r="V456" s="1485"/>
      <c r="W456" s="1485"/>
      <c r="X456" s="1485"/>
      <c r="Y456" s="1485"/>
      <c r="Z456" s="1485"/>
      <c r="AA456" s="1485"/>
      <c r="AB456" s="1485"/>
      <c r="AC456" s="1485"/>
      <c r="AD456" s="1485"/>
      <c r="AE456" s="1485"/>
      <c r="AF456" s="1485"/>
      <c r="AG456" s="1485"/>
      <c r="AH456" s="1485"/>
      <c r="AI456" s="1485"/>
      <c r="AJ456" s="1485"/>
      <c r="AK456" s="1485"/>
      <c r="AL456" s="1485"/>
      <c r="AM456" s="1485"/>
      <c r="AN456" s="1485"/>
      <c r="AO456" s="1485"/>
      <c r="AP456" s="1485"/>
      <c r="AQ456" s="1485"/>
      <c r="AR456" s="1485"/>
      <c r="AS456" s="1485"/>
      <c r="AT456" s="1485"/>
      <c r="AU456" s="1486"/>
      <c r="AV456" s="1553"/>
      <c r="AW456" s="1554"/>
      <c r="AX456" s="1555"/>
      <c r="AY456" s="1390"/>
      <c r="AZ456" s="1391"/>
      <c r="BA456" s="1391"/>
      <c r="BB456" s="1391"/>
      <c r="BC456" s="1391"/>
      <c r="BD456" s="1560"/>
      <c r="BE456" s="1818"/>
      <c r="BF456" s="1568"/>
      <c r="BG456" s="1568"/>
      <c r="BH456" s="1569"/>
      <c r="BI456" s="1381"/>
      <c r="BJ456" s="1383"/>
      <c r="BK456" s="1381"/>
      <c r="BL456" s="1382"/>
      <c r="BM456" s="1382"/>
      <c r="BN456" s="1382"/>
      <c r="BO456" s="1382"/>
      <c r="BP456" s="1382"/>
      <c r="BQ456" s="1383"/>
      <c r="BR456" s="1484"/>
      <c r="BS456" s="1485"/>
      <c r="BT456" s="1485"/>
      <c r="BU456" s="1485"/>
      <c r="BV456" s="1485"/>
      <c r="BW456" s="1485"/>
      <c r="BX456" s="1485"/>
      <c r="BY456" s="1485"/>
      <c r="BZ456" s="1485"/>
      <c r="CA456" s="1485"/>
      <c r="CB456" s="1485"/>
      <c r="CC456" s="1485"/>
      <c r="CD456" s="1485"/>
      <c r="CE456" s="1485"/>
      <c r="CF456" s="1485"/>
      <c r="CG456" s="1485"/>
      <c r="CH456" s="1485"/>
      <c r="CI456" s="1485"/>
      <c r="CJ456" s="1485"/>
      <c r="CK456" s="1485"/>
      <c r="CL456" s="1485"/>
      <c r="CM456" s="1485"/>
      <c r="CN456" s="1485"/>
      <c r="CO456" s="1485"/>
      <c r="CP456" s="1485"/>
      <c r="CQ456" s="1485"/>
      <c r="CR456" s="1486"/>
      <c r="CS456" s="1553"/>
      <c r="CT456" s="1554"/>
      <c r="CU456" s="1555"/>
      <c r="CV456" s="1390"/>
      <c r="CW456" s="1391"/>
      <c r="CX456" s="1391"/>
      <c r="CY456" s="1391"/>
      <c r="CZ456" s="1391"/>
      <c r="DA456" s="1560"/>
      <c r="DB456" s="1648"/>
      <c r="DC456" s="1649"/>
      <c r="DD456" s="1649"/>
      <c r="DE456" s="1649"/>
      <c r="DF456" s="1649"/>
      <c r="DG456" s="1649"/>
      <c r="DH456" s="1649"/>
      <c r="DI456" s="1649"/>
      <c r="DJ456" s="1649"/>
      <c r="DK456" s="1649"/>
      <c r="DL456" s="1649"/>
      <c r="DM456" s="1649"/>
      <c r="DN456" s="1649"/>
      <c r="DO456" s="1649"/>
      <c r="DP456" s="1650"/>
      <c r="DQ456" s="81"/>
      <c r="DR456" s="144"/>
      <c r="DW456" s="139"/>
      <c r="DX456" s="139"/>
      <c r="DY456" s="139"/>
      <c r="DZ456" s="139"/>
      <c r="EA456" s="1567"/>
      <c r="EB456" s="1568"/>
      <c r="EC456" s="1568"/>
      <c r="ED456" s="1569"/>
      <c r="EE456" s="1381"/>
      <c r="EF456" s="1383"/>
      <c r="EG456" s="1381"/>
      <c r="EH456" s="1382"/>
      <c r="EI456" s="1382"/>
      <c r="EJ456" s="1382"/>
      <c r="EK456" s="1382"/>
      <c r="EL456" s="1382"/>
      <c r="EM456" s="1383"/>
      <c r="EN456" s="1484"/>
      <c r="EO456" s="1485"/>
      <c r="EP456" s="1485"/>
      <c r="EQ456" s="1485"/>
      <c r="ER456" s="1485"/>
      <c r="ES456" s="1485"/>
      <c r="ET456" s="1485"/>
      <c r="EU456" s="1485"/>
      <c r="EV456" s="1485"/>
      <c r="EW456" s="1485"/>
      <c r="EX456" s="1485"/>
      <c r="EY456" s="1485"/>
      <c r="EZ456" s="1485"/>
      <c r="FA456" s="1485"/>
      <c r="FB456" s="1485"/>
      <c r="FC456" s="1485"/>
      <c r="FD456" s="1485"/>
      <c r="FE456" s="1485"/>
      <c r="FF456" s="1485"/>
      <c r="FG456" s="1485"/>
      <c r="FH456" s="1485"/>
      <c r="FI456" s="1485"/>
      <c r="FJ456" s="1485"/>
      <c r="FK456" s="1485"/>
      <c r="FL456" s="1485"/>
      <c r="FM456" s="1485"/>
      <c r="FN456" s="1486"/>
      <c r="FO456" s="1553"/>
      <c r="FP456" s="1554"/>
      <c r="FQ456" s="1555"/>
      <c r="FR456" s="2182"/>
      <c r="FS456" s="2183"/>
      <c r="FT456" s="2183"/>
      <c r="FU456" s="2183"/>
      <c r="FV456" s="2183"/>
      <c r="FW456" s="2184"/>
      <c r="FX456" s="1818"/>
      <c r="FY456" s="1568"/>
      <c r="FZ456" s="1568"/>
      <c r="GA456" s="1569"/>
      <c r="GB456" s="1381"/>
      <c r="GC456" s="1383"/>
      <c r="GD456" s="1381"/>
      <c r="GE456" s="1382"/>
      <c r="GF456" s="1382"/>
      <c r="GG456" s="1382"/>
      <c r="GH456" s="1382"/>
      <c r="GI456" s="1382"/>
      <c r="GJ456" s="1383"/>
      <c r="GK456" s="1484"/>
      <c r="GL456" s="1485"/>
      <c r="GM456" s="1485"/>
      <c r="GN456" s="1485"/>
      <c r="GO456" s="1485"/>
      <c r="GP456" s="1485"/>
      <c r="GQ456" s="1485"/>
      <c r="GR456" s="1485"/>
      <c r="GS456" s="1485"/>
      <c r="GT456" s="1485"/>
      <c r="GU456" s="1485"/>
      <c r="GV456" s="1485"/>
      <c r="GW456" s="1485"/>
      <c r="GX456" s="1485"/>
      <c r="GY456" s="1485"/>
      <c r="GZ456" s="1485"/>
      <c r="HA456" s="1485"/>
      <c r="HB456" s="1485"/>
      <c r="HC456" s="1485"/>
      <c r="HD456" s="1485"/>
      <c r="HE456" s="1485"/>
      <c r="HF456" s="1485"/>
      <c r="HG456" s="1485"/>
      <c r="HH456" s="1485"/>
      <c r="HI456" s="1485"/>
      <c r="HJ456" s="1485"/>
      <c r="HK456" s="1486"/>
      <c r="HL456" s="1553"/>
      <c r="HM456" s="1554"/>
      <c r="HN456" s="1555"/>
      <c r="HO456" s="2182"/>
      <c r="HP456" s="2183"/>
      <c r="HQ456" s="2183"/>
      <c r="HR456" s="2183"/>
      <c r="HS456" s="2183"/>
      <c r="HT456" s="2184"/>
      <c r="HU456" s="1473"/>
      <c r="HV456" s="1474"/>
      <c r="HW456" s="1474"/>
      <c r="HX456" s="1474"/>
      <c r="HY456" s="1474"/>
      <c r="HZ456" s="1474"/>
      <c r="IA456" s="1474"/>
      <c r="IB456" s="1474"/>
      <c r="IC456" s="1474"/>
      <c r="ID456" s="1474"/>
      <c r="IE456" s="1474"/>
      <c r="IF456" s="1474"/>
      <c r="IG456" s="1474"/>
      <c r="IH456" s="1474"/>
      <c r="II456" s="1475"/>
    </row>
    <row r="457" spans="4:243" ht="5.25" customHeight="1">
      <c r="D457" s="139"/>
      <c r="E457" s="139"/>
      <c r="F457" s="139"/>
      <c r="G457" s="139"/>
      <c r="H457" s="1567"/>
      <c r="I457" s="1568"/>
      <c r="J457" s="1568"/>
      <c r="K457" s="1569"/>
      <c r="L457" s="1381"/>
      <c r="M457" s="1383"/>
      <c r="N457" s="1381"/>
      <c r="O457" s="1382"/>
      <c r="P457" s="1382"/>
      <c r="Q457" s="1382"/>
      <c r="R457" s="1382"/>
      <c r="S457" s="1382"/>
      <c r="T457" s="1383"/>
      <c r="U457" s="1484"/>
      <c r="V457" s="1485"/>
      <c r="W457" s="1485"/>
      <c r="X457" s="1485"/>
      <c r="Y457" s="1485"/>
      <c r="Z457" s="1485"/>
      <c r="AA457" s="1485"/>
      <c r="AB457" s="1485"/>
      <c r="AC457" s="1485"/>
      <c r="AD457" s="1485"/>
      <c r="AE457" s="1485"/>
      <c r="AF457" s="1485"/>
      <c r="AG457" s="1485"/>
      <c r="AH457" s="1485"/>
      <c r="AI457" s="1485"/>
      <c r="AJ457" s="1485"/>
      <c r="AK457" s="1485"/>
      <c r="AL457" s="1485"/>
      <c r="AM457" s="1485"/>
      <c r="AN457" s="1485"/>
      <c r="AO457" s="1485"/>
      <c r="AP457" s="1485"/>
      <c r="AQ457" s="1485"/>
      <c r="AR457" s="1485"/>
      <c r="AS457" s="1485"/>
      <c r="AT457" s="1485"/>
      <c r="AU457" s="1486"/>
      <c r="AV457" s="1553"/>
      <c r="AW457" s="1554"/>
      <c r="AX457" s="1555"/>
      <c r="AY457" s="1390"/>
      <c r="AZ457" s="1391"/>
      <c r="BA457" s="1391"/>
      <c r="BB457" s="1391"/>
      <c r="BC457" s="1391"/>
      <c r="BD457" s="1560"/>
      <c r="BE457" s="1818"/>
      <c r="BF457" s="1568"/>
      <c r="BG457" s="1568"/>
      <c r="BH457" s="1569"/>
      <c r="BI457" s="1381"/>
      <c r="BJ457" s="1383"/>
      <c r="BK457" s="1381"/>
      <c r="BL457" s="1382"/>
      <c r="BM457" s="1382"/>
      <c r="BN457" s="1382"/>
      <c r="BO457" s="1382"/>
      <c r="BP457" s="1382"/>
      <c r="BQ457" s="1383"/>
      <c r="BR457" s="1484"/>
      <c r="BS457" s="1485"/>
      <c r="BT457" s="1485"/>
      <c r="BU457" s="1485"/>
      <c r="BV457" s="1485"/>
      <c r="BW457" s="1485"/>
      <c r="BX457" s="1485"/>
      <c r="BY457" s="1485"/>
      <c r="BZ457" s="1485"/>
      <c r="CA457" s="1485"/>
      <c r="CB457" s="1485"/>
      <c r="CC457" s="1485"/>
      <c r="CD457" s="1485"/>
      <c r="CE457" s="1485"/>
      <c r="CF457" s="1485"/>
      <c r="CG457" s="1485"/>
      <c r="CH457" s="1485"/>
      <c r="CI457" s="1485"/>
      <c r="CJ457" s="1485"/>
      <c r="CK457" s="1485"/>
      <c r="CL457" s="1485"/>
      <c r="CM457" s="1485"/>
      <c r="CN457" s="1485"/>
      <c r="CO457" s="1485"/>
      <c r="CP457" s="1485"/>
      <c r="CQ457" s="1485"/>
      <c r="CR457" s="1486"/>
      <c r="CS457" s="1553"/>
      <c r="CT457" s="1554"/>
      <c r="CU457" s="1555"/>
      <c r="CV457" s="1390"/>
      <c r="CW457" s="1391"/>
      <c r="CX457" s="1391"/>
      <c r="CY457" s="1391"/>
      <c r="CZ457" s="1391"/>
      <c r="DA457" s="1560"/>
      <c r="DB457" s="1648"/>
      <c r="DC457" s="1649"/>
      <c r="DD457" s="1649"/>
      <c r="DE457" s="1649"/>
      <c r="DF457" s="1649"/>
      <c r="DG457" s="1649"/>
      <c r="DH457" s="1649"/>
      <c r="DI457" s="1649"/>
      <c r="DJ457" s="1649"/>
      <c r="DK457" s="1649"/>
      <c r="DL457" s="1649"/>
      <c r="DM457" s="1649"/>
      <c r="DN457" s="1649"/>
      <c r="DO457" s="1649"/>
      <c r="DP457" s="1650"/>
      <c r="DQ457" s="81"/>
      <c r="DR457" s="144"/>
      <c r="DW457" s="139"/>
      <c r="DX457" s="139"/>
      <c r="DY457" s="139"/>
      <c r="DZ457" s="139"/>
      <c r="EA457" s="1567"/>
      <c r="EB457" s="1568"/>
      <c r="EC457" s="1568"/>
      <c r="ED457" s="1569"/>
      <c r="EE457" s="1381"/>
      <c r="EF457" s="1383"/>
      <c r="EG457" s="1381"/>
      <c r="EH457" s="1382"/>
      <c r="EI457" s="1382"/>
      <c r="EJ457" s="1382"/>
      <c r="EK457" s="1382"/>
      <c r="EL457" s="1382"/>
      <c r="EM457" s="1383"/>
      <c r="EN457" s="1484"/>
      <c r="EO457" s="1485"/>
      <c r="EP457" s="1485"/>
      <c r="EQ457" s="1485"/>
      <c r="ER457" s="1485"/>
      <c r="ES457" s="1485"/>
      <c r="ET457" s="1485"/>
      <c r="EU457" s="1485"/>
      <c r="EV457" s="1485"/>
      <c r="EW457" s="1485"/>
      <c r="EX457" s="1485"/>
      <c r="EY457" s="1485"/>
      <c r="EZ457" s="1485"/>
      <c r="FA457" s="1485"/>
      <c r="FB457" s="1485"/>
      <c r="FC457" s="1485"/>
      <c r="FD457" s="1485"/>
      <c r="FE457" s="1485"/>
      <c r="FF457" s="1485"/>
      <c r="FG457" s="1485"/>
      <c r="FH457" s="1485"/>
      <c r="FI457" s="1485"/>
      <c r="FJ457" s="1485"/>
      <c r="FK457" s="1485"/>
      <c r="FL457" s="1485"/>
      <c r="FM457" s="1485"/>
      <c r="FN457" s="1486"/>
      <c r="FO457" s="1553"/>
      <c r="FP457" s="1554"/>
      <c r="FQ457" s="1555"/>
      <c r="FR457" s="2182"/>
      <c r="FS457" s="2183"/>
      <c r="FT457" s="2183"/>
      <c r="FU457" s="2183"/>
      <c r="FV457" s="2183"/>
      <c r="FW457" s="2184"/>
      <c r="FX457" s="1818"/>
      <c r="FY457" s="1568"/>
      <c r="FZ457" s="1568"/>
      <c r="GA457" s="1569"/>
      <c r="GB457" s="1381"/>
      <c r="GC457" s="1383"/>
      <c r="GD457" s="1381"/>
      <c r="GE457" s="1382"/>
      <c r="GF457" s="1382"/>
      <c r="GG457" s="1382"/>
      <c r="GH457" s="1382"/>
      <c r="GI457" s="1382"/>
      <c r="GJ457" s="1383"/>
      <c r="GK457" s="1484"/>
      <c r="GL457" s="1485"/>
      <c r="GM457" s="1485"/>
      <c r="GN457" s="1485"/>
      <c r="GO457" s="1485"/>
      <c r="GP457" s="1485"/>
      <c r="GQ457" s="1485"/>
      <c r="GR457" s="1485"/>
      <c r="GS457" s="1485"/>
      <c r="GT457" s="1485"/>
      <c r="GU457" s="1485"/>
      <c r="GV457" s="1485"/>
      <c r="GW457" s="1485"/>
      <c r="GX457" s="1485"/>
      <c r="GY457" s="1485"/>
      <c r="GZ457" s="1485"/>
      <c r="HA457" s="1485"/>
      <c r="HB457" s="1485"/>
      <c r="HC457" s="1485"/>
      <c r="HD457" s="1485"/>
      <c r="HE457" s="1485"/>
      <c r="HF457" s="1485"/>
      <c r="HG457" s="1485"/>
      <c r="HH457" s="1485"/>
      <c r="HI457" s="1485"/>
      <c r="HJ457" s="1485"/>
      <c r="HK457" s="1486"/>
      <c r="HL457" s="1553"/>
      <c r="HM457" s="1554"/>
      <c r="HN457" s="1555"/>
      <c r="HO457" s="2182"/>
      <c r="HP457" s="2183"/>
      <c r="HQ457" s="2183"/>
      <c r="HR457" s="2183"/>
      <c r="HS457" s="2183"/>
      <c r="HT457" s="2184"/>
      <c r="HU457" s="1473"/>
      <c r="HV457" s="1474"/>
      <c r="HW457" s="1474"/>
      <c r="HX457" s="1474"/>
      <c r="HY457" s="1474"/>
      <c r="HZ457" s="1474"/>
      <c r="IA457" s="1474"/>
      <c r="IB457" s="1474"/>
      <c r="IC457" s="1474"/>
      <c r="ID457" s="1474"/>
      <c r="IE457" s="1474"/>
      <c r="IF457" s="1474"/>
      <c r="IG457" s="1474"/>
      <c r="IH457" s="1474"/>
      <c r="II457" s="1475"/>
    </row>
    <row r="458" spans="4:243" ht="5.25" customHeight="1">
      <c r="D458" s="139"/>
      <c r="E458" s="139"/>
      <c r="F458" s="139"/>
      <c r="G458" s="139"/>
      <c r="H458" s="1567"/>
      <c r="I458" s="1568"/>
      <c r="J458" s="1568"/>
      <c r="K458" s="1569"/>
      <c r="L458" s="1381"/>
      <c r="M458" s="1383"/>
      <c r="N458" s="1428"/>
      <c r="O458" s="1480"/>
      <c r="P458" s="1480"/>
      <c r="Q458" s="1480"/>
      <c r="R458" s="1480"/>
      <c r="S458" s="1480"/>
      <c r="T458" s="1429"/>
      <c r="U458" s="1487"/>
      <c r="V458" s="1488"/>
      <c r="W458" s="1488"/>
      <c r="X458" s="1488"/>
      <c r="Y458" s="1488"/>
      <c r="Z458" s="1488"/>
      <c r="AA458" s="1488"/>
      <c r="AB458" s="1488"/>
      <c r="AC458" s="1488"/>
      <c r="AD458" s="1488"/>
      <c r="AE458" s="1488"/>
      <c r="AF458" s="1488"/>
      <c r="AG458" s="1488"/>
      <c r="AH458" s="1488"/>
      <c r="AI458" s="1488"/>
      <c r="AJ458" s="1488"/>
      <c r="AK458" s="1488"/>
      <c r="AL458" s="1488"/>
      <c r="AM458" s="1488"/>
      <c r="AN458" s="1488"/>
      <c r="AO458" s="1488"/>
      <c r="AP458" s="1488"/>
      <c r="AQ458" s="1488"/>
      <c r="AR458" s="1488"/>
      <c r="AS458" s="1488"/>
      <c r="AT458" s="1488"/>
      <c r="AU458" s="1489"/>
      <c r="AV458" s="1556"/>
      <c r="AW458" s="1557"/>
      <c r="AX458" s="1558"/>
      <c r="AY458" s="1561"/>
      <c r="AZ458" s="1562"/>
      <c r="BA458" s="1562"/>
      <c r="BB458" s="1562"/>
      <c r="BC458" s="1562"/>
      <c r="BD458" s="1563"/>
      <c r="BE458" s="1818"/>
      <c r="BF458" s="1568"/>
      <c r="BG458" s="1568"/>
      <c r="BH458" s="1569"/>
      <c r="BI458" s="1381"/>
      <c r="BJ458" s="1383"/>
      <c r="BK458" s="1428"/>
      <c r="BL458" s="1480"/>
      <c r="BM458" s="1480"/>
      <c r="BN458" s="1480"/>
      <c r="BO458" s="1480"/>
      <c r="BP458" s="1480"/>
      <c r="BQ458" s="1429"/>
      <c r="BR458" s="1487"/>
      <c r="BS458" s="1488"/>
      <c r="BT458" s="1488"/>
      <c r="BU458" s="1488"/>
      <c r="BV458" s="1488"/>
      <c r="BW458" s="1488"/>
      <c r="BX458" s="1488"/>
      <c r="BY458" s="1488"/>
      <c r="BZ458" s="1488"/>
      <c r="CA458" s="1488"/>
      <c r="CB458" s="1488"/>
      <c r="CC458" s="1488"/>
      <c r="CD458" s="1488"/>
      <c r="CE458" s="1488"/>
      <c r="CF458" s="1488"/>
      <c r="CG458" s="1488"/>
      <c r="CH458" s="1488"/>
      <c r="CI458" s="1488"/>
      <c r="CJ458" s="1488"/>
      <c r="CK458" s="1488"/>
      <c r="CL458" s="1488"/>
      <c r="CM458" s="1488"/>
      <c r="CN458" s="1488"/>
      <c r="CO458" s="1488"/>
      <c r="CP458" s="1488"/>
      <c r="CQ458" s="1488"/>
      <c r="CR458" s="1489"/>
      <c r="CS458" s="1556"/>
      <c r="CT458" s="1557"/>
      <c r="CU458" s="1558"/>
      <c r="CV458" s="1561"/>
      <c r="CW458" s="1562"/>
      <c r="CX458" s="1562"/>
      <c r="CY458" s="1562"/>
      <c r="CZ458" s="1562"/>
      <c r="DA458" s="1563"/>
      <c r="DB458" s="1648" t="str">
        <f>IF($DB$194&lt;&gt;"",$DB$194,"")</f>
        <v/>
      </c>
      <c r="DC458" s="1649"/>
      <c r="DD458" s="1649"/>
      <c r="DE458" s="1649"/>
      <c r="DF458" s="1649"/>
      <c r="DG458" s="1649"/>
      <c r="DH458" s="1649"/>
      <c r="DI458" s="1649"/>
      <c r="DJ458" s="1649"/>
      <c r="DK458" s="1649"/>
      <c r="DL458" s="1649"/>
      <c r="DM458" s="1649"/>
      <c r="DN458" s="1649"/>
      <c r="DO458" s="1649"/>
      <c r="DP458" s="1650"/>
      <c r="DQ458" s="81"/>
      <c r="DR458" s="144"/>
      <c r="DW458" s="139"/>
      <c r="DX458" s="139"/>
      <c r="DY458" s="139"/>
      <c r="DZ458" s="139"/>
      <c r="EA458" s="1567"/>
      <c r="EB458" s="1568"/>
      <c r="EC458" s="1568"/>
      <c r="ED458" s="1569"/>
      <c r="EE458" s="1381"/>
      <c r="EF458" s="1383"/>
      <c r="EG458" s="1428"/>
      <c r="EH458" s="1480"/>
      <c r="EI458" s="1480"/>
      <c r="EJ458" s="1480"/>
      <c r="EK458" s="1480"/>
      <c r="EL458" s="1480"/>
      <c r="EM458" s="1429"/>
      <c r="EN458" s="1487"/>
      <c r="EO458" s="1488"/>
      <c r="EP458" s="1488"/>
      <c r="EQ458" s="1488"/>
      <c r="ER458" s="1488"/>
      <c r="ES458" s="1488"/>
      <c r="ET458" s="1488"/>
      <c r="EU458" s="1488"/>
      <c r="EV458" s="1488"/>
      <c r="EW458" s="1488"/>
      <c r="EX458" s="1488"/>
      <c r="EY458" s="1488"/>
      <c r="EZ458" s="1488"/>
      <c r="FA458" s="1488"/>
      <c r="FB458" s="1488"/>
      <c r="FC458" s="1488"/>
      <c r="FD458" s="1488"/>
      <c r="FE458" s="1488"/>
      <c r="FF458" s="1488"/>
      <c r="FG458" s="1488"/>
      <c r="FH458" s="1488"/>
      <c r="FI458" s="1488"/>
      <c r="FJ458" s="1488"/>
      <c r="FK458" s="1488"/>
      <c r="FL458" s="1488"/>
      <c r="FM458" s="1488"/>
      <c r="FN458" s="1489"/>
      <c r="FO458" s="1556"/>
      <c r="FP458" s="1557"/>
      <c r="FQ458" s="1558"/>
      <c r="FR458" s="2185"/>
      <c r="FS458" s="2186"/>
      <c r="FT458" s="2186"/>
      <c r="FU458" s="2186"/>
      <c r="FV458" s="2186"/>
      <c r="FW458" s="2187"/>
      <c r="FX458" s="1818"/>
      <c r="FY458" s="1568"/>
      <c r="FZ458" s="1568"/>
      <c r="GA458" s="1569"/>
      <c r="GB458" s="1381"/>
      <c r="GC458" s="1383"/>
      <c r="GD458" s="1428"/>
      <c r="GE458" s="1480"/>
      <c r="GF458" s="1480"/>
      <c r="GG458" s="1480"/>
      <c r="GH458" s="1480"/>
      <c r="GI458" s="1480"/>
      <c r="GJ458" s="1429"/>
      <c r="GK458" s="1487"/>
      <c r="GL458" s="1488"/>
      <c r="GM458" s="1488"/>
      <c r="GN458" s="1488"/>
      <c r="GO458" s="1488"/>
      <c r="GP458" s="1488"/>
      <c r="GQ458" s="1488"/>
      <c r="GR458" s="1488"/>
      <c r="GS458" s="1488"/>
      <c r="GT458" s="1488"/>
      <c r="GU458" s="1488"/>
      <c r="GV458" s="1488"/>
      <c r="GW458" s="1488"/>
      <c r="GX458" s="1488"/>
      <c r="GY458" s="1488"/>
      <c r="GZ458" s="1488"/>
      <c r="HA458" s="1488"/>
      <c r="HB458" s="1488"/>
      <c r="HC458" s="1488"/>
      <c r="HD458" s="1488"/>
      <c r="HE458" s="1488"/>
      <c r="HF458" s="1488"/>
      <c r="HG458" s="1488"/>
      <c r="HH458" s="1488"/>
      <c r="HI458" s="1488"/>
      <c r="HJ458" s="1488"/>
      <c r="HK458" s="1489"/>
      <c r="HL458" s="1556"/>
      <c r="HM458" s="1557"/>
      <c r="HN458" s="1558"/>
      <c r="HO458" s="2185"/>
      <c r="HP458" s="2186"/>
      <c r="HQ458" s="2186"/>
      <c r="HR458" s="2186"/>
      <c r="HS458" s="2186"/>
      <c r="HT458" s="2187"/>
      <c r="HU458" s="1473"/>
      <c r="HV458" s="1474"/>
      <c r="HW458" s="1474"/>
      <c r="HX458" s="1474"/>
      <c r="HY458" s="1474"/>
      <c r="HZ458" s="1474"/>
      <c r="IA458" s="1474"/>
      <c r="IB458" s="1474"/>
      <c r="IC458" s="1474"/>
      <c r="ID458" s="1474"/>
      <c r="IE458" s="1474"/>
      <c r="IF458" s="1474"/>
      <c r="IG458" s="1474"/>
      <c r="IH458" s="1474"/>
      <c r="II458" s="1475"/>
    </row>
    <row r="459" spans="4:243" ht="5.25" customHeight="1">
      <c r="D459" s="139"/>
      <c r="E459" s="139"/>
      <c r="F459" s="139"/>
      <c r="G459" s="139"/>
      <c r="H459" s="1567"/>
      <c r="I459" s="1568"/>
      <c r="J459" s="1568"/>
      <c r="K459" s="1569"/>
      <c r="L459" s="1381"/>
      <c r="M459" s="1383"/>
      <c r="N459" s="1427" t="s">
        <v>125</v>
      </c>
      <c r="O459" s="1379"/>
      <c r="P459" s="1379"/>
      <c r="Q459" s="1379"/>
      <c r="R459" s="1379"/>
      <c r="S459" s="1379"/>
      <c r="T459" s="1380"/>
      <c r="U459" s="1642" t="str">
        <f>IF($U$195&lt;&gt;"",$U$195,"")</f>
        <v/>
      </c>
      <c r="V459" s="1642"/>
      <c r="W459" s="1642"/>
      <c r="X459" s="1459" t="str">
        <f>IF($X$195&lt;&gt;"",$X$195,"")</f>
        <v/>
      </c>
      <c r="Y459" s="1460"/>
      <c r="Z459" s="1461"/>
      <c r="AA459" s="1459" t="str">
        <f>IF($AA$195&lt;&gt;"",$AA$195,"")</f>
        <v/>
      </c>
      <c r="AB459" s="1460"/>
      <c r="AC459" s="1461"/>
      <c r="AD459" s="1459" t="str">
        <f>IF($AD$195&lt;&gt;"",$AD$195,"")</f>
        <v/>
      </c>
      <c r="AE459" s="1460"/>
      <c r="AF459" s="1671"/>
      <c r="AG459" s="1680" t="str">
        <f>IF($AG$195&lt;&gt;"",$AG$195,"")</f>
        <v/>
      </c>
      <c r="AH459" s="1460"/>
      <c r="AI459" s="1461"/>
      <c r="AJ459" s="1459" t="str">
        <f>IF($AJ$195&lt;&gt;"",$AJ$195,"")</f>
        <v/>
      </c>
      <c r="AK459" s="1460"/>
      <c r="AL459" s="1461"/>
      <c r="AM459" s="1459" t="str">
        <f>IF($AM$195&lt;&gt;"",$AM$195,"")</f>
        <v/>
      </c>
      <c r="AN459" s="1460"/>
      <c r="AO459" s="1461"/>
      <c r="AP459" s="1459" t="str">
        <f>IF($AP$195&lt;&gt;"",$AP$195,"")</f>
        <v/>
      </c>
      <c r="AQ459" s="1460"/>
      <c r="AR459" s="1671"/>
      <c r="AS459" s="1680" t="str">
        <f>IF($AS$195&lt;&gt;"",$AS$195,"")</f>
        <v/>
      </c>
      <c r="AT459" s="1460"/>
      <c r="AU459" s="1461"/>
      <c r="AV459" s="1459" t="str">
        <f>IF($AV$195&lt;&gt;"",$AV$195,"")</f>
        <v/>
      </c>
      <c r="AW459" s="1460"/>
      <c r="AX459" s="1461"/>
      <c r="AY459" s="1459" t="str">
        <f>IF($AY$195&lt;&gt;"",$AY$195,"")</f>
        <v/>
      </c>
      <c r="AZ459" s="1460"/>
      <c r="BA459" s="1461"/>
      <c r="BB459" s="1459" t="str">
        <f>IF($BB$195&lt;&gt;"",$BB$195,"")</f>
        <v/>
      </c>
      <c r="BC459" s="1460"/>
      <c r="BD459" s="1461"/>
      <c r="BE459" s="1818"/>
      <c r="BF459" s="1568"/>
      <c r="BG459" s="1568"/>
      <c r="BH459" s="1569"/>
      <c r="BI459" s="1381"/>
      <c r="BJ459" s="1383"/>
      <c r="BK459" s="1427" t="s">
        <v>125</v>
      </c>
      <c r="BL459" s="1379"/>
      <c r="BM459" s="1379"/>
      <c r="BN459" s="1379"/>
      <c r="BO459" s="1379"/>
      <c r="BP459" s="1379"/>
      <c r="BQ459" s="1380"/>
      <c r="BR459" s="1791"/>
      <c r="BS459" s="1792"/>
      <c r="BT459" s="1792"/>
      <c r="BU459" s="1793"/>
      <c r="BV459" s="1793"/>
      <c r="BW459" s="1793"/>
      <c r="BX459" s="1793"/>
      <c r="BY459" s="1793"/>
      <c r="BZ459" s="1793"/>
      <c r="CA459" s="1793"/>
      <c r="CB459" s="1793"/>
      <c r="CC459" s="1793"/>
      <c r="CD459" s="1793"/>
      <c r="CE459" s="1793"/>
      <c r="CF459" s="1793"/>
      <c r="CG459" s="1793"/>
      <c r="CH459" s="1793"/>
      <c r="CI459" s="1793"/>
      <c r="CJ459" s="1793"/>
      <c r="CK459" s="1793"/>
      <c r="CL459" s="1793"/>
      <c r="CM459" s="1793"/>
      <c r="CN459" s="1793"/>
      <c r="CO459" s="1793"/>
      <c r="CP459" s="1793"/>
      <c r="CQ459" s="1793"/>
      <c r="CR459" s="1793"/>
      <c r="CS459" s="1793"/>
      <c r="CT459" s="1793"/>
      <c r="CU459" s="1793"/>
      <c r="CV459" s="1793"/>
      <c r="CW459" s="1793"/>
      <c r="CX459" s="1793"/>
      <c r="CY459" s="1793"/>
      <c r="CZ459" s="1793"/>
      <c r="DA459" s="1794"/>
      <c r="DB459" s="1648"/>
      <c r="DC459" s="1649"/>
      <c r="DD459" s="1649"/>
      <c r="DE459" s="1649"/>
      <c r="DF459" s="1649"/>
      <c r="DG459" s="1649"/>
      <c r="DH459" s="1649"/>
      <c r="DI459" s="1649"/>
      <c r="DJ459" s="1649"/>
      <c r="DK459" s="1649"/>
      <c r="DL459" s="1649"/>
      <c r="DM459" s="1649"/>
      <c r="DN459" s="1649"/>
      <c r="DO459" s="1649"/>
      <c r="DP459" s="1650"/>
      <c r="DQ459" s="81"/>
      <c r="DR459" s="144"/>
      <c r="DW459" s="139"/>
      <c r="DX459" s="139"/>
      <c r="DY459" s="139"/>
      <c r="DZ459" s="139"/>
      <c r="EA459" s="1567"/>
      <c r="EB459" s="1568"/>
      <c r="EC459" s="1568"/>
      <c r="ED459" s="1569"/>
      <c r="EE459" s="1381"/>
      <c r="EF459" s="1383"/>
      <c r="EG459" s="1427" t="s">
        <v>125</v>
      </c>
      <c r="EH459" s="1379"/>
      <c r="EI459" s="1379"/>
      <c r="EJ459" s="1379"/>
      <c r="EK459" s="1379"/>
      <c r="EL459" s="1379"/>
      <c r="EM459" s="1380"/>
      <c r="EN459" s="1791"/>
      <c r="EO459" s="1792"/>
      <c r="EP459" s="1792"/>
      <c r="EQ459" s="1792"/>
      <c r="ER459" s="1792"/>
      <c r="ES459" s="1792"/>
      <c r="ET459" s="1792"/>
      <c r="EU459" s="1792"/>
      <c r="EV459" s="1792"/>
      <c r="EW459" s="1792"/>
      <c r="EX459" s="1792"/>
      <c r="EY459" s="1792"/>
      <c r="EZ459" s="1792"/>
      <c r="FA459" s="1792"/>
      <c r="FB459" s="1792"/>
      <c r="FC459" s="1792"/>
      <c r="FD459" s="1792"/>
      <c r="FE459" s="1792"/>
      <c r="FF459" s="1792"/>
      <c r="FG459" s="1792"/>
      <c r="FH459" s="1792"/>
      <c r="FI459" s="1792"/>
      <c r="FJ459" s="1792"/>
      <c r="FK459" s="1792"/>
      <c r="FL459" s="1792"/>
      <c r="FM459" s="1792"/>
      <c r="FN459" s="1792"/>
      <c r="FO459" s="1792"/>
      <c r="FP459" s="1792"/>
      <c r="FQ459" s="1792"/>
      <c r="FR459" s="1792"/>
      <c r="FS459" s="1792"/>
      <c r="FT459" s="1792"/>
      <c r="FU459" s="1792"/>
      <c r="FV459" s="1792"/>
      <c r="FW459" s="2104"/>
      <c r="FX459" s="1818"/>
      <c r="FY459" s="1568"/>
      <c r="FZ459" s="1568"/>
      <c r="GA459" s="1569"/>
      <c r="GB459" s="1381"/>
      <c r="GC459" s="1383"/>
      <c r="GD459" s="1427" t="s">
        <v>125</v>
      </c>
      <c r="GE459" s="1379"/>
      <c r="GF459" s="1379"/>
      <c r="GG459" s="1379"/>
      <c r="GH459" s="1379"/>
      <c r="GI459" s="1379"/>
      <c r="GJ459" s="1380"/>
      <c r="GK459" s="1791"/>
      <c r="GL459" s="1792"/>
      <c r="GM459" s="1792"/>
      <c r="GN459" s="1793"/>
      <c r="GO459" s="1793"/>
      <c r="GP459" s="1793"/>
      <c r="GQ459" s="1793"/>
      <c r="GR459" s="1793"/>
      <c r="GS459" s="1793"/>
      <c r="GT459" s="1793"/>
      <c r="GU459" s="1793"/>
      <c r="GV459" s="1793"/>
      <c r="GW459" s="1793"/>
      <c r="GX459" s="1793"/>
      <c r="GY459" s="1793"/>
      <c r="GZ459" s="1793"/>
      <c r="HA459" s="1793"/>
      <c r="HB459" s="1793"/>
      <c r="HC459" s="1793"/>
      <c r="HD459" s="1793"/>
      <c r="HE459" s="1793"/>
      <c r="HF459" s="1793"/>
      <c r="HG459" s="1793"/>
      <c r="HH459" s="1793"/>
      <c r="HI459" s="1793"/>
      <c r="HJ459" s="1793"/>
      <c r="HK459" s="1793"/>
      <c r="HL459" s="1793"/>
      <c r="HM459" s="1793"/>
      <c r="HN459" s="1793"/>
      <c r="HO459" s="1793"/>
      <c r="HP459" s="1793"/>
      <c r="HQ459" s="1793"/>
      <c r="HR459" s="1793"/>
      <c r="HS459" s="1793"/>
      <c r="HT459" s="1794"/>
      <c r="HU459" s="1473"/>
      <c r="HV459" s="1474"/>
      <c r="HW459" s="1474"/>
      <c r="HX459" s="1474"/>
      <c r="HY459" s="1474"/>
      <c r="HZ459" s="1474"/>
      <c r="IA459" s="1474"/>
      <c r="IB459" s="1474"/>
      <c r="IC459" s="1474"/>
      <c r="ID459" s="1474"/>
      <c r="IE459" s="1474"/>
      <c r="IF459" s="1474"/>
      <c r="IG459" s="1474"/>
      <c r="IH459" s="1474"/>
      <c r="II459" s="1475"/>
    </row>
    <row r="460" spans="4:243" ht="5.25" customHeight="1">
      <c r="D460" s="139"/>
      <c r="E460" s="139"/>
      <c r="F460" s="139"/>
      <c r="G460" s="139"/>
      <c r="H460" s="1567"/>
      <c r="I460" s="1568"/>
      <c r="J460" s="1568"/>
      <c r="K460" s="1569"/>
      <c r="L460" s="1381"/>
      <c r="M460" s="1383"/>
      <c r="N460" s="1381"/>
      <c r="O460" s="1382"/>
      <c r="P460" s="1382"/>
      <c r="Q460" s="1382"/>
      <c r="R460" s="1382"/>
      <c r="S460" s="1382"/>
      <c r="T460" s="1383"/>
      <c r="U460" s="1643"/>
      <c r="V460" s="1643"/>
      <c r="W460" s="1643"/>
      <c r="X460" s="1462"/>
      <c r="Y460" s="1463"/>
      <c r="Z460" s="1464"/>
      <c r="AA460" s="1462"/>
      <c r="AB460" s="1463"/>
      <c r="AC460" s="1464"/>
      <c r="AD460" s="1462"/>
      <c r="AE460" s="1463"/>
      <c r="AF460" s="1672"/>
      <c r="AG460" s="1675"/>
      <c r="AH460" s="1463"/>
      <c r="AI460" s="1464"/>
      <c r="AJ460" s="1462"/>
      <c r="AK460" s="1463"/>
      <c r="AL460" s="1464"/>
      <c r="AM460" s="1462"/>
      <c r="AN460" s="1463"/>
      <c r="AO460" s="1464"/>
      <c r="AP460" s="1462"/>
      <c r="AQ460" s="1463"/>
      <c r="AR460" s="1672"/>
      <c r="AS460" s="1675"/>
      <c r="AT460" s="1463"/>
      <c r="AU460" s="1464"/>
      <c r="AV460" s="1462"/>
      <c r="AW460" s="1463"/>
      <c r="AX460" s="1464"/>
      <c r="AY460" s="1462"/>
      <c r="AZ460" s="1463"/>
      <c r="BA460" s="1464"/>
      <c r="BB460" s="1462"/>
      <c r="BC460" s="1463"/>
      <c r="BD460" s="1464"/>
      <c r="BE460" s="1818"/>
      <c r="BF460" s="1568"/>
      <c r="BG460" s="1568"/>
      <c r="BH460" s="1569"/>
      <c r="BI460" s="1381"/>
      <c r="BJ460" s="1383"/>
      <c r="BK460" s="1381"/>
      <c r="BL460" s="1382"/>
      <c r="BM460" s="1382"/>
      <c r="BN460" s="1382"/>
      <c r="BO460" s="1382"/>
      <c r="BP460" s="1382"/>
      <c r="BQ460" s="1383"/>
      <c r="BR460" s="1795"/>
      <c r="BS460" s="1796"/>
      <c r="BT460" s="1796"/>
      <c r="BU460" s="1797"/>
      <c r="BV460" s="1797"/>
      <c r="BW460" s="1797"/>
      <c r="BX460" s="1797"/>
      <c r="BY460" s="1797"/>
      <c r="BZ460" s="1797"/>
      <c r="CA460" s="1797"/>
      <c r="CB460" s="1797"/>
      <c r="CC460" s="1797"/>
      <c r="CD460" s="1797"/>
      <c r="CE460" s="1797"/>
      <c r="CF460" s="1797"/>
      <c r="CG460" s="1797"/>
      <c r="CH460" s="1797"/>
      <c r="CI460" s="1797"/>
      <c r="CJ460" s="1797"/>
      <c r="CK460" s="1797"/>
      <c r="CL460" s="1797"/>
      <c r="CM460" s="1797"/>
      <c r="CN460" s="1797"/>
      <c r="CO460" s="1797"/>
      <c r="CP460" s="1797"/>
      <c r="CQ460" s="1797"/>
      <c r="CR460" s="1797"/>
      <c r="CS460" s="1797"/>
      <c r="CT460" s="1797"/>
      <c r="CU460" s="1797"/>
      <c r="CV460" s="1797"/>
      <c r="CW460" s="1797"/>
      <c r="CX460" s="1797"/>
      <c r="CY460" s="1797"/>
      <c r="CZ460" s="1797"/>
      <c r="DA460" s="1798"/>
      <c r="DB460" s="1648"/>
      <c r="DC460" s="1649"/>
      <c r="DD460" s="1649"/>
      <c r="DE460" s="1649"/>
      <c r="DF460" s="1649"/>
      <c r="DG460" s="1649"/>
      <c r="DH460" s="1649"/>
      <c r="DI460" s="1649"/>
      <c r="DJ460" s="1649"/>
      <c r="DK460" s="1649"/>
      <c r="DL460" s="1649"/>
      <c r="DM460" s="1649"/>
      <c r="DN460" s="1649"/>
      <c r="DO460" s="1649"/>
      <c r="DP460" s="1650"/>
      <c r="DQ460" s="81"/>
      <c r="DR460" s="144"/>
      <c r="DW460" s="139"/>
      <c r="DX460" s="139"/>
      <c r="DY460" s="139"/>
      <c r="DZ460" s="139"/>
      <c r="EA460" s="1567"/>
      <c r="EB460" s="1568"/>
      <c r="EC460" s="1568"/>
      <c r="ED460" s="1569"/>
      <c r="EE460" s="1381"/>
      <c r="EF460" s="1383"/>
      <c r="EG460" s="1381"/>
      <c r="EH460" s="1382"/>
      <c r="EI460" s="1382"/>
      <c r="EJ460" s="1382"/>
      <c r="EK460" s="1382"/>
      <c r="EL460" s="1382"/>
      <c r="EM460" s="1383"/>
      <c r="EN460" s="1795"/>
      <c r="EO460" s="1796"/>
      <c r="EP460" s="1796"/>
      <c r="EQ460" s="1796"/>
      <c r="ER460" s="1796"/>
      <c r="ES460" s="1796"/>
      <c r="ET460" s="1796"/>
      <c r="EU460" s="1796"/>
      <c r="EV460" s="1796"/>
      <c r="EW460" s="1796"/>
      <c r="EX460" s="1796"/>
      <c r="EY460" s="1796"/>
      <c r="EZ460" s="1796"/>
      <c r="FA460" s="1796"/>
      <c r="FB460" s="1796"/>
      <c r="FC460" s="1796"/>
      <c r="FD460" s="1796"/>
      <c r="FE460" s="1796"/>
      <c r="FF460" s="1796"/>
      <c r="FG460" s="1796"/>
      <c r="FH460" s="1796"/>
      <c r="FI460" s="1796"/>
      <c r="FJ460" s="1796"/>
      <c r="FK460" s="1796"/>
      <c r="FL460" s="1796"/>
      <c r="FM460" s="1796"/>
      <c r="FN460" s="1796"/>
      <c r="FO460" s="1796"/>
      <c r="FP460" s="1796"/>
      <c r="FQ460" s="1796"/>
      <c r="FR460" s="1796"/>
      <c r="FS460" s="1796"/>
      <c r="FT460" s="1796"/>
      <c r="FU460" s="1796"/>
      <c r="FV460" s="1796"/>
      <c r="FW460" s="2105"/>
      <c r="FX460" s="1818"/>
      <c r="FY460" s="1568"/>
      <c r="FZ460" s="1568"/>
      <c r="GA460" s="1569"/>
      <c r="GB460" s="1381"/>
      <c r="GC460" s="1383"/>
      <c r="GD460" s="1381"/>
      <c r="GE460" s="1382"/>
      <c r="GF460" s="1382"/>
      <c r="GG460" s="1382"/>
      <c r="GH460" s="1382"/>
      <c r="GI460" s="1382"/>
      <c r="GJ460" s="1383"/>
      <c r="GK460" s="1795"/>
      <c r="GL460" s="1796"/>
      <c r="GM460" s="1796"/>
      <c r="GN460" s="1797"/>
      <c r="GO460" s="1797"/>
      <c r="GP460" s="1797"/>
      <c r="GQ460" s="1797"/>
      <c r="GR460" s="1797"/>
      <c r="GS460" s="1797"/>
      <c r="GT460" s="1797"/>
      <c r="GU460" s="1797"/>
      <c r="GV460" s="1797"/>
      <c r="GW460" s="1797"/>
      <c r="GX460" s="1797"/>
      <c r="GY460" s="1797"/>
      <c r="GZ460" s="1797"/>
      <c r="HA460" s="1797"/>
      <c r="HB460" s="1797"/>
      <c r="HC460" s="1797"/>
      <c r="HD460" s="1797"/>
      <c r="HE460" s="1797"/>
      <c r="HF460" s="1797"/>
      <c r="HG460" s="1797"/>
      <c r="HH460" s="1797"/>
      <c r="HI460" s="1797"/>
      <c r="HJ460" s="1797"/>
      <c r="HK460" s="1797"/>
      <c r="HL460" s="1797"/>
      <c r="HM460" s="1797"/>
      <c r="HN460" s="1797"/>
      <c r="HO460" s="1797"/>
      <c r="HP460" s="1797"/>
      <c r="HQ460" s="1797"/>
      <c r="HR460" s="1797"/>
      <c r="HS460" s="1797"/>
      <c r="HT460" s="1798"/>
      <c r="HU460" s="1473"/>
      <c r="HV460" s="1474"/>
      <c r="HW460" s="1474"/>
      <c r="HX460" s="1474"/>
      <c r="HY460" s="1474"/>
      <c r="HZ460" s="1474"/>
      <c r="IA460" s="1474"/>
      <c r="IB460" s="1474"/>
      <c r="IC460" s="1474"/>
      <c r="ID460" s="1474"/>
      <c r="IE460" s="1474"/>
      <c r="IF460" s="1474"/>
      <c r="IG460" s="1474"/>
      <c r="IH460" s="1474"/>
      <c r="II460" s="1475"/>
    </row>
    <row r="461" spans="4:243" ht="5.25" customHeight="1">
      <c r="D461" s="139"/>
      <c r="E461" s="139"/>
      <c r="F461" s="139"/>
      <c r="G461" s="139"/>
      <c r="H461" s="1567"/>
      <c r="I461" s="1568"/>
      <c r="J461" s="1568"/>
      <c r="K461" s="1569"/>
      <c r="L461" s="1381"/>
      <c r="M461" s="1383"/>
      <c r="N461" s="1381"/>
      <c r="O461" s="1382"/>
      <c r="P461" s="1382"/>
      <c r="Q461" s="1382"/>
      <c r="R461" s="1382"/>
      <c r="S461" s="1382"/>
      <c r="T461" s="1383"/>
      <c r="U461" s="1643"/>
      <c r="V461" s="1643"/>
      <c r="W461" s="1643"/>
      <c r="X461" s="1462"/>
      <c r="Y461" s="1463"/>
      <c r="Z461" s="1464"/>
      <c r="AA461" s="1462"/>
      <c r="AB461" s="1463"/>
      <c r="AC461" s="1464"/>
      <c r="AD461" s="1462"/>
      <c r="AE461" s="1463"/>
      <c r="AF461" s="1672"/>
      <c r="AG461" s="1675"/>
      <c r="AH461" s="1463"/>
      <c r="AI461" s="1464"/>
      <c r="AJ461" s="1462"/>
      <c r="AK461" s="1463"/>
      <c r="AL461" s="1464"/>
      <c r="AM461" s="1462"/>
      <c r="AN461" s="1463"/>
      <c r="AO461" s="1464"/>
      <c r="AP461" s="1462"/>
      <c r="AQ461" s="1463"/>
      <c r="AR461" s="1672"/>
      <c r="AS461" s="1675"/>
      <c r="AT461" s="1463"/>
      <c r="AU461" s="1464"/>
      <c r="AV461" s="1462"/>
      <c r="AW461" s="1463"/>
      <c r="AX461" s="1464"/>
      <c r="AY461" s="1462"/>
      <c r="AZ461" s="1463"/>
      <c r="BA461" s="1464"/>
      <c r="BB461" s="1462"/>
      <c r="BC461" s="1463"/>
      <c r="BD461" s="1464"/>
      <c r="BE461" s="1818"/>
      <c r="BF461" s="1568"/>
      <c r="BG461" s="1568"/>
      <c r="BH461" s="1569"/>
      <c r="BI461" s="1381"/>
      <c r="BJ461" s="1383"/>
      <c r="BK461" s="1381"/>
      <c r="BL461" s="1382"/>
      <c r="BM461" s="1382"/>
      <c r="BN461" s="1382"/>
      <c r="BO461" s="1382"/>
      <c r="BP461" s="1382"/>
      <c r="BQ461" s="1383"/>
      <c r="BR461" s="1795"/>
      <c r="BS461" s="1796"/>
      <c r="BT461" s="1796"/>
      <c r="BU461" s="1797"/>
      <c r="BV461" s="1797"/>
      <c r="BW461" s="1797"/>
      <c r="BX461" s="1797"/>
      <c r="BY461" s="1797"/>
      <c r="BZ461" s="1797"/>
      <c r="CA461" s="1797"/>
      <c r="CB461" s="1797"/>
      <c r="CC461" s="1797"/>
      <c r="CD461" s="1797"/>
      <c r="CE461" s="1797"/>
      <c r="CF461" s="1797"/>
      <c r="CG461" s="1797"/>
      <c r="CH461" s="1797"/>
      <c r="CI461" s="1797"/>
      <c r="CJ461" s="1797"/>
      <c r="CK461" s="1797"/>
      <c r="CL461" s="1797"/>
      <c r="CM461" s="1797"/>
      <c r="CN461" s="1797"/>
      <c r="CO461" s="1797"/>
      <c r="CP461" s="1797"/>
      <c r="CQ461" s="1797"/>
      <c r="CR461" s="1797"/>
      <c r="CS461" s="1797"/>
      <c r="CT461" s="1797"/>
      <c r="CU461" s="1797"/>
      <c r="CV461" s="1797"/>
      <c r="CW461" s="1797"/>
      <c r="CX461" s="1797"/>
      <c r="CY461" s="1797"/>
      <c r="CZ461" s="1797"/>
      <c r="DA461" s="1798"/>
      <c r="DB461" s="1648" t="str">
        <f>IF($DB$197&lt;&gt;"",$DB$197,"")</f>
        <v/>
      </c>
      <c r="DC461" s="1649"/>
      <c r="DD461" s="1649"/>
      <c r="DE461" s="1649"/>
      <c r="DF461" s="1649"/>
      <c r="DG461" s="1649"/>
      <c r="DH461" s="1649"/>
      <c r="DI461" s="1649"/>
      <c r="DJ461" s="1649"/>
      <c r="DK461" s="1649"/>
      <c r="DL461" s="1649"/>
      <c r="DM461" s="1649"/>
      <c r="DN461" s="1649"/>
      <c r="DO461" s="1649"/>
      <c r="DP461" s="1650"/>
      <c r="DQ461" s="81"/>
      <c r="DR461" s="144"/>
      <c r="DW461" s="139"/>
      <c r="DX461" s="139"/>
      <c r="DY461" s="139"/>
      <c r="DZ461" s="139"/>
      <c r="EA461" s="1567"/>
      <c r="EB461" s="1568"/>
      <c r="EC461" s="1568"/>
      <c r="ED461" s="1569"/>
      <c r="EE461" s="1381"/>
      <c r="EF461" s="1383"/>
      <c r="EG461" s="1381"/>
      <c r="EH461" s="1382"/>
      <c r="EI461" s="1382"/>
      <c r="EJ461" s="1382"/>
      <c r="EK461" s="1382"/>
      <c r="EL461" s="1382"/>
      <c r="EM461" s="1383"/>
      <c r="EN461" s="1795"/>
      <c r="EO461" s="1796"/>
      <c r="EP461" s="1796"/>
      <c r="EQ461" s="1796"/>
      <c r="ER461" s="1796"/>
      <c r="ES461" s="1796"/>
      <c r="ET461" s="1796"/>
      <c r="EU461" s="1796"/>
      <c r="EV461" s="1796"/>
      <c r="EW461" s="1796"/>
      <c r="EX461" s="1796"/>
      <c r="EY461" s="1796"/>
      <c r="EZ461" s="1796"/>
      <c r="FA461" s="1796"/>
      <c r="FB461" s="1796"/>
      <c r="FC461" s="1796"/>
      <c r="FD461" s="1796"/>
      <c r="FE461" s="1796"/>
      <c r="FF461" s="1796"/>
      <c r="FG461" s="1796"/>
      <c r="FH461" s="1796"/>
      <c r="FI461" s="1796"/>
      <c r="FJ461" s="1796"/>
      <c r="FK461" s="1796"/>
      <c r="FL461" s="1796"/>
      <c r="FM461" s="1796"/>
      <c r="FN461" s="1796"/>
      <c r="FO461" s="1796"/>
      <c r="FP461" s="1796"/>
      <c r="FQ461" s="1796"/>
      <c r="FR461" s="1796"/>
      <c r="FS461" s="1796"/>
      <c r="FT461" s="1796"/>
      <c r="FU461" s="1796"/>
      <c r="FV461" s="1796"/>
      <c r="FW461" s="2105"/>
      <c r="FX461" s="1818"/>
      <c r="FY461" s="1568"/>
      <c r="FZ461" s="1568"/>
      <c r="GA461" s="1569"/>
      <c r="GB461" s="1381"/>
      <c r="GC461" s="1383"/>
      <c r="GD461" s="1381"/>
      <c r="GE461" s="1382"/>
      <c r="GF461" s="1382"/>
      <c r="GG461" s="1382"/>
      <c r="GH461" s="1382"/>
      <c r="GI461" s="1382"/>
      <c r="GJ461" s="1383"/>
      <c r="GK461" s="1795"/>
      <c r="GL461" s="1796"/>
      <c r="GM461" s="1796"/>
      <c r="GN461" s="1797"/>
      <c r="GO461" s="1797"/>
      <c r="GP461" s="1797"/>
      <c r="GQ461" s="1797"/>
      <c r="GR461" s="1797"/>
      <c r="GS461" s="1797"/>
      <c r="GT461" s="1797"/>
      <c r="GU461" s="1797"/>
      <c r="GV461" s="1797"/>
      <c r="GW461" s="1797"/>
      <c r="GX461" s="1797"/>
      <c r="GY461" s="1797"/>
      <c r="GZ461" s="1797"/>
      <c r="HA461" s="1797"/>
      <c r="HB461" s="1797"/>
      <c r="HC461" s="1797"/>
      <c r="HD461" s="1797"/>
      <c r="HE461" s="1797"/>
      <c r="HF461" s="1797"/>
      <c r="HG461" s="1797"/>
      <c r="HH461" s="1797"/>
      <c r="HI461" s="1797"/>
      <c r="HJ461" s="1797"/>
      <c r="HK461" s="1797"/>
      <c r="HL461" s="1797"/>
      <c r="HM461" s="1797"/>
      <c r="HN461" s="1797"/>
      <c r="HO461" s="1797"/>
      <c r="HP461" s="1797"/>
      <c r="HQ461" s="1797"/>
      <c r="HR461" s="1797"/>
      <c r="HS461" s="1797"/>
      <c r="HT461" s="1798"/>
      <c r="HU461" s="1473"/>
      <c r="HV461" s="1474"/>
      <c r="HW461" s="1474"/>
      <c r="HX461" s="1474"/>
      <c r="HY461" s="1474"/>
      <c r="HZ461" s="1474"/>
      <c r="IA461" s="1474"/>
      <c r="IB461" s="1474"/>
      <c r="IC461" s="1474"/>
      <c r="ID461" s="1474"/>
      <c r="IE461" s="1474"/>
      <c r="IF461" s="1474"/>
      <c r="IG461" s="1474"/>
      <c r="IH461" s="1474"/>
      <c r="II461" s="1475"/>
    </row>
    <row r="462" spans="4:243" ht="5.25" customHeight="1">
      <c r="D462" s="139"/>
      <c r="E462" s="139"/>
      <c r="F462" s="139"/>
      <c r="G462" s="139"/>
      <c r="H462" s="1567"/>
      <c r="I462" s="1568"/>
      <c r="J462" s="1568"/>
      <c r="K462" s="1569"/>
      <c r="L462" s="1381"/>
      <c r="M462" s="1383"/>
      <c r="N462" s="1381"/>
      <c r="O462" s="1382"/>
      <c r="P462" s="1382"/>
      <c r="Q462" s="1382"/>
      <c r="R462" s="1382"/>
      <c r="S462" s="1382"/>
      <c r="T462" s="1383"/>
      <c r="U462" s="1643"/>
      <c r="V462" s="1643"/>
      <c r="W462" s="1643"/>
      <c r="X462" s="1462"/>
      <c r="Y462" s="1463"/>
      <c r="Z462" s="1464"/>
      <c r="AA462" s="1462"/>
      <c r="AB462" s="1463"/>
      <c r="AC462" s="1464"/>
      <c r="AD462" s="1462"/>
      <c r="AE462" s="1463"/>
      <c r="AF462" s="1672"/>
      <c r="AG462" s="1675"/>
      <c r="AH462" s="1463"/>
      <c r="AI462" s="1464"/>
      <c r="AJ462" s="1462"/>
      <c r="AK462" s="1463"/>
      <c r="AL462" s="1464"/>
      <c r="AM462" s="1462"/>
      <c r="AN462" s="1463"/>
      <c r="AO462" s="1464"/>
      <c r="AP462" s="1462"/>
      <c r="AQ462" s="1463"/>
      <c r="AR462" s="1672"/>
      <c r="AS462" s="1675"/>
      <c r="AT462" s="1463"/>
      <c r="AU462" s="1464"/>
      <c r="AV462" s="1462"/>
      <c r="AW462" s="1463"/>
      <c r="AX462" s="1464"/>
      <c r="AY462" s="1462"/>
      <c r="AZ462" s="1463"/>
      <c r="BA462" s="1464"/>
      <c r="BB462" s="1462"/>
      <c r="BC462" s="1463"/>
      <c r="BD462" s="1464"/>
      <c r="BE462" s="1818"/>
      <c r="BF462" s="1568"/>
      <c r="BG462" s="1568"/>
      <c r="BH462" s="1569"/>
      <c r="BI462" s="1381"/>
      <c r="BJ462" s="1383"/>
      <c r="BK462" s="1381"/>
      <c r="BL462" s="1382"/>
      <c r="BM462" s="1382"/>
      <c r="BN462" s="1382"/>
      <c r="BO462" s="1382"/>
      <c r="BP462" s="1382"/>
      <c r="BQ462" s="1383"/>
      <c r="BR462" s="1795"/>
      <c r="BS462" s="1796"/>
      <c r="BT462" s="1796"/>
      <c r="BU462" s="1797"/>
      <c r="BV462" s="1797"/>
      <c r="BW462" s="1797"/>
      <c r="BX462" s="1797"/>
      <c r="BY462" s="1797"/>
      <c r="BZ462" s="1797"/>
      <c r="CA462" s="1797"/>
      <c r="CB462" s="1797"/>
      <c r="CC462" s="1797"/>
      <c r="CD462" s="1797"/>
      <c r="CE462" s="1797"/>
      <c r="CF462" s="1797"/>
      <c r="CG462" s="1797"/>
      <c r="CH462" s="1797"/>
      <c r="CI462" s="1797"/>
      <c r="CJ462" s="1797"/>
      <c r="CK462" s="1797"/>
      <c r="CL462" s="1797"/>
      <c r="CM462" s="1797"/>
      <c r="CN462" s="1797"/>
      <c r="CO462" s="1797"/>
      <c r="CP462" s="1797"/>
      <c r="CQ462" s="1797"/>
      <c r="CR462" s="1797"/>
      <c r="CS462" s="1797"/>
      <c r="CT462" s="1797"/>
      <c r="CU462" s="1797"/>
      <c r="CV462" s="1797"/>
      <c r="CW462" s="1797"/>
      <c r="CX462" s="1797"/>
      <c r="CY462" s="1797"/>
      <c r="CZ462" s="1797"/>
      <c r="DA462" s="1798"/>
      <c r="DB462" s="1648"/>
      <c r="DC462" s="1649"/>
      <c r="DD462" s="1649"/>
      <c r="DE462" s="1649"/>
      <c r="DF462" s="1649"/>
      <c r="DG462" s="1649"/>
      <c r="DH462" s="1649"/>
      <c r="DI462" s="1649"/>
      <c r="DJ462" s="1649"/>
      <c r="DK462" s="1649"/>
      <c r="DL462" s="1649"/>
      <c r="DM462" s="1649"/>
      <c r="DN462" s="1649"/>
      <c r="DO462" s="1649"/>
      <c r="DP462" s="1650"/>
      <c r="DQ462" s="81"/>
      <c r="DR462" s="144"/>
      <c r="DW462" s="139"/>
      <c r="DX462" s="139"/>
      <c r="DY462" s="139"/>
      <c r="DZ462" s="139"/>
      <c r="EA462" s="1567"/>
      <c r="EB462" s="1568"/>
      <c r="EC462" s="1568"/>
      <c r="ED462" s="1569"/>
      <c r="EE462" s="1381"/>
      <c r="EF462" s="1383"/>
      <c r="EG462" s="1381"/>
      <c r="EH462" s="1382"/>
      <c r="EI462" s="1382"/>
      <c r="EJ462" s="1382"/>
      <c r="EK462" s="1382"/>
      <c r="EL462" s="1382"/>
      <c r="EM462" s="1383"/>
      <c r="EN462" s="1795"/>
      <c r="EO462" s="1796"/>
      <c r="EP462" s="1796"/>
      <c r="EQ462" s="1796"/>
      <c r="ER462" s="1796"/>
      <c r="ES462" s="1796"/>
      <c r="ET462" s="1796"/>
      <c r="EU462" s="1796"/>
      <c r="EV462" s="1796"/>
      <c r="EW462" s="1796"/>
      <c r="EX462" s="1796"/>
      <c r="EY462" s="1796"/>
      <c r="EZ462" s="1796"/>
      <c r="FA462" s="1796"/>
      <c r="FB462" s="1796"/>
      <c r="FC462" s="1796"/>
      <c r="FD462" s="1796"/>
      <c r="FE462" s="1796"/>
      <c r="FF462" s="1796"/>
      <c r="FG462" s="1796"/>
      <c r="FH462" s="1796"/>
      <c r="FI462" s="1796"/>
      <c r="FJ462" s="1796"/>
      <c r="FK462" s="1796"/>
      <c r="FL462" s="1796"/>
      <c r="FM462" s="1796"/>
      <c r="FN462" s="1796"/>
      <c r="FO462" s="1796"/>
      <c r="FP462" s="1796"/>
      <c r="FQ462" s="1796"/>
      <c r="FR462" s="1796"/>
      <c r="FS462" s="1796"/>
      <c r="FT462" s="1796"/>
      <c r="FU462" s="1796"/>
      <c r="FV462" s="1796"/>
      <c r="FW462" s="2105"/>
      <c r="FX462" s="1818"/>
      <c r="FY462" s="1568"/>
      <c r="FZ462" s="1568"/>
      <c r="GA462" s="1569"/>
      <c r="GB462" s="1381"/>
      <c r="GC462" s="1383"/>
      <c r="GD462" s="1381"/>
      <c r="GE462" s="1382"/>
      <c r="GF462" s="1382"/>
      <c r="GG462" s="1382"/>
      <c r="GH462" s="1382"/>
      <c r="GI462" s="1382"/>
      <c r="GJ462" s="1383"/>
      <c r="GK462" s="1795"/>
      <c r="GL462" s="1796"/>
      <c r="GM462" s="1796"/>
      <c r="GN462" s="1797"/>
      <c r="GO462" s="1797"/>
      <c r="GP462" s="1797"/>
      <c r="GQ462" s="1797"/>
      <c r="GR462" s="1797"/>
      <c r="GS462" s="1797"/>
      <c r="GT462" s="1797"/>
      <c r="GU462" s="1797"/>
      <c r="GV462" s="1797"/>
      <c r="GW462" s="1797"/>
      <c r="GX462" s="1797"/>
      <c r="GY462" s="1797"/>
      <c r="GZ462" s="1797"/>
      <c r="HA462" s="1797"/>
      <c r="HB462" s="1797"/>
      <c r="HC462" s="1797"/>
      <c r="HD462" s="1797"/>
      <c r="HE462" s="1797"/>
      <c r="HF462" s="1797"/>
      <c r="HG462" s="1797"/>
      <c r="HH462" s="1797"/>
      <c r="HI462" s="1797"/>
      <c r="HJ462" s="1797"/>
      <c r="HK462" s="1797"/>
      <c r="HL462" s="1797"/>
      <c r="HM462" s="1797"/>
      <c r="HN462" s="1797"/>
      <c r="HO462" s="1797"/>
      <c r="HP462" s="1797"/>
      <c r="HQ462" s="1797"/>
      <c r="HR462" s="1797"/>
      <c r="HS462" s="1797"/>
      <c r="HT462" s="1798"/>
      <c r="HU462" s="1473"/>
      <c r="HV462" s="1474"/>
      <c r="HW462" s="1474"/>
      <c r="HX462" s="1474"/>
      <c r="HY462" s="1474"/>
      <c r="HZ462" s="1474"/>
      <c r="IA462" s="1474"/>
      <c r="IB462" s="1474"/>
      <c r="IC462" s="1474"/>
      <c r="ID462" s="1474"/>
      <c r="IE462" s="1474"/>
      <c r="IF462" s="1474"/>
      <c r="IG462" s="1474"/>
      <c r="IH462" s="1474"/>
      <c r="II462" s="1475"/>
    </row>
    <row r="463" spans="4:243" ht="5.25" customHeight="1">
      <c r="D463" s="139"/>
      <c r="E463" s="139"/>
      <c r="F463" s="139"/>
      <c r="G463" s="139"/>
      <c r="H463" s="1567"/>
      <c r="I463" s="1568"/>
      <c r="J463" s="1568"/>
      <c r="K463" s="1569"/>
      <c r="L463" s="1428"/>
      <c r="M463" s="1429"/>
      <c r="N463" s="1428"/>
      <c r="O463" s="1480"/>
      <c r="P463" s="1480"/>
      <c r="Q463" s="1480"/>
      <c r="R463" s="1480"/>
      <c r="S463" s="1480"/>
      <c r="T463" s="1429"/>
      <c r="U463" s="1644"/>
      <c r="V463" s="1644"/>
      <c r="W463" s="1644"/>
      <c r="X463" s="1465"/>
      <c r="Y463" s="1466"/>
      <c r="Z463" s="1467"/>
      <c r="AA463" s="1465"/>
      <c r="AB463" s="1466"/>
      <c r="AC463" s="1467"/>
      <c r="AD463" s="1465"/>
      <c r="AE463" s="1466"/>
      <c r="AF463" s="1673"/>
      <c r="AG463" s="1676"/>
      <c r="AH463" s="1466"/>
      <c r="AI463" s="1467"/>
      <c r="AJ463" s="1465"/>
      <c r="AK463" s="1466"/>
      <c r="AL463" s="1467"/>
      <c r="AM463" s="1465"/>
      <c r="AN463" s="1466"/>
      <c r="AO463" s="1467"/>
      <c r="AP463" s="1465"/>
      <c r="AQ463" s="1466"/>
      <c r="AR463" s="1673"/>
      <c r="AS463" s="1676"/>
      <c r="AT463" s="1466"/>
      <c r="AU463" s="1467"/>
      <c r="AV463" s="1465"/>
      <c r="AW463" s="1466"/>
      <c r="AX463" s="1467"/>
      <c r="AY463" s="1465"/>
      <c r="AZ463" s="1466"/>
      <c r="BA463" s="1467"/>
      <c r="BB463" s="1465"/>
      <c r="BC463" s="1466"/>
      <c r="BD463" s="1467"/>
      <c r="BE463" s="1818"/>
      <c r="BF463" s="1568"/>
      <c r="BG463" s="1568"/>
      <c r="BH463" s="1569"/>
      <c r="BI463" s="1428"/>
      <c r="BJ463" s="1429"/>
      <c r="BK463" s="1428"/>
      <c r="BL463" s="1480"/>
      <c r="BM463" s="1480"/>
      <c r="BN463" s="1480"/>
      <c r="BO463" s="1480"/>
      <c r="BP463" s="1480"/>
      <c r="BQ463" s="1429"/>
      <c r="BR463" s="1799"/>
      <c r="BS463" s="1800"/>
      <c r="BT463" s="1800"/>
      <c r="BU463" s="1801"/>
      <c r="BV463" s="1801"/>
      <c r="BW463" s="1801"/>
      <c r="BX463" s="1801"/>
      <c r="BY463" s="1801"/>
      <c r="BZ463" s="1801"/>
      <c r="CA463" s="1801"/>
      <c r="CB463" s="1801"/>
      <c r="CC463" s="1801"/>
      <c r="CD463" s="1801"/>
      <c r="CE463" s="1801"/>
      <c r="CF463" s="1801"/>
      <c r="CG463" s="1801"/>
      <c r="CH463" s="1801"/>
      <c r="CI463" s="1801"/>
      <c r="CJ463" s="1801"/>
      <c r="CK463" s="1801"/>
      <c r="CL463" s="1801"/>
      <c r="CM463" s="1801"/>
      <c r="CN463" s="1801"/>
      <c r="CO463" s="1801"/>
      <c r="CP463" s="1801"/>
      <c r="CQ463" s="1801"/>
      <c r="CR463" s="1801"/>
      <c r="CS463" s="1801"/>
      <c r="CT463" s="1801"/>
      <c r="CU463" s="1801"/>
      <c r="CV463" s="1801"/>
      <c r="CW463" s="1801"/>
      <c r="CX463" s="1801"/>
      <c r="CY463" s="1801"/>
      <c r="CZ463" s="1801"/>
      <c r="DA463" s="1802"/>
      <c r="DB463" s="1677"/>
      <c r="DC463" s="1678"/>
      <c r="DD463" s="1678"/>
      <c r="DE463" s="1678"/>
      <c r="DF463" s="1678"/>
      <c r="DG463" s="1678"/>
      <c r="DH463" s="1678"/>
      <c r="DI463" s="1678"/>
      <c r="DJ463" s="1678"/>
      <c r="DK463" s="1678"/>
      <c r="DL463" s="1678"/>
      <c r="DM463" s="1678"/>
      <c r="DN463" s="1678"/>
      <c r="DO463" s="1678"/>
      <c r="DP463" s="1679"/>
      <c r="DQ463" s="81"/>
      <c r="DR463" s="144"/>
      <c r="DW463" s="139"/>
      <c r="DX463" s="139"/>
      <c r="DY463" s="139"/>
      <c r="DZ463" s="139"/>
      <c r="EA463" s="1567"/>
      <c r="EB463" s="1568"/>
      <c r="EC463" s="1568"/>
      <c r="ED463" s="1569"/>
      <c r="EE463" s="1428"/>
      <c r="EF463" s="1429"/>
      <c r="EG463" s="1428"/>
      <c r="EH463" s="1480"/>
      <c r="EI463" s="1480"/>
      <c r="EJ463" s="1480"/>
      <c r="EK463" s="1480"/>
      <c r="EL463" s="1480"/>
      <c r="EM463" s="1429"/>
      <c r="EN463" s="1799"/>
      <c r="EO463" s="1800"/>
      <c r="EP463" s="1800"/>
      <c r="EQ463" s="1800"/>
      <c r="ER463" s="1800"/>
      <c r="ES463" s="1800"/>
      <c r="ET463" s="1800"/>
      <c r="EU463" s="1800"/>
      <c r="EV463" s="1800"/>
      <c r="EW463" s="1800"/>
      <c r="EX463" s="1800"/>
      <c r="EY463" s="1800"/>
      <c r="EZ463" s="1800"/>
      <c r="FA463" s="1800"/>
      <c r="FB463" s="1800"/>
      <c r="FC463" s="1800"/>
      <c r="FD463" s="1800"/>
      <c r="FE463" s="1800"/>
      <c r="FF463" s="1800"/>
      <c r="FG463" s="1800"/>
      <c r="FH463" s="1800"/>
      <c r="FI463" s="1800"/>
      <c r="FJ463" s="1800"/>
      <c r="FK463" s="1800"/>
      <c r="FL463" s="1800"/>
      <c r="FM463" s="1800"/>
      <c r="FN463" s="1800"/>
      <c r="FO463" s="1800"/>
      <c r="FP463" s="1800"/>
      <c r="FQ463" s="1800"/>
      <c r="FR463" s="1800"/>
      <c r="FS463" s="1800"/>
      <c r="FT463" s="1800"/>
      <c r="FU463" s="1800"/>
      <c r="FV463" s="1800"/>
      <c r="FW463" s="2106"/>
      <c r="FX463" s="1818"/>
      <c r="FY463" s="1568"/>
      <c r="FZ463" s="1568"/>
      <c r="GA463" s="1569"/>
      <c r="GB463" s="1428"/>
      <c r="GC463" s="1429"/>
      <c r="GD463" s="1428"/>
      <c r="GE463" s="1480"/>
      <c r="GF463" s="1480"/>
      <c r="GG463" s="1480"/>
      <c r="GH463" s="1480"/>
      <c r="GI463" s="1480"/>
      <c r="GJ463" s="1429"/>
      <c r="GK463" s="1799"/>
      <c r="GL463" s="1800"/>
      <c r="GM463" s="1800"/>
      <c r="GN463" s="1801"/>
      <c r="GO463" s="1801"/>
      <c r="GP463" s="1801"/>
      <c r="GQ463" s="1801"/>
      <c r="GR463" s="1801"/>
      <c r="GS463" s="1801"/>
      <c r="GT463" s="1801"/>
      <c r="GU463" s="1801"/>
      <c r="GV463" s="1801"/>
      <c r="GW463" s="1801"/>
      <c r="GX463" s="1801"/>
      <c r="GY463" s="1801"/>
      <c r="GZ463" s="1801"/>
      <c r="HA463" s="1801"/>
      <c r="HB463" s="1801"/>
      <c r="HC463" s="1801"/>
      <c r="HD463" s="1801"/>
      <c r="HE463" s="1801"/>
      <c r="HF463" s="1801"/>
      <c r="HG463" s="1801"/>
      <c r="HH463" s="1801"/>
      <c r="HI463" s="1801"/>
      <c r="HJ463" s="1801"/>
      <c r="HK463" s="1801"/>
      <c r="HL463" s="1801"/>
      <c r="HM463" s="1801"/>
      <c r="HN463" s="1801"/>
      <c r="HO463" s="1801"/>
      <c r="HP463" s="1801"/>
      <c r="HQ463" s="1801"/>
      <c r="HR463" s="1801"/>
      <c r="HS463" s="1801"/>
      <c r="HT463" s="1802"/>
      <c r="HU463" s="1473"/>
      <c r="HV463" s="1474"/>
      <c r="HW463" s="1474"/>
      <c r="HX463" s="1474"/>
      <c r="HY463" s="1474"/>
      <c r="HZ463" s="1474"/>
      <c r="IA463" s="1474"/>
      <c r="IB463" s="1474"/>
      <c r="IC463" s="1474"/>
      <c r="ID463" s="1474"/>
      <c r="IE463" s="1474"/>
      <c r="IF463" s="1474"/>
      <c r="IG463" s="1474"/>
      <c r="IH463" s="1474"/>
      <c r="II463" s="1475"/>
    </row>
    <row r="464" spans="4:243" ht="5.25" customHeight="1">
      <c r="D464" s="139"/>
      <c r="E464" s="139"/>
      <c r="F464" s="139"/>
      <c r="G464" s="139"/>
      <c r="H464" s="1567"/>
      <c r="I464" s="1568"/>
      <c r="J464" s="1568"/>
      <c r="K464" s="1569"/>
      <c r="L464" s="1427">
        <v>3</v>
      </c>
      <c r="M464" s="1380"/>
      <c r="N464" s="1427" t="s">
        <v>39</v>
      </c>
      <c r="O464" s="1379"/>
      <c r="P464" s="1379"/>
      <c r="Q464" s="1379"/>
      <c r="R464" s="1379"/>
      <c r="S464" s="1379"/>
      <c r="T464" s="1380"/>
      <c r="U464" s="1481" t="str">
        <f>IF($U$200&lt;&gt;"",$U$200,"")</f>
        <v/>
      </c>
      <c r="V464" s="1482"/>
      <c r="W464" s="1482"/>
      <c r="X464" s="1482"/>
      <c r="Y464" s="1482"/>
      <c r="Z464" s="1482"/>
      <c r="AA464" s="1482"/>
      <c r="AB464" s="1482"/>
      <c r="AC464" s="1482"/>
      <c r="AD464" s="1482"/>
      <c r="AE464" s="1482"/>
      <c r="AF464" s="1482"/>
      <c r="AG464" s="1482"/>
      <c r="AH464" s="1482"/>
      <c r="AI464" s="1482"/>
      <c r="AJ464" s="1482"/>
      <c r="AK464" s="1482"/>
      <c r="AL464" s="1482"/>
      <c r="AM464" s="1482"/>
      <c r="AN464" s="1482"/>
      <c r="AO464" s="1482"/>
      <c r="AP464" s="1482"/>
      <c r="AQ464" s="1482"/>
      <c r="AR464" s="1482"/>
      <c r="AS464" s="1482"/>
      <c r="AT464" s="1482"/>
      <c r="AU464" s="1483"/>
      <c r="AV464" s="1550" t="s">
        <v>126</v>
      </c>
      <c r="AW464" s="1551"/>
      <c r="AX464" s="1552"/>
      <c r="AY464" s="1387" t="str">
        <f>IF($AY$200&lt;&gt;"",$AY$200,"")</f>
        <v/>
      </c>
      <c r="AZ464" s="1388"/>
      <c r="BA464" s="1388"/>
      <c r="BB464" s="1388"/>
      <c r="BC464" s="1388"/>
      <c r="BD464" s="1559"/>
      <c r="BE464" s="1818"/>
      <c r="BF464" s="1568"/>
      <c r="BG464" s="1568"/>
      <c r="BH464" s="1569"/>
      <c r="BI464" s="1427">
        <v>3</v>
      </c>
      <c r="BJ464" s="1380"/>
      <c r="BK464" s="1427" t="s">
        <v>39</v>
      </c>
      <c r="BL464" s="1379"/>
      <c r="BM464" s="1379"/>
      <c r="BN464" s="1379"/>
      <c r="BO464" s="1379"/>
      <c r="BP464" s="1379"/>
      <c r="BQ464" s="1380"/>
      <c r="BR464" s="1481" t="str">
        <f>IF($BR$200&lt;&gt;"",$BR$200,"")</f>
        <v/>
      </c>
      <c r="BS464" s="1482"/>
      <c r="BT464" s="1482"/>
      <c r="BU464" s="1482"/>
      <c r="BV464" s="1482"/>
      <c r="BW464" s="1482"/>
      <c r="BX464" s="1482"/>
      <c r="BY464" s="1482"/>
      <c r="BZ464" s="1482"/>
      <c r="CA464" s="1482"/>
      <c r="CB464" s="1482"/>
      <c r="CC464" s="1482"/>
      <c r="CD464" s="1482"/>
      <c r="CE464" s="1482"/>
      <c r="CF464" s="1482"/>
      <c r="CG464" s="1482"/>
      <c r="CH464" s="1482"/>
      <c r="CI464" s="1482"/>
      <c r="CJ464" s="1482"/>
      <c r="CK464" s="1482"/>
      <c r="CL464" s="1482"/>
      <c r="CM464" s="1482"/>
      <c r="CN464" s="1482"/>
      <c r="CO464" s="1482"/>
      <c r="CP464" s="1482"/>
      <c r="CQ464" s="1482"/>
      <c r="CR464" s="1483"/>
      <c r="CS464" s="1550" t="s">
        <v>126</v>
      </c>
      <c r="CT464" s="1551"/>
      <c r="CU464" s="1552"/>
      <c r="CV464" s="1387" t="str">
        <f>IF($CV$200&lt;&gt;"",$CV$200,"")</f>
        <v/>
      </c>
      <c r="CW464" s="1388"/>
      <c r="CX464" s="1388"/>
      <c r="CY464" s="1388"/>
      <c r="CZ464" s="1388"/>
      <c r="DA464" s="1559"/>
      <c r="DB464" s="1470"/>
      <c r="DC464" s="1471"/>
      <c r="DD464" s="1471"/>
      <c r="DE464" s="1471"/>
      <c r="DF464" s="1471"/>
      <c r="DG464" s="1471"/>
      <c r="DH464" s="1471"/>
      <c r="DI464" s="1471"/>
      <c r="DJ464" s="1471"/>
      <c r="DK464" s="1471"/>
      <c r="DL464" s="1471"/>
      <c r="DM464" s="1471"/>
      <c r="DN464" s="1471"/>
      <c r="DO464" s="1471"/>
      <c r="DP464" s="1472"/>
      <c r="DQ464" s="81"/>
      <c r="DR464" s="144"/>
      <c r="DW464" s="139"/>
      <c r="DX464" s="139"/>
      <c r="DY464" s="139"/>
      <c r="DZ464" s="139"/>
      <c r="EA464" s="1567"/>
      <c r="EB464" s="1568"/>
      <c r="EC464" s="1568"/>
      <c r="ED464" s="1569"/>
      <c r="EE464" s="1427">
        <v>3</v>
      </c>
      <c r="EF464" s="1380"/>
      <c r="EG464" s="1427" t="s">
        <v>39</v>
      </c>
      <c r="EH464" s="1379"/>
      <c r="EI464" s="1379"/>
      <c r="EJ464" s="1379"/>
      <c r="EK464" s="1379"/>
      <c r="EL464" s="1379"/>
      <c r="EM464" s="1380"/>
      <c r="EN464" s="1481" t="str">
        <f>IF($U$200&lt;&gt;"",$U$200,"")</f>
        <v/>
      </c>
      <c r="EO464" s="1482"/>
      <c r="EP464" s="1482"/>
      <c r="EQ464" s="1482"/>
      <c r="ER464" s="1482"/>
      <c r="ES464" s="1482"/>
      <c r="ET464" s="1482"/>
      <c r="EU464" s="1482"/>
      <c r="EV464" s="1482"/>
      <c r="EW464" s="1482"/>
      <c r="EX464" s="1482"/>
      <c r="EY464" s="1482"/>
      <c r="EZ464" s="1482"/>
      <c r="FA464" s="1482"/>
      <c r="FB464" s="1482"/>
      <c r="FC464" s="1482"/>
      <c r="FD464" s="1482"/>
      <c r="FE464" s="1482"/>
      <c r="FF464" s="1482"/>
      <c r="FG464" s="1482"/>
      <c r="FH464" s="1482"/>
      <c r="FI464" s="1482"/>
      <c r="FJ464" s="1482"/>
      <c r="FK464" s="1482"/>
      <c r="FL464" s="1482"/>
      <c r="FM464" s="1482"/>
      <c r="FN464" s="1483"/>
      <c r="FO464" s="1550" t="s">
        <v>126</v>
      </c>
      <c r="FP464" s="1551"/>
      <c r="FQ464" s="1552"/>
      <c r="FR464" s="2179" t="str">
        <f>IF($AY$200&lt;&gt;"",$AY$200,"")</f>
        <v/>
      </c>
      <c r="FS464" s="2180"/>
      <c r="FT464" s="2180"/>
      <c r="FU464" s="2180"/>
      <c r="FV464" s="2180"/>
      <c r="FW464" s="2181"/>
      <c r="FX464" s="1818"/>
      <c r="FY464" s="1568"/>
      <c r="FZ464" s="1568"/>
      <c r="GA464" s="1569"/>
      <c r="GB464" s="1427">
        <v>3</v>
      </c>
      <c r="GC464" s="1380"/>
      <c r="GD464" s="1427" t="s">
        <v>39</v>
      </c>
      <c r="GE464" s="1379"/>
      <c r="GF464" s="1379"/>
      <c r="GG464" s="1379"/>
      <c r="GH464" s="1379"/>
      <c r="GI464" s="1379"/>
      <c r="GJ464" s="1380"/>
      <c r="GK464" s="1481" t="str">
        <f>IF($BR$200&lt;&gt;"",$BR$200,"")</f>
        <v/>
      </c>
      <c r="GL464" s="1482"/>
      <c r="GM464" s="1482"/>
      <c r="GN464" s="1482"/>
      <c r="GO464" s="1482"/>
      <c r="GP464" s="1482"/>
      <c r="GQ464" s="1482"/>
      <c r="GR464" s="1482"/>
      <c r="GS464" s="1482"/>
      <c r="GT464" s="1482"/>
      <c r="GU464" s="1482"/>
      <c r="GV464" s="1482"/>
      <c r="GW464" s="1482"/>
      <c r="GX464" s="1482"/>
      <c r="GY464" s="1482"/>
      <c r="GZ464" s="1482"/>
      <c r="HA464" s="1482"/>
      <c r="HB464" s="1482"/>
      <c r="HC464" s="1482"/>
      <c r="HD464" s="1482"/>
      <c r="HE464" s="1482"/>
      <c r="HF464" s="1482"/>
      <c r="HG464" s="1482"/>
      <c r="HH464" s="1482"/>
      <c r="HI464" s="1482"/>
      <c r="HJ464" s="1482"/>
      <c r="HK464" s="1483"/>
      <c r="HL464" s="1550" t="s">
        <v>126</v>
      </c>
      <c r="HM464" s="1551"/>
      <c r="HN464" s="1552"/>
      <c r="HO464" s="2179" t="str">
        <f>IF($CV$200&lt;&gt;"",$CV$200,"")</f>
        <v/>
      </c>
      <c r="HP464" s="2180"/>
      <c r="HQ464" s="2180"/>
      <c r="HR464" s="2180"/>
      <c r="HS464" s="2180"/>
      <c r="HT464" s="2181"/>
      <c r="HU464" s="1473"/>
      <c r="HV464" s="1474"/>
      <c r="HW464" s="1474"/>
      <c r="HX464" s="1474"/>
      <c r="HY464" s="1474"/>
      <c r="HZ464" s="1474"/>
      <c r="IA464" s="1474"/>
      <c r="IB464" s="1474"/>
      <c r="IC464" s="1474"/>
      <c r="ID464" s="1474"/>
      <c r="IE464" s="1474"/>
      <c r="IF464" s="1474"/>
      <c r="IG464" s="1474"/>
      <c r="IH464" s="1474"/>
      <c r="II464" s="1475"/>
    </row>
    <row r="465" spans="3:243" ht="5.25" customHeight="1">
      <c r="D465" s="139"/>
      <c r="E465" s="139"/>
      <c r="F465" s="139"/>
      <c r="G465" s="139"/>
      <c r="H465" s="1567"/>
      <c r="I465" s="1568"/>
      <c r="J465" s="1568"/>
      <c r="K465" s="1569"/>
      <c r="L465" s="1381"/>
      <c r="M465" s="1383"/>
      <c r="N465" s="1381"/>
      <c r="O465" s="1382"/>
      <c r="P465" s="1382"/>
      <c r="Q465" s="1382"/>
      <c r="R465" s="1382"/>
      <c r="S465" s="1382"/>
      <c r="T465" s="1383"/>
      <c r="U465" s="1484"/>
      <c r="V465" s="1485"/>
      <c r="W465" s="1485"/>
      <c r="X465" s="1485"/>
      <c r="Y465" s="1485"/>
      <c r="Z465" s="1485"/>
      <c r="AA465" s="1485"/>
      <c r="AB465" s="1485"/>
      <c r="AC465" s="1485"/>
      <c r="AD465" s="1485"/>
      <c r="AE465" s="1485"/>
      <c r="AF465" s="1485"/>
      <c r="AG465" s="1485"/>
      <c r="AH465" s="1485"/>
      <c r="AI465" s="1485"/>
      <c r="AJ465" s="1485"/>
      <c r="AK465" s="1485"/>
      <c r="AL465" s="1485"/>
      <c r="AM465" s="1485"/>
      <c r="AN465" s="1485"/>
      <c r="AO465" s="1485"/>
      <c r="AP465" s="1485"/>
      <c r="AQ465" s="1485"/>
      <c r="AR465" s="1485"/>
      <c r="AS465" s="1485"/>
      <c r="AT465" s="1485"/>
      <c r="AU465" s="1486"/>
      <c r="AV465" s="1553"/>
      <c r="AW465" s="1554"/>
      <c r="AX465" s="1555"/>
      <c r="AY465" s="1390"/>
      <c r="AZ465" s="1391"/>
      <c r="BA465" s="1391"/>
      <c r="BB465" s="1391"/>
      <c r="BC465" s="1391"/>
      <c r="BD465" s="1560"/>
      <c r="BE465" s="1818"/>
      <c r="BF465" s="1568"/>
      <c r="BG465" s="1568"/>
      <c r="BH465" s="1569"/>
      <c r="BI465" s="1381"/>
      <c r="BJ465" s="1383"/>
      <c r="BK465" s="1381"/>
      <c r="BL465" s="1382"/>
      <c r="BM465" s="1382"/>
      <c r="BN465" s="1382"/>
      <c r="BO465" s="1382"/>
      <c r="BP465" s="1382"/>
      <c r="BQ465" s="1383"/>
      <c r="BR465" s="1484"/>
      <c r="BS465" s="1485"/>
      <c r="BT465" s="1485"/>
      <c r="BU465" s="1485"/>
      <c r="BV465" s="1485"/>
      <c r="BW465" s="1485"/>
      <c r="BX465" s="1485"/>
      <c r="BY465" s="1485"/>
      <c r="BZ465" s="1485"/>
      <c r="CA465" s="1485"/>
      <c r="CB465" s="1485"/>
      <c r="CC465" s="1485"/>
      <c r="CD465" s="1485"/>
      <c r="CE465" s="1485"/>
      <c r="CF465" s="1485"/>
      <c r="CG465" s="1485"/>
      <c r="CH465" s="1485"/>
      <c r="CI465" s="1485"/>
      <c r="CJ465" s="1485"/>
      <c r="CK465" s="1485"/>
      <c r="CL465" s="1485"/>
      <c r="CM465" s="1485"/>
      <c r="CN465" s="1485"/>
      <c r="CO465" s="1485"/>
      <c r="CP465" s="1485"/>
      <c r="CQ465" s="1485"/>
      <c r="CR465" s="1486"/>
      <c r="CS465" s="1553"/>
      <c r="CT465" s="1554"/>
      <c r="CU465" s="1555"/>
      <c r="CV465" s="1390"/>
      <c r="CW465" s="1391"/>
      <c r="CX465" s="1391"/>
      <c r="CY465" s="1391"/>
      <c r="CZ465" s="1391"/>
      <c r="DA465" s="1560"/>
      <c r="DB465" s="1473"/>
      <c r="DC465" s="1474"/>
      <c r="DD465" s="1474"/>
      <c r="DE465" s="1474"/>
      <c r="DF465" s="1474"/>
      <c r="DG465" s="1474"/>
      <c r="DH465" s="1474"/>
      <c r="DI465" s="1474"/>
      <c r="DJ465" s="1474"/>
      <c r="DK465" s="1474"/>
      <c r="DL465" s="1474"/>
      <c r="DM465" s="1474"/>
      <c r="DN465" s="1474"/>
      <c r="DO465" s="1474"/>
      <c r="DP465" s="1475"/>
      <c r="DQ465" s="81"/>
      <c r="DR465" s="144"/>
      <c r="DW465" s="139"/>
      <c r="DX465" s="139"/>
      <c r="DY465" s="139"/>
      <c r="DZ465" s="139"/>
      <c r="EA465" s="1567"/>
      <c r="EB465" s="1568"/>
      <c r="EC465" s="1568"/>
      <c r="ED465" s="1569"/>
      <c r="EE465" s="1381"/>
      <c r="EF465" s="1383"/>
      <c r="EG465" s="1381"/>
      <c r="EH465" s="1382"/>
      <c r="EI465" s="1382"/>
      <c r="EJ465" s="1382"/>
      <c r="EK465" s="1382"/>
      <c r="EL465" s="1382"/>
      <c r="EM465" s="1383"/>
      <c r="EN465" s="1484"/>
      <c r="EO465" s="1485"/>
      <c r="EP465" s="1485"/>
      <c r="EQ465" s="1485"/>
      <c r="ER465" s="1485"/>
      <c r="ES465" s="1485"/>
      <c r="ET465" s="1485"/>
      <c r="EU465" s="1485"/>
      <c r="EV465" s="1485"/>
      <c r="EW465" s="1485"/>
      <c r="EX465" s="1485"/>
      <c r="EY465" s="1485"/>
      <c r="EZ465" s="1485"/>
      <c r="FA465" s="1485"/>
      <c r="FB465" s="1485"/>
      <c r="FC465" s="1485"/>
      <c r="FD465" s="1485"/>
      <c r="FE465" s="1485"/>
      <c r="FF465" s="1485"/>
      <c r="FG465" s="1485"/>
      <c r="FH465" s="1485"/>
      <c r="FI465" s="1485"/>
      <c r="FJ465" s="1485"/>
      <c r="FK465" s="1485"/>
      <c r="FL465" s="1485"/>
      <c r="FM465" s="1485"/>
      <c r="FN465" s="1486"/>
      <c r="FO465" s="1553"/>
      <c r="FP465" s="1554"/>
      <c r="FQ465" s="1555"/>
      <c r="FR465" s="2182"/>
      <c r="FS465" s="2183"/>
      <c r="FT465" s="2183"/>
      <c r="FU465" s="2183"/>
      <c r="FV465" s="2183"/>
      <c r="FW465" s="2184"/>
      <c r="FX465" s="1818"/>
      <c r="FY465" s="1568"/>
      <c r="FZ465" s="1568"/>
      <c r="GA465" s="1569"/>
      <c r="GB465" s="1381"/>
      <c r="GC465" s="1383"/>
      <c r="GD465" s="1381"/>
      <c r="GE465" s="1382"/>
      <c r="GF465" s="1382"/>
      <c r="GG465" s="1382"/>
      <c r="GH465" s="1382"/>
      <c r="GI465" s="1382"/>
      <c r="GJ465" s="1383"/>
      <c r="GK465" s="1484"/>
      <c r="GL465" s="1485"/>
      <c r="GM465" s="1485"/>
      <c r="GN465" s="1485"/>
      <c r="GO465" s="1485"/>
      <c r="GP465" s="1485"/>
      <c r="GQ465" s="1485"/>
      <c r="GR465" s="1485"/>
      <c r="GS465" s="1485"/>
      <c r="GT465" s="1485"/>
      <c r="GU465" s="1485"/>
      <c r="GV465" s="1485"/>
      <c r="GW465" s="1485"/>
      <c r="GX465" s="1485"/>
      <c r="GY465" s="1485"/>
      <c r="GZ465" s="1485"/>
      <c r="HA465" s="1485"/>
      <c r="HB465" s="1485"/>
      <c r="HC465" s="1485"/>
      <c r="HD465" s="1485"/>
      <c r="HE465" s="1485"/>
      <c r="HF465" s="1485"/>
      <c r="HG465" s="1485"/>
      <c r="HH465" s="1485"/>
      <c r="HI465" s="1485"/>
      <c r="HJ465" s="1485"/>
      <c r="HK465" s="1486"/>
      <c r="HL465" s="1553"/>
      <c r="HM465" s="1554"/>
      <c r="HN465" s="1555"/>
      <c r="HO465" s="2182"/>
      <c r="HP465" s="2183"/>
      <c r="HQ465" s="2183"/>
      <c r="HR465" s="2183"/>
      <c r="HS465" s="2183"/>
      <c r="HT465" s="2184"/>
      <c r="HU465" s="1473"/>
      <c r="HV465" s="1474"/>
      <c r="HW465" s="1474"/>
      <c r="HX465" s="1474"/>
      <c r="HY465" s="1474"/>
      <c r="HZ465" s="1474"/>
      <c r="IA465" s="1474"/>
      <c r="IB465" s="1474"/>
      <c r="IC465" s="1474"/>
      <c r="ID465" s="1474"/>
      <c r="IE465" s="1474"/>
      <c r="IF465" s="1474"/>
      <c r="IG465" s="1474"/>
      <c r="IH465" s="1474"/>
      <c r="II465" s="1475"/>
    </row>
    <row r="466" spans="3:243" ht="5.25" customHeight="1">
      <c r="D466" s="139"/>
      <c r="E466" s="139"/>
      <c r="F466" s="139"/>
      <c r="G466" s="139"/>
      <c r="H466" s="1567"/>
      <c r="I466" s="1568"/>
      <c r="J466" s="1568"/>
      <c r="K466" s="1569"/>
      <c r="L466" s="1381"/>
      <c r="M466" s="1383"/>
      <c r="N466" s="1381"/>
      <c r="O466" s="1382"/>
      <c r="P466" s="1382"/>
      <c r="Q466" s="1382"/>
      <c r="R466" s="1382"/>
      <c r="S466" s="1382"/>
      <c r="T466" s="1383"/>
      <c r="U466" s="1484"/>
      <c r="V466" s="1485"/>
      <c r="W466" s="1485"/>
      <c r="X466" s="1485"/>
      <c r="Y466" s="1485"/>
      <c r="Z466" s="1485"/>
      <c r="AA466" s="1485"/>
      <c r="AB466" s="1485"/>
      <c r="AC466" s="1485"/>
      <c r="AD466" s="1485"/>
      <c r="AE466" s="1485"/>
      <c r="AF466" s="1485"/>
      <c r="AG466" s="1485"/>
      <c r="AH466" s="1485"/>
      <c r="AI466" s="1485"/>
      <c r="AJ466" s="1485"/>
      <c r="AK466" s="1485"/>
      <c r="AL466" s="1485"/>
      <c r="AM466" s="1485"/>
      <c r="AN466" s="1485"/>
      <c r="AO466" s="1485"/>
      <c r="AP466" s="1485"/>
      <c r="AQ466" s="1485"/>
      <c r="AR466" s="1485"/>
      <c r="AS466" s="1485"/>
      <c r="AT466" s="1485"/>
      <c r="AU466" s="1486"/>
      <c r="AV466" s="1553"/>
      <c r="AW466" s="1554"/>
      <c r="AX466" s="1555"/>
      <c r="AY466" s="1390"/>
      <c r="AZ466" s="1391"/>
      <c r="BA466" s="1391"/>
      <c r="BB466" s="1391"/>
      <c r="BC466" s="1391"/>
      <c r="BD466" s="1560"/>
      <c r="BE466" s="1818"/>
      <c r="BF466" s="1568"/>
      <c r="BG466" s="1568"/>
      <c r="BH466" s="1569"/>
      <c r="BI466" s="1381"/>
      <c r="BJ466" s="1383"/>
      <c r="BK466" s="1381"/>
      <c r="BL466" s="1382"/>
      <c r="BM466" s="1382"/>
      <c r="BN466" s="1382"/>
      <c r="BO466" s="1382"/>
      <c r="BP466" s="1382"/>
      <c r="BQ466" s="1383"/>
      <c r="BR466" s="1484"/>
      <c r="BS466" s="1485"/>
      <c r="BT466" s="1485"/>
      <c r="BU466" s="1485"/>
      <c r="BV466" s="1485"/>
      <c r="BW466" s="1485"/>
      <c r="BX466" s="1485"/>
      <c r="BY466" s="1485"/>
      <c r="BZ466" s="1485"/>
      <c r="CA466" s="1485"/>
      <c r="CB466" s="1485"/>
      <c r="CC466" s="1485"/>
      <c r="CD466" s="1485"/>
      <c r="CE466" s="1485"/>
      <c r="CF466" s="1485"/>
      <c r="CG466" s="1485"/>
      <c r="CH466" s="1485"/>
      <c r="CI466" s="1485"/>
      <c r="CJ466" s="1485"/>
      <c r="CK466" s="1485"/>
      <c r="CL466" s="1485"/>
      <c r="CM466" s="1485"/>
      <c r="CN466" s="1485"/>
      <c r="CO466" s="1485"/>
      <c r="CP466" s="1485"/>
      <c r="CQ466" s="1485"/>
      <c r="CR466" s="1486"/>
      <c r="CS466" s="1553"/>
      <c r="CT466" s="1554"/>
      <c r="CU466" s="1555"/>
      <c r="CV466" s="1390"/>
      <c r="CW466" s="1391"/>
      <c r="CX466" s="1391"/>
      <c r="CY466" s="1391"/>
      <c r="CZ466" s="1391"/>
      <c r="DA466" s="1560"/>
      <c r="DB466" s="1473"/>
      <c r="DC466" s="1474"/>
      <c r="DD466" s="1474"/>
      <c r="DE466" s="1474"/>
      <c r="DF466" s="1474"/>
      <c r="DG466" s="1474"/>
      <c r="DH466" s="1474"/>
      <c r="DI466" s="1474"/>
      <c r="DJ466" s="1474"/>
      <c r="DK466" s="1474"/>
      <c r="DL466" s="1474"/>
      <c r="DM466" s="1474"/>
      <c r="DN466" s="1474"/>
      <c r="DO466" s="1474"/>
      <c r="DP466" s="1475"/>
      <c r="DQ466" s="81"/>
      <c r="DR466" s="144"/>
      <c r="DW466" s="139"/>
      <c r="DX466" s="139"/>
      <c r="DY466" s="139"/>
      <c r="DZ466" s="139"/>
      <c r="EA466" s="1567"/>
      <c r="EB466" s="1568"/>
      <c r="EC466" s="1568"/>
      <c r="ED466" s="1569"/>
      <c r="EE466" s="1381"/>
      <c r="EF466" s="1383"/>
      <c r="EG466" s="1381"/>
      <c r="EH466" s="1382"/>
      <c r="EI466" s="1382"/>
      <c r="EJ466" s="1382"/>
      <c r="EK466" s="1382"/>
      <c r="EL466" s="1382"/>
      <c r="EM466" s="1383"/>
      <c r="EN466" s="1484"/>
      <c r="EO466" s="1485"/>
      <c r="EP466" s="1485"/>
      <c r="EQ466" s="1485"/>
      <c r="ER466" s="1485"/>
      <c r="ES466" s="1485"/>
      <c r="ET466" s="1485"/>
      <c r="EU466" s="1485"/>
      <c r="EV466" s="1485"/>
      <c r="EW466" s="1485"/>
      <c r="EX466" s="1485"/>
      <c r="EY466" s="1485"/>
      <c r="EZ466" s="1485"/>
      <c r="FA466" s="1485"/>
      <c r="FB466" s="1485"/>
      <c r="FC466" s="1485"/>
      <c r="FD466" s="1485"/>
      <c r="FE466" s="1485"/>
      <c r="FF466" s="1485"/>
      <c r="FG466" s="1485"/>
      <c r="FH466" s="1485"/>
      <c r="FI466" s="1485"/>
      <c r="FJ466" s="1485"/>
      <c r="FK466" s="1485"/>
      <c r="FL466" s="1485"/>
      <c r="FM466" s="1485"/>
      <c r="FN466" s="1486"/>
      <c r="FO466" s="1553"/>
      <c r="FP466" s="1554"/>
      <c r="FQ466" s="1555"/>
      <c r="FR466" s="2182"/>
      <c r="FS466" s="2183"/>
      <c r="FT466" s="2183"/>
      <c r="FU466" s="2183"/>
      <c r="FV466" s="2183"/>
      <c r="FW466" s="2184"/>
      <c r="FX466" s="1818"/>
      <c r="FY466" s="1568"/>
      <c r="FZ466" s="1568"/>
      <c r="GA466" s="1569"/>
      <c r="GB466" s="1381"/>
      <c r="GC466" s="1383"/>
      <c r="GD466" s="1381"/>
      <c r="GE466" s="1382"/>
      <c r="GF466" s="1382"/>
      <c r="GG466" s="1382"/>
      <c r="GH466" s="1382"/>
      <c r="GI466" s="1382"/>
      <c r="GJ466" s="1383"/>
      <c r="GK466" s="1484"/>
      <c r="GL466" s="1485"/>
      <c r="GM466" s="1485"/>
      <c r="GN466" s="1485"/>
      <c r="GO466" s="1485"/>
      <c r="GP466" s="1485"/>
      <c r="GQ466" s="1485"/>
      <c r="GR466" s="1485"/>
      <c r="GS466" s="1485"/>
      <c r="GT466" s="1485"/>
      <c r="GU466" s="1485"/>
      <c r="GV466" s="1485"/>
      <c r="GW466" s="1485"/>
      <c r="GX466" s="1485"/>
      <c r="GY466" s="1485"/>
      <c r="GZ466" s="1485"/>
      <c r="HA466" s="1485"/>
      <c r="HB466" s="1485"/>
      <c r="HC466" s="1485"/>
      <c r="HD466" s="1485"/>
      <c r="HE466" s="1485"/>
      <c r="HF466" s="1485"/>
      <c r="HG466" s="1485"/>
      <c r="HH466" s="1485"/>
      <c r="HI466" s="1485"/>
      <c r="HJ466" s="1485"/>
      <c r="HK466" s="1486"/>
      <c r="HL466" s="1553"/>
      <c r="HM466" s="1554"/>
      <c r="HN466" s="1555"/>
      <c r="HO466" s="2182"/>
      <c r="HP466" s="2183"/>
      <c r="HQ466" s="2183"/>
      <c r="HR466" s="2183"/>
      <c r="HS466" s="2183"/>
      <c r="HT466" s="2184"/>
      <c r="HU466" s="1473"/>
      <c r="HV466" s="1474"/>
      <c r="HW466" s="1474"/>
      <c r="HX466" s="1474"/>
      <c r="HY466" s="1474"/>
      <c r="HZ466" s="1474"/>
      <c r="IA466" s="1474"/>
      <c r="IB466" s="1474"/>
      <c r="IC466" s="1474"/>
      <c r="ID466" s="1474"/>
      <c r="IE466" s="1474"/>
      <c r="IF466" s="1474"/>
      <c r="IG466" s="1474"/>
      <c r="IH466" s="1474"/>
      <c r="II466" s="1475"/>
    </row>
    <row r="467" spans="3:243" ht="5.25" customHeight="1">
      <c r="D467" s="139"/>
      <c r="E467" s="139"/>
      <c r="F467" s="139"/>
      <c r="G467" s="139"/>
      <c r="H467" s="1567"/>
      <c r="I467" s="1568"/>
      <c r="J467" s="1568"/>
      <c r="K467" s="1569"/>
      <c r="L467" s="1381"/>
      <c r="M467" s="1383"/>
      <c r="N467" s="1381"/>
      <c r="O467" s="1382"/>
      <c r="P467" s="1382"/>
      <c r="Q467" s="1382"/>
      <c r="R467" s="1382"/>
      <c r="S467" s="1382"/>
      <c r="T467" s="1383"/>
      <c r="U467" s="1484"/>
      <c r="V467" s="1485"/>
      <c r="W467" s="1485"/>
      <c r="X467" s="1485"/>
      <c r="Y467" s="1485"/>
      <c r="Z467" s="1485"/>
      <c r="AA467" s="1485"/>
      <c r="AB467" s="1485"/>
      <c r="AC467" s="1485"/>
      <c r="AD467" s="1485"/>
      <c r="AE467" s="1485"/>
      <c r="AF467" s="1485"/>
      <c r="AG467" s="1485"/>
      <c r="AH467" s="1485"/>
      <c r="AI467" s="1485"/>
      <c r="AJ467" s="1485"/>
      <c r="AK467" s="1485"/>
      <c r="AL467" s="1485"/>
      <c r="AM467" s="1485"/>
      <c r="AN467" s="1485"/>
      <c r="AO467" s="1485"/>
      <c r="AP467" s="1485"/>
      <c r="AQ467" s="1485"/>
      <c r="AR467" s="1485"/>
      <c r="AS467" s="1485"/>
      <c r="AT467" s="1485"/>
      <c r="AU467" s="1486"/>
      <c r="AV467" s="1553"/>
      <c r="AW467" s="1554"/>
      <c r="AX467" s="1555"/>
      <c r="AY467" s="1390"/>
      <c r="AZ467" s="1391"/>
      <c r="BA467" s="1391"/>
      <c r="BB467" s="1391"/>
      <c r="BC467" s="1391"/>
      <c r="BD467" s="1560"/>
      <c r="BE467" s="1818"/>
      <c r="BF467" s="1568"/>
      <c r="BG467" s="1568"/>
      <c r="BH467" s="1569"/>
      <c r="BI467" s="1381"/>
      <c r="BJ467" s="1383"/>
      <c r="BK467" s="1381"/>
      <c r="BL467" s="1382"/>
      <c r="BM467" s="1382"/>
      <c r="BN467" s="1382"/>
      <c r="BO467" s="1382"/>
      <c r="BP467" s="1382"/>
      <c r="BQ467" s="1383"/>
      <c r="BR467" s="1484"/>
      <c r="BS467" s="1485"/>
      <c r="BT467" s="1485"/>
      <c r="BU467" s="1485"/>
      <c r="BV467" s="1485"/>
      <c r="BW467" s="1485"/>
      <c r="BX467" s="1485"/>
      <c r="BY467" s="1485"/>
      <c r="BZ467" s="1485"/>
      <c r="CA467" s="1485"/>
      <c r="CB467" s="1485"/>
      <c r="CC467" s="1485"/>
      <c r="CD467" s="1485"/>
      <c r="CE467" s="1485"/>
      <c r="CF467" s="1485"/>
      <c r="CG467" s="1485"/>
      <c r="CH467" s="1485"/>
      <c r="CI467" s="1485"/>
      <c r="CJ467" s="1485"/>
      <c r="CK467" s="1485"/>
      <c r="CL467" s="1485"/>
      <c r="CM467" s="1485"/>
      <c r="CN467" s="1485"/>
      <c r="CO467" s="1485"/>
      <c r="CP467" s="1485"/>
      <c r="CQ467" s="1485"/>
      <c r="CR467" s="1486"/>
      <c r="CS467" s="1553"/>
      <c r="CT467" s="1554"/>
      <c r="CU467" s="1555"/>
      <c r="CV467" s="1390"/>
      <c r="CW467" s="1391"/>
      <c r="CX467" s="1391"/>
      <c r="CY467" s="1391"/>
      <c r="CZ467" s="1391"/>
      <c r="DA467" s="1560"/>
      <c r="DB467" s="1473"/>
      <c r="DC467" s="1474"/>
      <c r="DD467" s="1474"/>
      <c r="DE467" s="1474"/>
      <c r="DF467" s="1474"/>
      <c r="DG467" s="1474"/>
      <c r="DH467" s="1474"/>
      <c r="DI467" s="1474"/>
      <c r="DJ467" s="1474"/>
      <c r="DK467" s="1474"/>
      <c r="DL467" s="1474"/>
      <c r="DM467" s="1474"/>
      <c r="DN467" s="1474"/>
      <c r="DO467" s="1474"/>
      <c r="DP467" s="1475"/>
      <c r="DQ467" s="81"/>
      <c r="DR467" s="144"/>
      <c r="DW467" s="139"/>
      <c r="DX467" s="139"/>
      <c r="DY467" s="139"/>
      <c r="DZ467" s="139"/>
      <c r="EA467" s="1567"/>
      <c r="EB467" s="1568"/>
      <c r="EC467" s="1568"/>
      <c r="ED467" s="1569"/>
      <c r="EE467" s="1381"/>
      <c r="EF467" s="1383"/>
      <c r="EG467" s="1381"/>
      <c r="EH467" s="1382"/>
      <c r="EI467" s="1382"/>
      <c r="EJ467" s="1382"/>
      <c r="EK467" s="1382"/>
      <c r="EL467" s="1382"/>
      <c r="EM467" s="1383"/>
      <c r="EN467" s="1484"/>
      <c r="EO467" s="1485"/>
      <c r="EP467" s="1485"/>
      <c r="EQ467" s="1485"/>
      <c r="ER467" s="1485"/>
      <c r="ES467" s="1485"/>
      <c r="ET467" s="1485"/>
      <c r="EU467" s="1485"/>
      <c r="EV467" s="1485"/>
      <c r="EW467" s="1485"/>
      <c r="EX467" s="1485"/>
      <c r="EY467" s="1485"/>
      <c r="EZ467" s="1485"/>
      <c r="FA467" s="1485"/>
      <c r="FB467" s="1485"/>
      <c r="FC467" s="1485"/>
      <c r="FD467" s="1485"/>
      <c r="FE467" s="1485"/>
      <c r="FF467" s="1485"/>
      <c r="FG467" s="1485"/>
      <c r="FH467" s="1485"/>
      <c r="FI467" s="1485"/>
      <c r="FJ467" s="1485"/>
      <c r="FK467" s="1485"/>
      <c r="FL467" s="1485"/>
      <c r="FM467" s="1485"/>
      <c r="FN467" s="1486"/>
      <c r="FO467" s="1553"/>
      <c r="FP467" s="1554"/>
      <c r="FQ467" s="1555"/>
      <c r="FR467" s="2182"/>
      <c r="FS467" s="2183"/>
      <c r="FT467" s="2183"/>
      <c r="FU467" s="2183"/>
      <c r="FV467" s="2183"/>
      <c r="FW467" s="2184"/>
      <c r="FX467" s="1818"/>
      <c r="FY467" s="1568"/>
      <c r="FZ467" s="1568"/>
      <c r="GA467" s="1569"/>
      <c r="GB467" s="1381"/>
      <c r="GC467" s="1383"/>
      <c r="GD467" s="1381"/>
      <c r="GE467" s="1382"/>
      <c r="GF467" s="1382"/>
      <c r="GG467" s="1382"/>
      <c r="GH467" s="1382"/>
      <c r="GI467" s="1382"/>
      <c r="GJ467" s="1383"/>
      <c r="GK467" s="1484"/>
      <c r="GL467" s="1485"/>
      <c r="GM467" s="1485"/>
      <c r="GN467" s="1485"/>
      <c r="GO467" s="1485"/>
      <c r="GP467" s="1485"/>
      <c r="GQ467" s="1485"/>
      <c r="GR467" s="1485"/>
      <c r="GS467" s="1485"/>
      <c r="GT467" s="1485"/>
      <c r="GU467" s="1485"/>
      <c r="GV467" s="1485"/>
      <c r="GW467" s="1485"/>
      <c r="GX467" s="1485"/>
      <c r="GY467" s="1485"/>
      <c r="GZ467" s="1485"/>
      <c r="HA467" s="1485"/>
      <c r="HB467" s="1485"/>
      <c r="HC467" s="1485"/>
      <c r="HD467" s="1485"/>
      <c r="HE467" s="1485"/>
      <c r="HF467" s="1485"/>
      <c r="HG467" s="1485"/>
      <c r="HH467" s="1485"/>
      <c r="HI467" s="1485"/>
      <c r="HJ467" s="1485"/>
      <c r="HK467" s="1486"/>
      <c r="HL467" s="1553"/>
      <c r="HM467" s="1554"/>
      <c r="HN467" s="1555"/>
      <c r="HO467" s="2182"/>
      <c r="HP467" s="2183"/>
      <c r="HQ467" s="2183"/>
      <c r="HR467" s="2183"/>
      <c r="HS467" s="2183"/>
      <c r="HT467" s="2184"/>
      <c r="HU467" s="1473"/>
      <c r="HV467" s="1474"/>
      <c r="HW467" s="1474"/>
      <c r="HX467" s="1474"/>
      <c r="HY467" s="1474"/>
      <c r="HZ467" s="1474"/>
      <c r="IA467" s="1474"/>
      <c r="IB467" s="1474"/>
      <c r="IC467" s="1474"/>
      <c r="ID467" s="1474"/>
      <c r="IE467" s="1474"/>
      <c r="IF467" s="1474"/>
      <c r="IG467" s="1474"/>
      <c r="IH467" s="1474"/>
      <c r="II467" s="1475"/>
    </row>
    <row r="468" spans="3:243" ht="5.25" customHeight="1">
      <c r="C468" s="139"/>
      <c r="D468" s="139"/>
      <c r="E468" s="139"/>
      <c r="F468" s="139"/>
      <c r="G468" s="139"/>
      <c r="H468" s="1567"/>
      <c r="I468" s="1568"/>
      <c r="J468" s="1568"/>
      <c r="K468" s="1569"/>
      <c r="L468" s="1381"/>
      <c r="M468" s="1383"/>
      <c r="N468" s="1428"/>
      <c r="O468" s="1480"/>
      <c r="P468" s="1480"/>
      <c r="Q468" s="1480"/>
      <c r="R468" s="1480"/>
      <c r="S468" s="1480"/>
      <c r="T468" s="1429"/>
      <c r="U468" s="1487"/>
      <c r="V468" s="1488"/>
      <c r="W468" s="1488"/>
      <c r="X468" s="1488"/>
      <c r="Y468" s="1488"/>
      <c r="Z468" s="1488"/>
      <c r="AA468" s="1488"/>
      <c r="AB468" s="1488"/>
      <c r="AC468" s="1488"/>
      <c r="AD468" s="1488"/>
      <c r="AE468" s="1488"/>
      <c r="AF468" s="1488"/>
      <c r="AG468" s="1488"/>
      <c r="AH468" s="1488"/>
      <c r="AI468" s="1488"/>
      <c r="AJ468" s="1488"/>
      <c r="AK468" s="1488"/>
      <c r="AL468" s="1488"/>
      <c r="AM468" s="1488"/>
      <c r="AN468" s="1488"/>
      <c r="AO468" s="1488"/>
      <c r="AP468" s="1488"/>
      <c r="AQ468" s="1488"/>
      <c r="AR468" s="1488"/>
      <c r="AS468" s="1488"/>
      <c r="AT468" s="1488"/>
      <c r="AU468" s="1489"/>
      <c r="AV468" s="1553"/>
      <c r="AW468" s="1554"/>
      <c r="AX468" s="1555"/>
      <c r="AY468" s="1390"/>
      <c r="AZ468" s="1391"/>
      <c r="BA468" s="1391"/>
      <c r="BB468" s="1391"/>
      <c r="BC468" s="1391"/>
      <c r="BD468" s="1560"/>
      <c r="BE468" s="1818"/>
      <c r="BF468" s="1568"/>
      <c r="BG468" s="1568"/>
      <c r="BH468" s="1569"/>
      <c r="BI468" s="1381"/>
      <c r="BJ468" s="1383"/>
      <c r="BK468" s="1428"/>
      <c r="BL468" s="1480"/>
      <c r="BM468" s="1480"/>
      <c r="BN468" s="1480"/>
      <c r="BO468" s="1480"/>
      <c r="BP468" s="1480"/>
      <c r="BQ468" s="1429"/>
      <c r="BR468" s="1487"/>
      <c r="BS468" s="1488"/>
      <c r="BT468" s="1488"/>
      <c r="BU468" s="1488"/>
      <c r="BV468" s="1488"/>
      <c r="BW468" s="1488"/>
      <c r="BX468" s="1488"/>
      <c r="BY468" s="1488"/>
      <c r="BZ468" s="1488"/>
      <c r="CA468" s="1488"/>
      <c r="CB468" s="1488"/>
      <c r="CC468" s="1488"/>
      <c r="CD468" s="1488"/>
      <c r="CE468" s="1488"/>
      <c r="CF468" s="1488"/>
      <c r="CG468" s="1488"/>
      <c r="CH468" s="1488"/>
      <c r="CI468" s="1488"/>
      <c r="CJ468" s="1488"/>
      <c r="CK468" s="1488"/>
      <c r="CL468" s="1488"/>
      <c r="CM468" s="1488"/>
      <c r="CN468" s="1488"/>
      <c r="CO468" s="1488"/>
      <c r="CP468" s="1488"/>
      <c r="CQ468" s="1488"/>
      <c r="CR468" s="1489"/>
      <c r="CS468" s="1553"/>
      <c r="CT468" s="1554"/>
      <c r="CU468" s="1555"/>
      <c r="CV468" s="1390"/>
      <c r="CW468" s="1391"/>
      <c r="CX468" s="1391"/>
      <c r="CY468" s="1391"/>
      <c r="CZ468" s="1391"/>
      <c r="DA468" s="1560"/>
      <c r="DB468" s="1473"/>
      <c r="DC468" s="1474"/>
      <c r="DD468" s="1474"/>
      <c r="DE468" s="1474"/>
      <c r="DF468" s="1474"/>
      <c r="DG468" s="1474"/>
      <c r="DH468" s="1474"/>
      <c r="DI468" s="1474"/>
      <c r="DJ468" s="1474"/>
      <c r="DK468" s="1474"/>
      <c r="DL468" s="1474"/>
      <c r="DM468" s="1474"/>
      <c r="DN468" s="1474"/>
      <c r="DO468" s="1474"/>
      <c r="DP468" s="1475"/>
      <c r="DQ468" s="81"/>
      <c r="DR468" s="144"/>
      <c r="DV468" s="139"/>
      <c r="DW468" s="139"/>
      <c r="DX468" s="139"/>
      <c r="DY468" s="139"/>
      <c r="DZ468" s="139"/>
      <c r="EA468" s="1567"/>
      <c r="EB468" s="1568"/>
      <c r="EC468" s="1568"/>
      <c r="ED468" s="1569"/>
      <c r="EE468" s="1381"/>
      <c r="EF468" s="1383"/>
      <c r="EG468" s="1428"/>
      <c r="EH468" s="1480"/>
      <c r="EI468" s="1480"/>
      <c r="EJ468" s="1480"/>
      <c r="EK468" s="1480"/>
      <c r="EL468" s="1480"/>
      <c r="EM468" s="1429"/>
      <c r="EN468" s="1487"/>
      <c r="EO468" s="1488"/>
      <c r="EP468" s="1488"/>
      <c r="EQ468" s="1488"/>
      <c r="ER468" s="1488"/>
      <c r="ES468" s="1488"/>
      <c r="ET468" s="1488"/>
      <c r="EU468" s="1488"/>
      <c r="EV468" s="1488"/>
      <c r="EW468" s="1488"/>
      <c r="EX468" s="1488"/>
      <c r="EY468" s="1488"/>
      <c r="EZ468" s="1488"/>
      <c r="FA468" s="1488"/>
      <c r="FB468" s="1488"/>
      <c r="FC468" s="1488"/>
      <c r="FD468" s="1488"/>
      <c r="FE468" s="1488"/>
      <c r="FF468" s="1488"/>
      <c r="FG468" s="1488"/>
      <c r="FH468" s="1488"/>
      <c r="FI468" s="1488"/>
      <c r="FJ468" s="1488"/>
      <c r="FK468" s="1488"/>
      <c r="FL468" s="1488"/>
      <c r="FM468" s="1488"/>
      <c r="FN468" s="1489"/>
      <c r="FO468" s="1553"/>
      <c r="FP468" s="1554"/>
      <c r="FQ468" s="1555"/>
      <c r="FR468" s="2182"/>
      <c r="FS468" s="2183"/>
      <c r="FT468" s="2183"/>
      <c r="FU468" s="2183"/>
      <c r="FV468" s="2183"/>
      <c r="FW468" s="2184"/>
      <c r="FX468" s="1818"/>
      <c r="FY468" s="1568"/>
      <c r="FZ468" s="1568"/>
      <c r="GA468" s="1569"/>
      <c r="GB468" s="1381"/>
      <c r="GC468" s="1383"/>
      <c r="GD468" s="1428"/>
      <c r="GE468" s="1480"/>
      <c r="GF468" s="1480"/>
      <c r="GG468" s="1480"/>
      <c r="GH468" s="1480"/>
      <c r="GI468" s="1480"/>
      <c r="GJ468" s="1429"/>
      <c r="GK468" s="1487"/>
      <c r="GL468" s="1488"/>
      <c r="GM468" s="1488"/>
      <c r="GN468" s="1488"/>
      <c r="GO468" s="1488"/>
      <c r="GP468" s="1488"/>
      <c r="GQ468" s="1488"/>
      <c r="GR468" s="1488"/>
      <c r="GS468" s="1488"/>
      <c r="GT468" s="1488"/>
      <c r="GU468" s="1488"/>
      <c r="GV468" s="1488"/>
      <c r="GW468" s="1488"/>
      <c r="GX468" s="1488"/>
      <c r="GY468" s="1488"/>
      <c r="GZ468" s="1488"/>
      <c r="HA468" s="1488"/>
      <c r="HB468" s="1488"/>
      <c r="HC468" s="1488"/>
      <c r="HD468" s="1488"/>
      <c r="HE468" s="1488"/>
      <c r="HF468" s="1488"/>
      <c r="HG468" s="1488"/>
      <c r="HH468" s="1488"/>
      <c r="HI468" s="1488"/>
      <c r="HJ468" s="1488"/>
      <c r="HK468" s="1489"/>
      <c r="HL468" s="1553"/>
      <c r="HM468" s="1554"/>
      <c r="HN468" s="1555"/>
      <c r="HO468" s="2182"/>
      <c r="HP468" s="2183"/>
      <c r="HQ468" s="2183"/>
      <c r="HR468" s="2183"/>
      <c r="HS468" s="2183"/>
      <c r="HT468" s="2184"/>
      <c r="HU468" s="1473"/>
      <c r="HV468" s="1474"/>
      <c r="HW468" s="1474"/>
      <c r="HX468" s="1474"/>
      <c r="HY468" s="1474"/>
      <c r="HZ468" s="1474"/>
      <c r="IA468" s="1474"/>
      <c r="IB468" s="1474"/>
      <c r="IC468" s="1474"/>
      <c r="ID468" s="1474"/>
      <c r="IE468" s="1474"/>
      <c r="IF468" s="1474"/>
      <c r="IG468" s="1474"/>
      <c r="IH468" s="1474"/>
      <c r="II468" s="1475"/>
    </row>
    <row r="469" spans="3:243" ht="5.25" customHeight="1">
      <c r="C469" s="139"/>
      <c r="D469" s="139"/>
      <c r="E469" s="139"/>
      <c r="F469" s="139"/>
      <c r="G469" s="139"/>
      <c r="H469" s="1567"/>
      <c r="I469" s="1568"/>
      <c r="J469" s="1568"/>
      <c r="K469" s="1569"/>
      <c r="L469" s="1381"/>
      <c r="M469" s="1383"/>
      <c r="N469" s="1427" t="s">
        <v>21</v>
      </c>
      <c r="O469" s="1379"/>
      <c r="P469" s="1379"/>
      <c r="Q469" s="1379"/>
      <c r="R469" s="1379"/>
      <c r="S469" s="1379"/>
      <c r="T469" s="1380"/>
      <c r="U469" s="1481" t="str">
        <f>IF($U$205&lt;&gt;"",$U$205,"")</f>
        <v/>
      </c>
      <c r="V469" s="1482"/>
      <c r="W469" s="1482"/>
      <c r="X469" s="1482"/>
      <c r="Y469" s="1482"/>
      <c r="Z469" s="1482"/>
      <c r="AA469" s="1482"/>
      <c r="AB469" s="1482"/>
      <c r="AC469" s="1482"/>
      <c r="AD469" s="1482"/>
      <c r="AE469" s="1482"/>
      <c r="AF469" s="1482"/>
      <c r="AG469" s="1482"/>
      <c r="AH469" s="1482"/>
      <c r="AI469" s="1482"/>
      <c r="AJ469" s="1482"/>
      <c r="AK469" s="1482"/>
      <c r="AL469" s="1482"/>
      <c r="AM469" s="1482"/>
      <c r="AN469" s="1482"/>
      <c r="AO469" s="1482"/>
      <c r="AP469" s="1482"/>
      <c r="AQ469" s="1482"/>
      <c r="AR469" s="1482"/>
      <c r="AS469" s="1482"/>
      <c r="AT469" s="1482"/>
      <c r="AU469" s="1483"/>
      <c r="AV469" s="1553"/>
      <c r="AW469" s="1554"/>
      <c r="AX469" s="1555"/>
      <c r="AY469" s="1390"/>
      <c r="AZ469" s="1391"/>
      <c r="BA469" s="1391"/>
      <c r="BB469" s="1391"/>
      <c r="BC469" s="1391"/>
      <c r="BD469" s="1560"/>
      <c r="BE469" s="1818"/>
      <c r="BF469" s="1568"/>
      <c r="BG469" s="1568"/>
      <c r="BH469" s="1569"/>
      <c r="BI469" s="1381"/>
      <c r="BJ469" s="1383"/>
      <c r="BK469" s="1427" t="s">
        <v>21</v>
      </c>
      <c r="BL469" s="1379"/>
      <c r="BM469" s="1379"/>
      <c r="BN469" s="1379"/>
      <c r="BO469" s="1379"/>
      <c r="BP469" s="1379"/>
      <c r="BQ469" s="1380"/>
      <c r="BR469" s="1481" t="str">
        <f>IF($BR$205&lt;&gt;"",$BR$205,"")</f>
        <v/>
      </c>
      <c r="BS469" s="1482"/>
      <c r="BT469" s="1482"/>
      <c r="BU469" s="1482"/>
      <c r="BV469" s="1482"/>
      <c r="BW469" s="1482"/>
      <c r="BX469" s="1482"/>
      <c r="BY469" s="1482"/>
      <c r="BZ469" s="1482"/>
      <c r="CA469" s="1482"/>
      <c r="CB469" s="1482"/>
      <c r="CC469" s="1482"/>
      <c r="CD469" s="1482"/>
      <c r="CE469" s="1482"/>
      <c r="CF469" s="1482"/>
      <c r="CG469" s="1482"/>
      <c r="CH469" s="1482"/>
      <c r="CI469" s="1482"/>
      <c r="CJ469" s="1482"/>
      <c r="CK469" s="1482"/>
      <c r="CL469" s="1482"/>
      <c r="CM469" s="1482"/>
      <c r="CN469" s="1482"/>
      <c r="CO469" s="1482"/>
      <c r="CP469" s="1482"/>
      <c r="CQ469" s="1482"/>
      <c r="CR469" s="1483"/>
      <c r="CS469" s="1553"/>
      <c r="CT469" s="1554"/>
      <c r="CU469" s="1555"/>
      <c r="CV469" s="1390"/>
      <c r="CW469" s="1391"/>
      <c r="CX469" s="1391"/>
      <c r="CY469" s="1391"/>
      <c r="CZ469" s="1391"/>
      <c r="DA469" s="1560"/>
      <c r="DB469" s="1473"/>
      <c r="DC469" s="1474"/>
      <c r="DD469" s="1474"/>
      <c r="DE469" s="1474"/>
      <c r="DF469" s="1474"/>
      <c r="DG469" s="1474"/>
      <c r="DH469" s="1474"/>
      <c r="DI469" s="1474"/>
      <c r="DJ469" s="1474"/>
      <c r="DK469" s="1474"/>
      <c r="DL469" s="1474"/>
      <c r="DM469" s="1474"/>
      <c r="DN469" s="1474"/>
      <c r="DO469" s="1474"/>
      <c r="DP469" s="1475"/>
      <c r="DQ469" s="81"/>
      <c r="DR469" s="144"/>
      <c r="DV469" s="139"/>
      <c r="DW469" s="139"/>
      <c r="DX469" s="139"/>
      <c r="DY469" s="139"/>
      <c r="DZ469" s="139"/>
      <c r="EA469" s="1567"/>
      <c r="EB469" s="1568"/>
      <c r="EC469" s="1568"/>
      <c r="ED469" s="1569"/>
      <c r="EE469" s="1381"/>
      <c r="EF469" s="1383"/>
      <c r="EG469" s="1427" t="s">
        <v>21</v>
      </c>
      <c r="EH469" s="1379"/>
      <c r="EI469" s="1379"/>
      <c r="EJ469" s="1379"/>
      <c r="EK469" s="1379"/>
      <c r="EL469" s="1379"/>
      <c r="EM469" s="1380"/>
      <c r="EN469" s="1481" t="str">
        <f>IF($U$205&lt;&gt;"",$U$205,"")</f>
        <v/>
      </c>
      <c r="EO469" s="1482"/>
      <c r="EP469" s="1482"/>
      <c r="EQ469" s="1482"/>
      <c r="ER469" s="1482"/>
      <c r="ES469" s="1482"/>
      <c r="ET469" s="1482"/>
      <c r="EU469" s="1482"/>
      <c r="EV469" s="1482"/>
      <c r="EW469" s="1482"/>
      <c r="EX469" s="1482"/>
      <c r="EY469" s="1482"/>
      <c r="EZ469" s="1482"/>
      <c r="FA469" s="1482"/>
      <c r="FB469" s="1482"/>
      <c r="FC469" s="1482"/>
      <c r="FD469" s="1482"/>
      <c r="FE469" s="1482"/>
      <c r="FF469" s="1482"/>
      <c r="FG469" s="1482"/>
      <c r="FH469" s="1482"/>
      <c r="FI469" s="1482"/>
      <c r="FJ469" s="1482"/>
      <c r="FK469" s="1482"/>
      <c r="FL469" s="1482"/>
      <c r="FM469" s="1482"/>
      <c r="FN469" s="1483"/>
      <c r="FO469" s="1553"/>
      <c r="FP469" s="1554"/>
      <c r="FQ469" s="1555"/>
      <c r="FR469" s="2182"/>
      <c r="FS469" s="2183"/>
      <c r="FT469" s="2183"/>
      <c r="FU469" s="2183"/>
      <c r="FV469" s="2183"/>
      <c r="FW469" s="2184"/>
      <c r="FX469" s="1818"/>
      <c r="FY469" s="1568"/>
      <c r="FZ469" s="1568"/>
      <c r="GA469" s="1569"/>
      <c r="GB469" s="1381"/>
      <c r="GC469" s="1383"/>
      <c r="GD469" s="1427" t="s">
        <v>21</v>
      </c>
      <c r="GE469" s="1379"/>
      <c r="GF469" s="1379"/>
      <c r="GG469" s="1379"/>
      <c r="GH469" s="1379"/>
      <c r="GI469" s="1379"/>
      <c r="GJ469" s="1380"/>
      <c r="GK469" s="1481" t="str">
        <f>IF($BR$205&lt;&gt;"",$BR$205,"")</f>
        <v/>
      </c>
      <c r="GL469" s="1482"/>
      <c r="GM469" s="1482"/>
      <c r="GN469" s="1482"/>
      <c r="GO469" s="1482"/>
      <c r="GP469" s="1482"/>
      <c r="GQ469" s="1482"/>
      <c r="GR469" s="1482"/>
      <c r="GS469" s="1482"/>
      <c r="GT469" s="1482"/>
      <c r="GU469" s="1482"/>
      <c r="GV469" s="1482"/>
      <c r="GW469" s="1482"/>
      <c r="GX469" s="1482"/>
      <c r="GY469" s="1482"/>
      <c r="GZ469" s="1482"/>
      <c r="HA469" s="1482"/>
      <c r="HB469" s="1482"/>
      <c r="HC469" s="1482"/>
      <c r="HD469" s="1482"/>
      <c r="HE469" s="1482"/>
      <c r="HF469" s="1482"/>
      <c r="HG469" s="1482"/>
      <c r="HH469" s="1482"/>
      <c r="HI469" s="1482"/>
      <c r="HJ469" s="1482"/>
      <c r="HK469" s="1483"/>
      <c r="HL469" s="1553"/>
      <c r="HM469" s="1554"/>
      <c r="HN469" s="1555"/>
      <c r="HO469" s="2182"/>
      <c r="HP469" s="2183"/>
      <c r="HQ469" s="2183"/>
      <c r="HR469" s="2183"/>
      <c r="HS469" s="2183"/>
      <c r="HT469" s="2184"/>
      <c r="HU469" s="1473"/>
      <c r="HV469" s="1474"/>
      <c r="HW469" s="1474"/>
      <c r="HX469" s="1474"/>
      <c r="HY469" s="1474"/>
      <c r="HZ469" s="1474"/>
      <c r="IA469" s="1474"/>
      <c r="IB469" s="1474"/>
      <c r="IC469" s="1474"/>
      <c r="ID469" s="1474"/>
      <c r="IE469" s="1474"/>
      <c r="IF469" s="1474"/>
      <c r="IG469" s="1474"/>
      <c r="IH469" s="1474"/>
      <c r="II469" s="1475"/>
    </row>
    <row r="470" spans="3:243" ht="5.25" customHeight="1">
      <c r="C470" s="139"/>
      <c r="D470" s="139"/>
      <c r="E470" s="139"/>
      <c r="F470" s="139"/>
      <c r="G470" s="139"/>
      <c r="H470" s="1567"/>
      <c r="I470" s="1568"/>
      <c r="J470" s="1568"/>
      <c r="K470" s="1569"/>
      <c r="L470" s="1381"/>
      <c r="M470" s="1383"/>
      <c r="N470" s="1381"/>
      <c r="O470" s="1382"/>
      <c r="P470" s="1382"/>
      <c r="Q470" s="1382"/>
      <c r="R470" s="1382"/>
      <c r="S470" s="1382"/>
      <c r="T470" s="1383"/>
      <c r="U470" s="1484"/>
      <c r="V470" s="1485"/>
      <c r="W470" s="1485"/>
      <c r="X470" s="1485"/>
      <c r="Y470" s="1485"/>
      <c r="Z470" s="1485"/>
      <c r="AA470" s="1485"/>
      <c r="AB470" s="1485"/>
      <c r="AC470" s="1485"/>
      <c r="AD470" s="1485"/>
      <c r="AE470" s="1485"/>
      <c r="AF470" s="1485"/>
      <c r="AG470" s="1485"/>
      <c r="AH470" s="1485"/>
      <c r="AI470" s="1485"/>
      <c r="AJ470" s="1485"/>
      <c r="AK470" s="1485"/>
      <c r="AL470" s="1485"/>
      <c r="AM470" s="1485"/>
      <c r="AN470" s="1485"/>
      <c r="AO470" s="1485"/>
      <c r="AP470" s="1485"/>
      <c r="AQ470" s="1485"/>
      <c r="AR470" s="1485"/>
      <c r="AS470" s="1485"/>
      <c r="AT470" s="1485"/>
      <c r="AU470" s="1486"/>
      <c r="AV470" s="1553"/>
      <c r="AW470" s="1554"/>
      <c r="AX470" s="1555"/>
      <c r="AY470" s="1390"/>
      <c r="AZ470" s="1391"/>
      <c r="BA470" s="1391"/>
      <c r="BB470" s="1391"/>
      <c r="BC470" s="1391"/>
      <c r="BD470" s="1560"/>
      <c r="BE470" s="1818"/>
      <c r="BF470" s="1568"/>
      <c r="BG470" s="1568"/>
      <c r="BH470" s="1569"/>
      <c r="BI470" s="1381"/>
      <c r="BJ470" s="1383"/>
      <c r="BK470" s="1381"/>
      <c r="BL470" s="1382"/>
      <c r="BM470" s="1382"/>
      <c r="BN470" s="1382"/>
      <c r="BO470" s="1382"/>
      <c r="BP470" s="1382"/>
      <c r="BQ470" s="1383"/>
      <c r="BR470" s="1484"/>
      <c r="BS470" s="1485"/>
      <c r="BT470" s="1485"/>
      <c r="BU470" s="1485"/>
      <c r="BV470" s="1485"/>
      <c r="BW470" s="1485"/>
      <c r="BX470" s="1485"/>
      <c r="BY470" s="1485"/>
      <c r="BZ470" s="1485"/>
      <c r="CA470" s="1485"/>
      <c r="CB470" s="1485"/>
      <c r="CC470" s="1485"/>
      <c r="CD470" s="1485"/>
      <c r="CE470" s="1485"/>
      <c r="CF470" s="1485"/>
      <c r="CG470" s="1485"/>
      <c r="CH470" s="1485"/>
      <c r="CI470" s="1485"/>
      <c r="CJ470" s="1485"/>
      <c r="CK470" s="1485"/>
      <c r="CL470" s="1485"/>
      <c r="CM470" s="1485"/>
      <c r="CN470" s="1485"/>
      <c r="CO470" s="1485"/>
      <c r="CP470" s="1485"/>
      <c r="CQ470" s="1485"/>
      <c r="CR470" s="1486"/>
      <c r="CS470" s="1553"/>
      <c r="CT470" s="1554"/>
      <c r="CU470" s="1555"/>
      <c r="CV470" s="1390"/>
      <c r="CW470" s="1391"/>
      <c r="CX470" s="1391"/>
      <c r="CY470" s="1391"/>
      <c r="CZ470" s="1391"/>
      <c r="DA470" s="1560"/>
      <c r="DB470" s="1473"/>
      <c r="DC470" s="1474"/>
      <c r="DD470" s="1474"/>
      <c r="DE470" s="1474"/>
      <c r="DF470" s="1474"/>
      <c r="DG470" s="1474"/>
      <c r="DH470" s="1474"/>
      <c r="DI470" s="1474"/>
      <c r="DJ470" s="1474"/>
      <c r="DK470" s="1474"/>
      <c r="DL470" s="1474"/>
      <c r="DM470" s="1474"/>
      <c r="DN470" s="1474"/>
      <c r="DO470" s="1474"/>
      <c r="DP470" s="1475"/>
      <c r="DQ470" s="81"/>
      <c r="DR470" s="144"/>
      <c r="DV470" s="139"/>
      <c r="DW470" s="139"/>
      <c r="DX470" s="139"/>
      <c r="DY470" s="139"/>
      <c r="DZ470" s="139"/>
      <c r="EA470" s="1567"/>
      <c r="EB470" s="1568"/>
      <c r="EC470" s="1568"/>
      <c r="ED470" s="1569"/>
      <c r="EE470" s="1381"/>
      <c r="EF470" s="1383"/>
      <c r="EG470" s="1381"/>
      <c r="EH470" s="1382"/>
      <c r="EI470" s="1382"/>
      <c r="EJ470" s="1382"/>
      <c r="EK470" s="1382"/>
      <c r="EL470" s="1382"/>
      <c r="EM470" s="1383"/>
      <c r="EN470" s="1484"/>
      <c r="EO470" s="1485"/>
      <c r="EP470" s="1485"/>
      <c r="EQ470" s="1485"/>
      <c r="ER470" s="1485"/>
      <c r="ES470" s="1485"/>
      <c r="ET470" s="1485"/>
      <c r="EU470" s="1485"/>
      <c r="EV470" s="1485"/>
      <c r="EW470" s="1485"/>
      <c r="EX470" s="1485"/>
      <c r="EY470" s="1485"/>
      <c r="EZ470" s="1485"/>
      <c r="FA470" s="1485"/>
      <c r="FB470" s="1485"/>
      <c r="FC470" s="1485"/>
      <c r="FD470" s="1485"/>
      <c r="FE470" s="1485"/>
      <c r="FF470" s="1485"/>
      <c r="FG470" s="1485"/>
      <c r="FH470" s="1485"/>
      <c r="FI470" s="1485"/>
      <c r="FJ470" s="1485"/>
      <c r="FK470" s="1485"/>
      <c r="FL470" s="1485"/>
      <c r="FM470" s="1485"/>
      <c r="FN470" s="1486"/>
      <c r="FO470" s="1553"/>
      <c r="FP470" s="1554"/>
      <c r="FQ470" s="1555"/>
      <c r="FR470" s="2182"/>
      <c r="FS470" s="2183"/>
      <c r="FT470" s="2183"/>
      <c r="FU470" s="2183"/>
      <c r="FV470" s="2183"/>
      <c r="FW470" s="2184"/>
      <c r="FX470" s="1818"/>
      <c r="FY470" s="1568"/>
      <c r="FZ470" s="1568"/>
      <c r="GA470" s="1569"/>
      <c r="GB470" s="1381"/>
      <c r="GC470" s="1383"/>
      <c r="GD470" s="1381"/>
      <c r="GE470" s="1382"/>
      <c r="GF470" s="1382"/>
      <c r="GG470" s="1382"/>
      <c r="GH470" s="1382"/>
      <c r="GI470" s="1382"/>
      <c r="GJ470" s="1383"/>
      <c r="GK470" s="1484"/>
      <c r="GL470" s="1485"/>
      <c r="GM470" s="1485"/>
      <c r="GN470" s="1485"/>
      <c r="GO470" s="1485"/>
      <c r="GP470" s="1485"/>
      <c r="GQ470" s="1485"/>
      <c r="GR470" s="1485"/>
      <c r="GS470" s="1485"/>
      <c r="GT470" s="1485"/>
      <c r="GU470" s="1485"/>
      <c r="GV470" s="1485"/>
      <c r="GW470" s="1485"/>
      <c r="GX470" s="1485"/>
      <c r="GY470" s="1485"/>
      <c r="GZ470" s="1485"/>
      <c r="HA470" s="1485"/>
      <c r="HB470" s="1485"/>
      <c r="HC470" s="1485"/>
      <c r="HD470" s="1485"/>
      <c r="HE470" s="1485"/>
      <c r="HF470" s="1485"/>
      <c r="HG470" s="1485"/>
      <c r="HH470" s="1485"/>
      <c r="HI470" s="1485"/>
      <c r="HJ470" s="1485"/>
      <c r="HK470" s="1486"/>
      <c r="HL470" s="1553"/>
      <c r="HM470" s="1554"/>
      <c r="HN470" s="1555"/>
      <c r="HO470" s="2182"/>
      <c r="HP470" s="2183"/>
      <c r="HQ470" s="2183"/>
      <c r="HR470" s="2183"/>
      <c r="HS470" s="2183"/>
      <c r="HT470" s="2184"/>
      <c r="HU470" s="1473"/>
      <c r="HV470" s="1474"/>
      <c r="HW470" s="1474"/>
      <c r="HX470" s="1474"/>
      <c r="HY470" s="1474"/>
      <c r="HZ470" s="1474"/>
      <c r="IA470" s="1474"/>
      <c r="IB470" s="1474"/>
      <c r="IC470" s="1474"/>
      <c r="ID470" s="1474"/>
      <c r="IE470" s="1474"/>
      <c r="IF470" s="1474"/>
      <c r="IG470" s="1474"/>
      <c r="IH470" s="1474"/>
      <c r="II470" s="1475"/>
    </row>
    <row r="471" spans="3:243" ht="5.25" customHeight="1">
      <c r="C471" s="139"/>
      <c r="D471" s="139"/>
      <c r="E471" s="139"/>
      <c r="F471" s="139"/>
      <c r="G471" s="139"/>
      <c r="H471" s="1567"/>
      <c r="I471" s="1568"/>
      <c r="J471" s="1568"/>
      <c r="K471" s="1569"/>
      <c r="L471" s="1381"/>
      <c r="M471" s="1383"/>
      <c r="N471" s="1381"/>
      <c r="O471" s="1382"/>
      <c r="P471" s="1382"/>
      <c r="Q471" s="1382"/>
      <c r="R471" s="1382"/>
      <c r="S471" s="1382"/>
      <c r="T471" s="1383"/>
      <c r="U471" s="1484"/>
      <c r="V471" s="1485"/>
      <c r="W471" s="1485"/>
      <c r="X471" s="1485"/>
      <c r="Y471" s="1485"/>
      <c r="Z471" s="1485"/>
      <c r="AA471" s="1485"/>
      <c r="AB471" s="1485"/>
      <c r="AC471" s="1485"/>
      <c r="AD471" s="1485"/>
      <c r="AE471" s="1485"/>
      <c r="AF471" s="1485"/>
      <c r="AG471" s="1485"/>
      <c r="AH471" s="1485"/>
      <c r="AI471" s="1485"/>
      <c r="AJ471" s="1485"/>
      <c r="AK471" s="1485"/>
      <c r="AL471" s="1485"/>
      <c r="AM471" s="1485"/>
      <c r="AN471" s="1485"/>
      <c r="AO471" s="1485"/>
      <c r="AP471" s="1485"/>
      <c r="AQ471" s="1485"/>
      <c r="AR471" s="1485"/>
      <c r="AS471" s="1485"/>
      <c r="AT471" s="1485"/>
      <c r="AU471" s="1486"/>
      <c r="AV471" s="1553"/>
      <c r="AW471" s="1554"/>
      <c r="AX471" s="1555"/>
      <c r="AY471" s="1390"/>
      <c r="AZ471" s="1391"/>
      <c r="BA471" s="1391"/>
      <c r="BB471" s="1391"/>
      <c r="BC471" s="1391"/>
      <c r="BD471" s="1560"/>
      <c r="BE471" s="1818"/>
      <c r="BF471" s="1568"/>
      <c r="BG471" s="1568"/>
      <c r="BH471" s="1569"/>
      <c r="BI471" s="1381"/>
      <c r="BJ471" s="1383"/>
      <c r="BK471" s="1381"/>
      <c r="BL471" s="1382"/>
      <c r="BM471" s="1382"/>
      <c r="BN471" s="1382"/>
      <c r="BO471" s="1382"/>
      <c r="BP471" s="1382"/>
      <c r="BQ471" s="1383"/>
      <c r="BR471" s="1484"/>
      <c r="BS471" s="1485"/>
      <c r="BT471" s="1485"/>
      <c r="BU471" s="1485"/>
      <c r="BV471" s="1485"/>
      <c r="BW471" s="1485"/>
      <c r="BX471" s="1485"/>
      <c r="BY471" s="1485"/>
      <c r="BZ471" s="1485"/>
      <c r="CA471" s="1485"/>
      <c r="CB471" s="1485"/>
      <c r="CC471" s="1485"/>
      <c r="CD471" s="1485"/>
      <c r="CE471" s="1485"/>
      <c r="CF471" s="1485"/>
      <c r="CG471" s="1485"/>
      <c r="CH471" s="1485"/>
      <c r="CI471" s="1485"/>
      <c r="CJ471" s="1485"/>
      <c r="CK471" s="1485"/>
      <c r="CL471" s="1485"/>
      <c r="CM471" s="1485"/>
      <c r="CN471" s="1485"/>
      <c r="CO471" s="1485"/>
      <c r="CP471" s="1485"/>
      <c r="CQ471" s="1485"/>
      <c r="CR471" s="1486"/>
      <c r="CS471" s="1553"/>
      <c r="CT471" s="1554"/>
      <c r="CU471" s="1555"/>
      <c r="CV471" s="1390"/>
      <c r="CW471" s="1391"/>
      <c r="CX471" s="1391"/>
      <c r="CY471" s="1391"/>
      <c r="CZ471" s="1391"/>
      <c r="DA471" s="1560"/>
      <c r="DB471" s="1473"/>
      <c r="DC471" s="1474"/>
      <c r="DD471" s="1474"/>
      <c r="DE471" s="1474"/>
      <c r="DF471" s="1474"/>
      <c r="DG471" s="1474"/>
      <c r="DH471" s="1474"/>
      <c r="DI471" s="1474"/>
      <c r="DJ471" s="1474"/>
      <c r="DK471" s="1474"/>
      <c r="DL471" s="1474"/>
      <c r="DM471" s="1474"/>
      <c r="DN471" s="1474"/>
      <c r="DO471" s="1474"/>
      <c r="DP471" s="1475"/>
      <c r="DQ471" s="81"/>
      <c r="DR471" s="144"/>
      <c r="DV471" s="139"/>
      <c r="DW471" s="139"/>
      <c r="DX471" s="139"/>
      <c r="DY471" s="139"/>
      <c r="DZ471" s="139"/>
      <c r="EA471" s="1567"/>
      <c r="EB471" s="1568"/>
      <c r="EC471" s="1568"/>
      <c r="ED471" s="1569"/>
      <c r="EE471" s="1381"/>
      <c r="EF471" s="1383"/>
      <c r="EG471" s="1381"/>
      <c r="EH471" s="1382"/>
      <c r="EI471" s="1382"/>
      <c r="EJ471" s="1382"/>
      <c r="EK471" s="1382"/>
      <c r="EL471" s="1382"/>
      <c r="EM471" s="1383"/>
      <c r="EN471" s="1484"/>
      <c r="EO471" s="1485"/>
      <c r="EP471" s="1485"/>
      <c r="EQ471" s="1485"/>
      <c r="ER471" s="1485"/>
      <c r="ES471" s="1485"/>
      <c r="ET471" s="1485"/>
      <c r="EU471" s="1485"/>
      <c r="EV471" s="1485"/>
      <c r="EW471" s="1485"/>
      <c r="EX471" s="1485"/>
      <c r="EY471" s="1485"/>
      <c r="EZ471" s="1485"/>
      <c r="FA471" s="1485"/>
      <c r="FB471" s="1485"/>
      <c r="FC471" s="1485"/>
      <c r="FD471" s="1485"/>
      <c r="FE471" s="1485"/>
      <c r="FF471" s="1485"/>
      <c r="FG471" s="1485"/>
      <c r="FH471" s="1485"/>
      <c r="FI471" s="1485"/>
      <c r="FJ471" s="1485"/>
      <c r="FK471" s="1485"/>
      <c r="FL471" s="1485"/>
      <c r="FM471" s="1485"/>
      <c r="FN471" s="1486"/>
      <c r="FO471" s="1553"/>
      <c r="FP471" s="1554"/>
      <c r="FQ471" s="1555"/>
      <c r="FR471" s="2182"/>
      <c r="FS471" s="2183"/>
      <c r="FT471" s="2183"/>
      <c r="FU471" s="2183"/>
      <c r="FV471" s="2183"/>
      <c r="FW471" s="2184"/>
      <c r="FX471" s="1818"/>
      <c r="FY471" s="1568"/>
      <c r="FZ471" s="1568"/>
      <c r="GA471" s="1569"/>
      <c r="GB471" s="1381"/>
      <c r="GC471" s="1383"/>
      <c r="GD471" s="1381"/>
      <c r="GE471" s="1382"/>
      <c r="GF471" s="1382"/>
      <c r="GG471" s="1382"/>
      <c r="GH471" s="1382"/>
      <c r="GI471" s="1382"/>
      <c r="GJ471" s="1383"/>
      <c r="GK471" s="1484"/>
      <c r="GL471" s="1485"/>
      <c r="GM471" s="1485"/>
      <c r="GN471" s="1485"/>
      <c r="GO471" s="1485"/>
      <c r="GP471" s="1485"/>
      <c r="GQ471" s="1485"/>
      <c r="GR471" s="1485"/>
      <c r="GS471" s="1485"/>
      <c r="GT471" s="1485"/>
      <c r="GU471" s="1485"/>
      <c r="GV471" s="1485"/>
      <c r="GW471" s="1485"/>
      <c r="GX471" s="1485"/>
      <c r="GY471" s="1485"/>
      <c r="GZ471" s="1485"/>
      <c r="HA471" s="1485"/>
      <c r="HB471" s="1485"/>
      <c r="HC471" s="1485"/>
      <c r="HD471" s="1485"/>
      <c r="HE471" s="1485"/>
      <c r="HF471" s="1485"/>
      <c r="HG471" s="1485"/>
      <c r="HH471" s="1485"/>
      <c r="HI471" s="1485"/>
      <c r="HJ471" s="1485"/>
      <c r="HK471" s="1486"/>
      <c r="HL471" s="1553"/>
      <c r="HM471" s="1554"/>
      <c r="HN471" s="1555"/>
      <c r="HO471" s="2182"/>
      <c r="HP471" s="2183"/>
      <c r="HQ471" s="2183"/>
      <c r="HR471" s="2183"/>
      <c r="HS471" s="2183"/>
      <c r="HT471" s="2184"/>
      <c r="HU471" s="1473"/>
      <c r="HV471" s="1474"/>
      <c r="HW471" s="1474"/>
      <c r="HX471" s="1474"/>
      <c r="HY471" s="1474"/>
      <c r="HZ471" s="1474"/>
      <c r="IA471" s="1474"/>
      <c r="IB471" s="1474"/>
      <c r="IC471" s="1474"/>
      <c r="ID471" s="1474"/>
      <c r="IE471" s="1474"/>
      <c r="IF471" s="1474"/>
      <c r="IG471" s="1474"/>
      <c r="IH471" s="1474"/>
      <c r="II471" s="1475"/>
    </row>
    <row r="472" spans="3:243" ht="5.25" customHeight="1">
      <c r="C472" s="139"/>
      <c r="D472" s="139"/>
      <c r="E472" s="139"/>
      <c r="F472" s="139"/>
      <c r="G472" s="139"/>
      <c r="H472" s="1567"/>
      <c r="I472" s="1568"/>
      <c r="J472" s="1568"/>
      <c r="K472" s="1569"/>
      <c r="L472" s="1381"/>
      <c r="M472" s="1383"/>
      <c r="N472" s="1381"/>
      <c r="O472" s="1382"/>
      <c r="P472" s="1382"/>
      <c r="Q472" s="1382"/>
      <c r="R472" s="1382"/>
      <c r="S472" s="1382"/>
      <c r="T472" s="1383"/>
      <c r="U472" s="1484"/>
      <c r="V472" s="1485"/>
      <c r="W472" s="1485"/>
      <c r="X472" s="1485"/>
      <c r="Y472" s="1485"/>
      <c r="Z472" s="1485"/>
      <c r="AA472" s="1485"/>
      <c r="AB472" s="1485"/>
      <c r="AC472" s="1485"/>
      <c r="AD472" s="1485"/>
      <c r="AE472" s="1485"/>
      <c r="AF472" s="1485"/>
      <c r="AG472" s="1485"/>
      <c r="AH472" s="1485"/>
      <c r="AI472" s="1485"/>
      <c r="AJ472" s="1485"/>
      <c r="AK472" s="1485"/>
      <c r="AL472" s="1485"/>
      <c r="AM472" s="1485"/>
      <c r="AN472" s="1485"/>
      <c r="AO472" s="1485"/>
      <c r="AP472" s="1485"/>
      <c r="AQ472" s="1485"/>
      <c r="AR472" s="1485"/>
      <c r="AS472" s="1485"/>
      <c r="AT472" s="1485"/>
      <c r="AU472" s="1486"/>
      <c r="AV472" s="1553"/>
      <c r="AW472" s="1554"/>
      <c r="AX472" s="1555"/>
      <c r="AY472" s="1390"/>
      <c r="AZ472" s="1391"/>
      <c r="BA472" s="1391"/>
      <c r="BB472" s="1391"/>
      <c r="BC472" s="1391"/>
      <c r="BD472" s="1560"/>
      <c r="BE472" s="1818"/>
      <c r="BF472" s="1568"/>
      <c r="BG472" s="1568"/>
      <c r="BH472" s="1569"/>
      <c r="BI472" s="1381"/>
      <c r="BJ472" s="1383"/>
      <c r="BK472" s="1381"/>
      <c r="BL472" s="1382"/>
      <c r="BM472" s="1382"/>
      <c r="BN472" s="1382"/>
      <c r="BO472" s="1382"/>
      <c r="BP472" s="1382"/>
      <c r="BQ472" s="1383"/>
      <c r="BR472" s="1484"/>
      <c r="BS472" s="1485"/>
      <c r="BT472" s="1485"/>
      <c r="BU472" s="1485"/>
      <c r="BV472" s="1485"/>
      <c r="BW472" s="1485"/>
      <c r="BX472" s="1485"/>
      <c r="BY472" s="1485"/>
      <c r="BZ472" s="1485"/>
      <c r="CA472" s="1485"/>
      <c r="CB472" s="1485"/>
      <c r="CC472" s="1485"/>
      <c r="CD472" s="1485"/>
      <c r="CE472" s="1485"/>
      <c r="CF472" s="1485"/>
      <c r="CG472" s="1485"/>
      <c r="CH472" s="1485"/>
      <c r="CI472" s="1485"/>
      <c r="CJ472" s="1485"/>
      <c r="CK472" s="1485"/>
      <c r="CL472" s="1485"/>
      <c r="CM472" s="1485"/>
      <c r="CN472" s="1485"/>
      <c r="CO472" s="1485"/>
      <c r="CP472" s="1485"/>
      <c r="CQ472" s="1485"/>
      <c r="CR472" s="1486"/>
      <c r="CS472" s="1553"/>
      <c r="CT472" s="1554"/>
      <c r="CU472" s="1555"/>
      <c r="CV472" s="1390"/>
      <c r="CW472" s="1391"/>
      <c r="CX472" s="1391"/>
      <c r="CY472" s="1391"/>
      <c r="CZ472" s="1391"/>
      <c r="DA472" s="1560"/>
      <c r="DB472" s="1473"/>
      <c r="DC472" s="1474"/>
      <c r="DD472" s="1474"/>
      <c r="DE472" s="1474"/>
      <c r="DF472" s="1474"/>
      <c r="DG472" s="1474"/>
      <c r="DH472" s="1474"/>
      <c r="DI472" s="1474"/>
      <c r="DJ472" s="1474"/>
      <c r="DK472" s="1474"/>
      <c r="DL472" s="1474"/>
      <c r="DM472" s="1474"/>
      <c r="DN472" s="1474"/>
      <c r="DO472" s="1474"/>
      <c r="DP472" s="1475"/>
      <c r="DQ472" s="81"/>
      <c r="DR472" s="144"/>
      <c r="DV472" s="139"/>
      <c r="DW472" s="139"/>
      <c r="DX472" s="139"/>
      <c r="DY472" s="139"/>
      <c r="DZ472" s="139"/>
      <c r="EA472" s="1567"/>
      <c r="EB472" s="1568"/>
      <c r="EC472" s="1568"/>
      <c r="ED472" s="1569"/>
      <c r="EE472" s="1381"/>
      <c r="EF472" s="1383"/>
      <c r="EG472" s="1381"/>
      <c r="EH472" s="1382"/>
      <c r="EI472" s="1382"/>
      <c r="EJ472" s="1382"/>
      <c r="EK472" s="1382"/>
      <c r="EL472" s="1382"/>
      <c r="EM472" s="1383"/>
      <c r="EN472" s="1484"/>
      <c r="EO472" s="1485"/>
      <c r="EP472" s="1485"/>
      <c r="EQ472" s="1485"/>
      <c r="ER472" s="1485"/>
      <c r="ES472" s="1485"/>
      <c r="ET472" s="1485"/>
      <c r="EU472" s="1485"/>
      <c r="EV472" s="1485"/>
      <c r="EW472" s="1485"/>
      <c r="EX472" s="1485"/>
      <c r="EY472" s="1485"/>
      <c r="EZ472" s="1485"/>
      <c r="FA472" s="1485"/>
      <c r="FB472" s="1485"/>
      <c r="FC472" s="1485"/>
      <c r="FD472" s="1485"/>
      <c r="FE472" s="1485"/>
      <c r="FF472" s="1485"/>
      <c r="FG472" s="1485"/>
      <c r="FH472" s="1485"/>
      <c r="FI472" s="1485"/>
      <c r="FJ472" s="1485"/>
      <c r="FK472" s="1485"/>
      <c r="FL472" s="1485"/>
      <c r="FM472" s="1485"/>
      <c r="FN472" s="1486"/>
      <c r="FO472" s="1553"/>
      <c r="FP472" s="1554"/>
      <c r="FQ472" s="1555"/>
      <c r="FR472" s="2182"/>
      <c r="FS472" s="2183"/>
      <c r="FT472" s="2183"/>
      <c r="FU472" s="2183"/>
      <c r="FV472" s="2183"/>
      <c r="FW472" s="2184"/>
      <c r="FX472" s="1818"/>
      <c r="FY472" s="1568"/>
      <c r="FZ472" s="1568"/>
      <c r="GA472" s="1569"/>
      <c r="GB472" s="1381"/>
      <c r="GC472" s="1383"/>
      <c r="GD472" s="1381"/>
      <c r="GE472" s="1382"/>
      <c r="GF472" s="1382"/>
      <c r="GG472" s="1382"/>
      <c r="GH472" s="1382"/>
      <c r="GI472" s="1382"/>
      <c r="GJ472" s="1383"/>
      <c r="GK472" s="1484"/>
      <c r="GL472" s="1485"/>
      <c r="GM472" s="1485"/>
      <c r="GN472" s="1485"/>
      <c r="GO472" s="1485"/>
      <c r="GP472" s="1485"/>
      <c r="GQ472" s="1485"/>
      <c r="GR472" s="1485"/>
      <c r="GS472" s="1485"/>
      <c r="GT472" s="1485"/>
      <c r="GU472" s="1485"/>
      <c r="GV472" s="1485"/>
      <c r="GW472" s="1485"/>
      <c r="GX472" s="1485"/>
      <c r="GY472" s="1485"/>
      <c r="GZ472" s="1485"/>
      <c r="HA472" s="1485"/>
      <c r="HB472" s="1485"/>
      <c r="HC472" s="1485"/>
      <c r="HD472" s="1485"/>
      <c r="HE472" s="1485"/>
      <c r="HF472" s="1485"/>
      <c r="HG472" s="1485"/>
      <c r="HH472" s="1485"/>
      <c r="HI472" s="1485"/>
      <c r="HJ472" s="1485"/>
      <c r="HK472" s="1486"/>
      <c r="HL472" s="1553"/>
      <c r="HM472" s="1554"/>
      <c r="HN472" s="1555"/>
      <c r="HO472" s="2182"/>
      <c r="HP472" s="2183"/>
      <c r="HQ472" s="2183"/>
      <c r="HR472" s="2183"/>
      <c r="HS472" s="2183"/>
      <c r="HT472" s="2184"/>
      <c r="HU472" s="1473"/>
      <c r="HV472" s="1474"/>
      <c r="HW472" s="1474"/>
      <c r="HX472" s="1474"/>
      <c r="HY472" s="1474"/>
      <c r="HZ472" s="1474"/>
      <c r="IA472" s="1474"/>
      <c r="IB472" s="1474"/>
      <c r="IC472" s="1474"/>
      <c r="ID472" s="1474"/>
      <c r="IE472" s="1474"/>
      <c r="IF472" s="1474"/>
      <c r="IG472" s="1474"/>
      <c r="IH472" s="1474"/>
      <c r="II472" s="1475"/>
    </row>
    <row r="473" spans="3:243" ht="5.25" customHeight="1">
      <c r="C473" s="139"/>
      <c r="D473" s="139"/>
      <c r="E473" s="139"/>
      <c r="F473" s="139"/>
      <c r="G473" s="139"/>
      <c r="H473" s="1567"/>
      <c r="I473" s="1568"/>
      <c r="J473" s="1568"/>
      <c r="K473" s="1569"/>
      <c r="L473" s="1381"/>
      <c r="M473" s="1383"/>
      <c r="N473" s="1428"/>
      <c r="O473" s="1480"/>
      <c r="P473" s="1480"/>
      <c r="Q473" s="1480"/>
      <c r="R473" s="1480"/>
      <c r="S473" s="1480"/>
      <c r="T473" s="1429"/>
      <c r="U473" s="1487"/>
      <c r="V473" s="1488"/>
      <c r="W473" s="1488"/>
      <c r="X473" s="1488"/>
      <c r="Y473" s="1488"/>
      <c r="Z473" s="1488"/>
      <c r="AA473" s="1488"/>
      <c r="AB473" s="1488"/>
      <c r="AC473" s="1488"/>
      <c r="AD473" s="1488"/>
      <c r="AE473" s="1488"/>
      <c r="AF473" s="1488"/>
      <c r="AG473" s="1488"/>
      <c r="AH473" s="1488"/>
      <c r="AI473" s="1488"/>
      <c r="AJ473" s="1488"/>
      <c r="AK473" s="1488"/>
      <c r="AL473" s="1488"/>
      <c r="AM473" s="1488"/>
      <c r="AN473" s="1488"/>
      <c r="AO473" s="1488"/>
      <c r="AP473" s="1488"/>
      <c r="AQ473" s="1488"/>
      <c r="AR473" s="1488"/>
      <c r="AS473" s="1488"/>
      <c r="AT473" s="1488"/>
      <c r="AU473" s="1489"/>
      <c r="AV473" s="1556"/>
      <c r="AW473" s="1557"/>
      <c r="AX473" s="1558"/>
      <c r="AY473" s="1561"/>
      <c r="AZ473" s="1562"/>
      <c r="BA473" s="1562"/>
      <c r="BB473" s="1562"/>
      <c r="BC473" s="1562"/>
      <c r="BD473" s="1563"/>
      <c r="BE473" s="1818"/>
      <c r="BF473" s="1568"/>
      <c r="BG473" s="1568"/>
      <c r="BH473" s="1569"/>
      <c r="BI473" s="1381"/>
      <c r="BJ473" s="1383"/>
      <c r="BK473" s="1428"/>
      <c r="BL473" s="1480"/>
      <c r="BM473" s="1480"/>
      <c r="BN473" s="1480"/>
      <c r="BO473" s="1480"/>
      <c r="BP473" s="1480"/>
      <c r="BQ473" s="1429"/>
      <c r="BR473" s="1487"/>
      <c r="BS473" s="1488"/>
      <c r="BT473" s="1488"/>
      <c r="BU473" s="1488"/>
      <c r="BV473" s="1488"/>
      <c r="BW473" s="1488"/>
      <c r="BX473" s="1488"/>
      <c r="BY473" s="1488"/>
      <c r="BZ473" s="1488"/>
      <c r="CA473" s="1488"/>
      <c r="CB473" s="1488"/>
      <c r="CC473" s="1488"/>
      <c r="CD473" s="1488"/>
      <c r="CE473" s="1488"/>
      <c r="CF473" s="1488"/>
      <c r="CG473" s="1488"/>
      <c r="CH473" s="1488"/>
      <c r="CI473" s="1488"/>
      <c r="CJ473" s="1488"/>
      <c r="CK473" s="1488"/>
      <c r="CL473" s="1488"/>
      <c r="CM473" s="1488"/>
      <c r="CN473" s="1488"/>
      <c r="CO473" s="1488"/>
      <c r="CP473" s="1488"/>
      <c r="CQ473" s="1488"/>
      <c r="CR473" s="1489"/>
      <c r="CS473" s="1556"/>
      <c r="CT473" s="1557"/>
      <c r="CU473" s="1558"/>
      <c r="CV473" s="1561"/>
      <c r="CW473" s="1562"/>
      <c r="CX473" s="1562"/>
      <c r="CY473" s="1562"/>
      <c r="CZ473" s="1562"/>
      <c r="DA473" s="1563"/>
      <c r="DB473" s="1473"/>
      <c r="DC473" s="1474"/>
      <c r="DD473" s="1474"/>
      <c r="DE473" s="1474"/>
      <c r="DF473" s="1474"/>
      <c r="DG473" s="1474"/>
      <c r="DH473" s="1474"/>
      <c r="DI473" s="1474"/>
      <c r="DJ473" s="1474"/>
      <c r="DK473" s="1474"/>
      <c r="DL473" s="1474"/>
      <c r="DM473" s="1474"/>
      <c r="DN473" s="1474"/>
      <c r="DO473" s="1474"/>
      <c r="DP473" s="1475"/>
      <c r="DQ473" s="81"/>
      <c r="DR473" s="144"/>
      <c r="DV473" s="139"/>
      <c r="DW473" s="139"/>
      <c r="DX473" s="139"/>
      <c r="DY473" s="139"/>
      <c r="DZ473" s="139"/>
      <c r="EA473" s="1567"/>
      <c r="EB473" s="1568"/>
      <c r="EC473" s="1568"/>
      <c r="ED473" s="1569"/>
      <c r="EE473" s="1381"/>
      <c r="EF473" s="1383"/>
      <c r="EG473" s="1428"/>
      <c r="EH473" s="1480"/>
      <c r="EI473" s="1480"/>
      <c r="EJ473" s="1480"/>
      <c r="EK473" s="1480"/>
      <c r="EL473" s="1480"/>
      <c r="EM473" s="1429"/>
      <c r="EN473" s="1487"/>
      <c r="EO473" s="1488"/>
      <c r="EP473" s="1488"/>
      <c r="EQ473" s="1488"/>
      <c r="ER473" s="1488"/>
      <c r="ES473" s="1488"/>
      <c r="ET473" s="1488"/>
      <c r="EU473" s="1488"/>
      <c r="EV473" s="1488"/>
      <c r="EW473" s="1488"/>
      <c r="EX473" s="1488"/>
      <c r="EY473" s="1488"/>
      <c r="EZ473" s="1488"/>
      <c r="FA473" s="1488"/>
      <c r="FB473" s="1488"/>
      <c r="FC473" s="1488"/>
      <c r="FD473" s="1488"/>
      <c r="FE473" s="1488"/>
      <c r="FF473" s="1488"/>
      <c r="FG473" s="1488"/>
      <c r="FH473" s="1488"/>
      <c r="FI473" s="1488"/>
      <c r="FJ473" s="1488"/>
      <c r="FK473" s="1488"/>
      <c r="FL473" s="1488"/>
      <c r="FM473" s="1488"/>
      <c r="FN473" s="1489"/>
      <c r="FO473" s="1556"/>
      <c r="FP473" s="1557"/>
      <c r="FQ473" s="1558"/>
      <c r="FR473" s="2185"/>
      <c r="FS473" s="2186"/>
      <c r="FT473" s="2186"/>
      <c r="FU473" s="2186"/>
      <c r="FV473" s="2186"/>
      <c r="FW473" s="2187"/>
      <c r="FX473" s="1818"/>
      <c r="FY473" s="1568"/>
      <c r="FZ473" s="1568"/>
      <c r="GA473" s="1569"/>
      <c r="GB473" s="1381"/>
      <c r="GC473" s="1383"/>
      <c r="GD473" s="1428"/>
      <c r="GE473" s="1480"/>
      <c r="GF473" s="1480"/>
      <c r="GG473" s="1480"/>
      <c r="GH473" s="1480"/>
      <c r="GI473" s="1480"/>
      <c r="GJ473" s="1429"/>
      <c r="GK473" s="1487"/>
      <c r="GL473" s="1488"/>
      <c r="GM473" s="1488"/>
      <c r="GN473" s="1488"/>
      <c r="GO473" s="1488"/>
      <c r="GP473" s="1488"/>
      <c r="GQ473" s="1488"/>
      <c r="GR473" s="1488"/>
      <c r="GS473" s="1488"/>
      <c r="GT473" s="1488"/>
      <c r="GU473" s="1488"/>
      <c r="GV473" s="1488"/>
      <c r="GW473" s="1488"/>
      <c r="GX473" s="1488"/>
      <c r="GY473" s="1488"/>
      <c r="GZ473" s="1488"/>
      <c r="HA473" s="1488"/>
      <c r="HB473" s="1488"/>
      <c r="HC473" s="1488"/>
      <c r="HD473" s="1488"/>
      <c r="HE473" s="1488"/>
      <c r="HF473" s="1488"/>
      <c r="HG473" s="1488"/>
      <c r="HH473" s="1488"/>
      <c r="HI473" s="1488"/>
      <c r="HJ473" s="1488"/>
      <c r="HK473" s="1489"/>
      <c r="HL473" s="1556"/>
      <c r="HM473" s="1557"/>
      <c r="HN473" s="1558"/>
      <c r="HO473" s="2185"/>
      <c r="HP473" s="2186"/>
      <c r="HQ473" s="2186"/>
      <c r="HR473" s="2186"/>
      <c r="HS473" s="2186"/>
      <c r="HT473" s="2187"/>
      <c r="HU473" s="1473"/>
      <c r="HV473" s="1474"/>
      <c r="HW473" s="1474"/>
      <c r="HX473" s="1474"/>
      <c r="HY473" s="1474"/>
      <c r="HZ473" s="1474"/>
      <c r="IA473" s="1474"/>
      <c r="IB473" s="1474"/>
      <c r="IC473" s="1474"/>
      <c r="ID473" s="1474"/>
      <c r="IE473" s="1474"/>
      <c r="IF473" s="1474"/>
      <c r="IG473" s="1474"/>
      <c r="IH473" s="1474"/>
      <c r="II473" s="1475"/>
    </row>
    <row r="474" spans="3:243" ht="5.25" customHeight="1">
      <c r="C474" s="139"/>
      <c r="D474" s="139"/>
      <c r="E474" s="139"/>
      <c r="F474" s="139"/>
      <c r="G474" s="139"/>
      <c r="H474" s="1567"/>
      <c r="I474" s="1568"/>
      <c r="J474" s="1568"/>
      <c r="K474" s="1569"/>
      <c r="L474" s="1381"/>
      <c r="M474" s="1383"/>
      <c r="N474" s="1427" t="s">
        <v>125</v>
      </c>
      <c r="O474" s="1379"/>
      <c r="P474" s="1379"/>
      <c r="Q474" s="1379"/>
      <c r="R474" s="1379"/>
      <c r="S474" s="1379"/>
      <c r="T474" s="1380"/>
      <c r="U474" s="1459" t="str">
        <f>IF($U$210&lt;&gt;"",$U$210,"")</f>
        <v/>
      </c>
      <c r="V474" s="1460"/>
      <c r="W474" s="1461"/>
      <c r="X474" s="1459" t="str">
        <f>IF($X$210&lt;&gt;"",$X$210,"")</f>
        <v/>
      </c>
      <c r="Y474" s="1460"/>
      <c r="Z474" s="1461"/>
      <c r="AA474" s="1459" t="str">
        <f>IF($AA$210&lt;&gt;"",$AA$210,"")</f>
        <v/>
      </c>
      <c r="AB474" s="1460"/>
      <c r="AC474" s="1461"/>
      <c r="AD474" s="1459" t="str">
        <f>IF($AD$210&lt;&gt;"",$AD$210,"")</f>
        <v/>
      </c>
      <c r="AE474" s="1460"/>
      <c r="AF474" s="1671"/>
      <c r="AG474" s="1680" t="str">
        <f>IF($AG$210&lt;&gt;"",$AG$210,"")</f>
        <v/>
      </c>
      <c r="AH474" s="1460"/>
      <c r="AI474" s="1461"/>
      <c r="AJ474" s="1459" t="str">
        <f>IF($AJ$210&lt;&gt;"",$AJ$210,"")</f>
        <v/>
      </c>
      <c r="AK474" s="1460"/>
      <c r="AL474" s="1461"/>
      <c r="AM474" s="1459" t="str">
        <f>IF($AM$210&lt;&gt;"",$AM$210,"")</f>
        <v/>
      </c>
      <c r="AN474" s="1460"/>
      <c r="AO474" s="1461"/>
      <c r="AP474" s="1459" t="str">
        <f>IF($AP$210&lt;&gt;"",$AP$210,"")</f>
        <v/>
      </c>
      <c r="AQ474" s="1460"/>
      <c r="AR474" s="1671"/>
      <c r="AS474" s="1680" t="str">
        <f>IF($AS$210&lt;&gt;"",$AS$210,"")</f>
        <v/>
      </c>
      <c r="AT474" s="1460"/>
      <c r="AU474" s="1461"/>
      <c r="AV474" s="1459" t="str">
        <f>IF($AV$210&lt;&gt;"",$AV$210,"")</f>
        <v/>
      </c>
      <c r="AW474" s="1460"/>
      <c r="AX474" s="1461"/>
      <c r="AY474" s="1459" t="str">
        <f>IF($AY$210&lt;&gt;"",$AY$210,"")</f>
        <v/>
      </c>
      <c r="AZ474" s="1460"/>
      <c r="BA474" s="1461"/>
      <c r="BB474" s="1459" t="str">
        <f>IF($BB$210&lt;&gt;"",$BB$210,"")</f>
        <v/>
      </c>
      <c r="BC474" s="1460"/>
      <c r="BD474" s="1461"/>
      <c r="BE474" s="1818"/>
      <c r="BF474" s="1568"/>
      <c r="BG474" s="1568"/>
      <c r="BH474" s="1569"/>
      <c r="BI474" s="1381"/>
      <c r="BJ474" s="1383"/>
      <c r="BK474" s="1427" t="s">
        <v>125</v>
      </c>
      <c r="BL474" s="1379"/>
      <c r="BM474" s="1379"/>
      <c r="BN474" s="1379"/>
      <c r="BO474" s="1379"/>
      <c r="BP474" s="1379"/>
      <c r="BQ474" s="1380"/>
      <c r="BR474" s="1791"/>
      <c r="BS474" s="1792"/>
      <c r="BT474" s="1792"/>
      <c r="BU474" s="1793"/>
      <c r="BV474" s="1793"/>
      <c r="BW474" s="1793"/>
      <c r="BX474" s="1793"/>
      <c r="BY474" s="1793"/>
      <c r="BZ474" s="1793"/>
      <c r="CA474" s="1793"/>
      <c r="CB474" s="1793"/>
      <c r="CC474" s="1793"/>
      <c r="CD474" s="1793"/>
      <c r="CE474" s="1793"/>
      <c r="CF474" s="1793"/>
      <c r="CG474" s="1793"/>
      <c r="CH474" s="1793"/>
      <c r="CI474" s="1793"/>
      <c r="CJ474" s="1793"/>
      <c r="CK474" s="1793"/>
      <c r="CL474" s="1793"/>
      <c r="CM474" s="1793"/>
      <c r="CN474" s="1793"/>
      <c r="CO474" s="1793"/>
      <c r="CP474" s="1793"/>
      <c r="CQ474" s="1793"/>
      <c r="CR474" s="1793"/>
      <c r="CS474" s="1793"/>
      <c r="CT474" s="1793"/>
      <c r="CU474" s="1793"/>
      <c r="CV474" s="1793"/>
      <c r="CW474" s="1793"/>
      <c r="CX474" s="1793"/>
      <c r="CY474" s="1793"/>
      <c r="CZ474" s="1793"/>
      <c r="DA474" s="1794"/>
      <c r="DB474" s="1473"/>
      <c r="DC474" s="1474"/>
      <c r="DD474" s="1474"/>
      <c r="DE474" s="1474"/>
      <c r="DF474" s="1474"/>
      <c r="DG474" s="1474"/>
      <c r="DH474" s="1474"/>
      <c r="DI474" s="1474"/>
      <c r="DJ474" s="1474"/>
      <c r="DK474" s="1474"/>
      <c r="DL474" s="1474"/>
      <c r="DM474" s="1474"/>
      <c r="DN474" s="1474"/>
      <c r="DO474" s="1474"/>
      <c r="DP474" s="1475"/>
      <c r="DQ474" s="81"/>
      <c r="DR474" s="144"/>
      <c r="DV474" s="139"/>
      <c r="DW474" s="139"/>
      <c r="DX474" s="139"/>
      <c r="DY474" s="139"/>
      <c r="DZ474" s="139"/>
      <c r="EA474" s="1567"/>
      <c r="EB474" s="1568"/>
      <c r="EC474" s="1568"/>
      <c r="ED474" s="1569"/>
      <c r="EE474" s="1381"/>
      <c r="EF474" s="1383"/>
      <c r="EG474" s="1427" t="s">
        <v>125</v>
      </c>
      <c r="EH474" s="1379"/>
      <c r="EI474" s="1379"/>
      <c r="EJ474" s="1379"/>
      <c r="EK474" s="1379"/>
      <c r="EL474" s="1379"/>
      <c r="EM474" s="1380"/>
      <c r="EN474" s="1791"/>
      <c r="EO474" s="1792"/>
      <c r="EP474" s="1792"/>
      <c r="EQ474" s="1793"/>
      <c r="ER474" s="1793"/>
      <c r="ES474" s="1793"/>
      <c r="ET474" s="1793"/>
      <c r="EU474" s="1793"/>
      <c r="EV474" s="1793"/>
      <c r="EW474" s="1793"/>
      <c r="EX474" s="1793"/>
      <c r="EY474" s="1793"/>
      <c r="EZ474" s="1793"/>
      <c r="FA474" s="1793"/>
      <c r="FB474" s="1793"/>
      <c r="FC474" s="1793"/>
      <c r="FD474" s="1793"/>
      <c r="FE474" s="1793"/>
      <c r="FF474" s="1793"/>
      <c r="FG474" s="1793"/>
      <c r="FH474" s="1793"/>
      <c r="FI474" s="1793"/>
      <c r="FJ474" s="1793"/>
      <c r="FK474" s="1793"/>
      <c r="FL474" s="1793"/>
      <c r="FM474" s="1793"/>
      <c r="FN474" s="1793"/>
      <c r="FO474" s="1793"/>
      <c r="FP474" s="1793"/>
      <c r="FQ474" s="1793"/>
      <c r="FR474" s="1793"/>
      <c r="FS474" s="1793"/>
      <c r="FT474" s="1793"/>
      <c r="FU474" s="1793"/>
      <c r="FV474" s="1793"/>
      <c r="FW474" s="1794"/>
      <c r="FX474" s="1818"/>
      <c r="FY474" s="1568"/>
      <c r="FZ474" s="1568"/>
      <c r="GA474" s="1569"/>
      <c r="GB474" s="1381"/>
      <c r="GC474" s="1383"/>
      <c r="GD474" s="1427" t="s">
        <v>125</v>
      </c>
      <c r="GE474" s="1379"/>
      <c r="GF474" s="1379"/>
      <c r="GG474" s="1379"/>
      <c r="GH474" s="1379"/>
      <c r="GI474" s="1379"/>
      <c r="GJ474" s="1380"/>
      <c r="GK474" s="1791"/>
      <c r="GL474" s="1792"/>
      <c r="GM474" s="1792"/>
      <c r="GN474" s="1793"/>
      <c r="GO474" s="1793"/>
      <c r="GP474" s="1793"/>
      <c r="GQ474" s="1793"/>
      <c r="GR474" s="1793"/>
      <c r="GS474" s="1793"/>
      <c r="GT474" s="1793"/>
      <c r="GU474" s="1793"/>
      <c r="GV474" s="1793"/>
      <c r="GW474" s="1793"/>
      <c r="GX474" s="1793"/>
      <c r="GY474" s="1793"/>
      <c r="GZ474" s="1793"/>
      <c r="HA474" s="1793"/>
      <c r="HB474" s="1793"/>
      <c r="HC474" s="1793"/>
      <c r="HD474" s="1793"/>
      <c r="HE474" s="1793"/>
      <c r="HF474" s="1793"/>
      <c r="HG474" s="1793"/>
      <c r="HH474" s="1793"/>
      <c r="HI474" s="1793"/>
      <c r="HJ474" s="1793"/>
      <c r="HK474" s="1793"/>
      <c r="HL474" s="1793"/>
      <c r="HM474" s="1793"/>
      <c r="HN474" s="1793"/>
      <c r="HO474" s="1793"/>
      <c r="HP474" s="1793"/>
      <c r="HQ474" s="1793"/>
      <c r="HR474" s="1793"/>
      <c r="HS474" s="1793"/>
      <c r="HT474" s="1794"/>
      <c r="HU474" s="1473"/>
      <c r="HV474" s="1474"/>
      <c r="HW474" s="1474"/>
      <c r="HX474" s="1474"/>
      <c r="HY474" s="1474"/>
      <c r="HZ474" s="1474"/>
      <c r="IA474" s="1474"/>
      <c r="IB474" s="1474"/>
      <c r="IC474" s="1474"/>
      <c r="ID474" s="1474"/>
      <c r="IE474" s="1474"/>
      <c r="IF474" s="1474"/>
      <c r="IG474" s="1474"/>
      <c r="IH474" s="1474"/>
      <c r="II474" s="1475"/>
    </row>
    <row r="475" spans="3:243" ht="5.25" customHeight="1">
      <c r="C475" s="139"/>
      <c r="D475" s="139"/>
      <c r="E475" s="139"/>
      <c r="F475" s="139"/>
      <c r="G475" s="139"/>
      <c r="H475" s="1567"/>
      <c r="I475" s="1568"/>
      <c r="J475" s="1568"/>
      <c r="K475" s="1569"/>
      <c r="L475" s="1381"/>
      <c r="M475" s="1383"/>
      <c r="N475" s="1381"/>
      <c r="O475" s="1382"/>
      <c r="P475" s="1382"/>
      <c r="Q475" s="1382"/>
      <c r="R475" s="1382"/>
      <c r="S475" s="1382"/>
      <c r="T475" s="1383"/>
      <c r="U475" s="1462"/>
      <c r="V475" s="1463"/>
      <c r="W475" s="1464"/>
      <c r="X475" s="1462"/>
      <c r="Y475" s="1463"/>
      <c r="Z475" s="1464"/>
      <c r="AA475" s="1462"/>
      <c r="AB475" s="1463"/>
      <c r="AC475" s="1464"/>
      <c r="AD475" s="1462"/>
      <c r="AE475" s="1463"/>
      <c r="AF475" s="1672"/>
      <c r="AG475" s="1675"/>
      <c r="AH475" s="1463"/>
      <c r="AI475" s="1464"/>
      <c r="AJ475" s="1462"/>
      <c r="AK475" s="1463"/>
      <c r="AL475" s="1464"/>
      <c r="AM475" s="1462"/>
      <c r="AN475" s="1463"/>
      <c r="AO475" s="1464"/>
      <c r="AP475" s="1462"/>
      <c r="AQ475" s="1463"/>
      <c r="AR475" s="1672"/>
      <c r="AS475" s="1675"/>
      <c r="AT475" s="1463"/>
      <c r="AU475" s="1464"/>
      <c r="AV475" s="1462"/>
      <c r="AW475" s="1463"/>
      <c r="AX475" s="1464"/>
      <c r="AY475" s="1462"/>
      <c r="AZ475" s="1463"/>
      <c r="BA475" s="1464"/>
      <c r="BB475" s="1462"/>
      <c r="BC475" s="1463"/>
      <c r="BD475" s="1464"/>
      <c r="BE475" s="1818"/>
      <c r="BF475" s="1568"/>
      <c r="BG475" s="1568"/>
      <c r="BH475" s="1569"/>
      <c r="BI475" s="1381"/>
      <c r="BJ475" s="1383"/>
      <c r="BK475" s="1381"/>
      <c r="BL475" s="1382"/>
      <c r="BM475" s="1382"/>
      <c r="BN475" s="1382"/>
      <c r="BO475" s="1382"/>
      <c r="BP475" s="1382"/>
      <c r="BQ475" s="1383"/>
      <c r="BR475" s="1795"/>
      <c r="BS475" s="1796"/>
      <c r="BT475" s="1796"/>
      <c r="BU475" s="1797"/>
      <c r="BV475" s="1797"/>
      <c r="BW475" s="1797"/>
      <c r="BX475" s="1797"/>
      <c r="BY475" s="1797"/>
      <c r="BZ475" s="1797"/>
      <c r="CA475" s="1797"/>
      <c r="CB475" s="1797"/>
      <c r="CC475" s="1797"/>
      <c r="CD475" s="1797"/>
      <c r="CE475" s="1797"/>
      <c r="CF475" s="1797"/>
      <c r="CG475" s="1797"/>
      <c r="CH475" s="1797"/>
      <c r="CI475" s="1797"/>
      <c r="CJ475" s="1797"/>
      <c r="CK475" s="1797"/>
      <c r="CL475" s="1797"/>
      <c r="CM475" s="1797"/>
      <c r="CN475" s="1797"/>
      <c r="CO475" s="1797"/>
      <c r="CP475" s="1797"/>
      <c r="CQ475" s="1797"/>
      <c r="CR475" s="1797"/>
      <c r="CS475" s="1797"/>
      <c r="CT475" s="1797"/>
      <c r="CU475" s="1797"/>
      <c r="CV475" s="1797"/>
      <c r="CW475" s="1797"/>
      <c r="CX475" s="1797"/>
      <c r="CY475" s="1797"/>
      <c r="CZ475" s="1797"/>
      <c r="DA475" s="1798"/>
      <c r="DB475" s="1473"/>
      <c r="DC475" s="1474"/>
      <c r="DD475" s="1474"/>
      <c r="DE475" s="1474"/>
      <c r="DF475" s="1474"/>
      <c r="DG475" s="1474"/>
      <c r="DH475" s="1474"/>
      <c r="DI475" s="1474"/>
      <c r="DJ475" s="1474"/>
      <c r="DK475" s="1474"/>
      <c r="DL475" s="1474"/>
      <c r="DM475" s="1474"/>
      <c r="DN475" s="1474"/>
      <c r="DO475" s="1474"/>
      <c r="DP475" s="1475"/>
      <c r="DQ475" s="81"/>
      <c r="DR475" s="144"/>
      <c r="DV475" s="139"/>
      <c r="DW475" s="139"/>
      <c r="DX475" s="139"/>
      <c r="DY475" s="139"/>
      <c r="DZ475" s="139"/>
      <c r="EA475" s="1567"/>
      <c r="EB475" s="1568"/>
      <c r="EC475" s="1568"/>
      <c r="ED475" s="1569"/>
      <c r="EE475" s="1381"/>
      <c r="EF475" s="1383"/>
      <c r="EG475" s="1381"/>
      <c r="EH475" s="1382"/>
      <c r="EI475" s="1382"/>
      <c r="EJ475" s="1382"/>
      <c r="EK475" s="1382"/>
      <c r="EL475" s="1382"/>
      <c r="EM475" s="1383"/>
      <c r="EN475" s="1795"/>
      <c r="EO475" s="1796"/>
      <c r="EP475" s="1796"/>
      <c r="EQ475" s="1797"/>
      <c r="ER475" s="1797"/>
      <c r="ES475" s="1797"/>
      <c r="ET475" s="1797"/>
      <c r="EU475" s="1797"/>
      <c r="EV475" s="1797"/>
      <c r="EW475" s="1797"/>
      <c r="EX475" s="1797"/>
      <c r="EY475" s="1797"/>
      <c r="EZ475" s="1797"/>
      <c r="FA475" s="1797"/>
      <c r="FB475" s="1797"/>
      <c r="FC475" s="1797"/>
      <c r="FD475" s="1797"/>
      <c r="FE475" s="1797"/>
      <c r="FF475" s="1797"/>
      <c r="FG475" s="1797"/>
      <c r="FH475" s="1797"/>
      <c r="FI475" s="1797"/>
      <c r="FJ475" s="1797"/>
      <c r="FK475" s="1797"/>
      <c r="FL475" s="1797"/>
      <c r="FM475" s="1797"/>
      <c r="FN475" s="1797"/>
      <c r="FO475" s="1797"/>
      <c r="FP475" s="1797"/>
      <c r="FQ475" s="1797"/>
      <c r="FR475" s="1797"/>
      <c r="FS475" s="1797"/>
      <c r="FT475" s="1797"/>
      <c r="FU475" s="1797"/>
      <c r="FV475" s="1797"/>
      <c r="FW475" s="1798"/>
      <c r="FX475" s="1818"/>
      <c r="FY475" s="1568"/>
      <c r="FZ475" s="1568"/>
      <c r="GA475" s="1569"/>
      <c r="GB475" s="1381"/>
      <c r="GC475" s="1383"/>
      <c r="GD475" s="1381"/>
      <c r="GE475" s="1382"/>
      <c r="GF475" s="1382"/>
      <c r="GG475" s="1382"/>
      <c r="GH475" s="1382"/>
      <c r="GI475" s="1382"/>
      <c r="GJ475" s="1383"/>
      <c r="GK475" s="1795"/>
      <c r="GL475" s="1796"/>
      <c r="GM475" s="1796"/>
      <c r="GN475" s="1797"/>
      <c r="GO475" s="1797"/>
      <c r="GP475" s="1797"/>
      <c r="GQ475" s="1797"/>
      <c r="GR475" s="1797"/>
      <c r="GS475" s="1797"/>
      <c r="GT475" s="1797"/>
      <c r="GU475" s="1797"/>
      <c r="GV475" s="1797"/>
      <c r="GW475" s="1797"/>
      <c r="GX475" s="1797"/>
      <c r="GY475" s="1797"/>
      <c r="GZ475" s="1797"/>
      <c r="HA475" s="1797"/>
      <c r="HB475" s="1797"/>
      <c r="HC475" s="1797"/>
      <c r="HD475" s="1797"/>
      <c r="HE475" s="1797"/>
      <c r="HF475" s="1797"/>
      <c r="HG475" s="1797"/>
      <c r="HH475" s="1797"/>
      <c r="HI475" s="1797"/>
      <c r="HJ475" s="1797"/>
      <c r="HK475" s="1797"/>
      <c r="HL475" s="1797"/>
      <c r="HM475" s="1797"/>
      <c r="HN475" s="1797"/>
      <c r="HO475" s="1797"/>
      <c r="HP475" s="1797"/>
      <c r="HQ475" s="1797"/>
      <c r="HR475" s="1797"/>
      <c r="HS475" s="1797"/>
      <c r="HT475" s="1798"/>
      <c r="HU475" s="1473"/>
      <c r="HV475" s="1474"/>
      <c r="HW475" s="1474"/>
      <c r="HX475" s="1474"/>
      <c r="HY475" s="1474"/>
      <c r="HZ475" s="1474"/>
      <c r="IA475" s="1474"/>
      <c r="IB475" s="1474"/>
      <c r="IC475" s="1474"/>
      <c r="ID475" s="1474"/>
      <c r="IE475" s="1474"/>
      <c r="IF475" s="1474"/>
      <c r="IG475" s="1474"/>
      <c r="IH475" s="1474"/>
      <c r="II475" s="1475"/>
    </row>
    <row r="476" spans="3:243" ht="5.25" customHeight="1">
      <c r="C476" s="139"/>
      <c r="D476" s="139"/>
      <c r="E476" s="139"/>
      <c r="F476" s="139"/>
      <c r="G476" s="139"/>
      <c r="H476" s="1567"/>
      <c r="I476" s="1568"/>
      <c r="J476" s="1568"/>
      <c r="K476" s="1569"/>
      <c r="L476" s="1381"/>
      <c r="M476" s="1383"/>
      <c r="N476" s="1381"/>
      <c r="O476" s="1382"/>
      <c r="P476" s="1382"/>
      <c r="Q476" s="1382"/>
      <c r="R476" s="1382"/>
      <c r="S476" s="1382"/>
      <c r="T476" s="1383"/>
      <c r="U476" s="1462"/>
      <c r="V476" s="1463"/>
      <c r="W476" s="1464"/>
      <c r="X476" s="1462"/>
      <c r="Y476" s="1463"/>
      <c r="Z476" s="1464"/>
      <c r="AA476" s="1462"/>
      <c r="AB476" s="1463"/>
      <c r="AC476" s="1464"/>
      <c r="AD476" s="1462"/>
      <c r="AE476" s="1463"/>
      <c r="AF476" s="1672"/>
      <c r="AG476" s="1675"/>
      <c r="AH476" s="1463"/>
      <c r="AI476" s="1464"/>
      <c r="AJ476" s="1462"/>
      <c r="AK476" s="1463"/>
      <c r="AL476" s="1464"/>
      <c r="AM476" s="1462"/>
      <c r="AN476" s="1463"/>
      <c r="AO476" s="1464"/>
      <c r="AP476" s="1462"/>
      <c r="AQ476" s="1463"/>
      <c r="AR476" s="1672"/>
      <c r="AS476" s="1675"/>
      <c r="AT476" s="1463"/>
      <c r="AU476" s="1464"/>
      <c r="AV476" s="1462"/>
      <c r="AW476" s="1463"/>
      <c r="AX476" s="1464"/>
      <c r="AY476" s="1462"/>
      <c r="AZ476" s="1463"/>
      <c r="BA476" s="1464"/>
      <c r="BB476" s="1462"/>
      <c r="BC476" s="1463"/>
      <c r="BD476" s="1464"/>
      <c r="BE476" s="1818"/>
      <c r="BF476" s="1568"/>
      <c r="BG476" s="1568"/>
      <c r="BH476" s="1569"/>
      <c r="BI476" s="1381"/>
      <c r="BJ476" s="1383"/>
      <c r="BK476" s="1381"/>
      <c r="BL476" s="1382"/>
      <c r="BM476" s="1382"/>
      <c r="BN476" s="1382"/>
      <c r="BO476" s="1382"/>
      <c r="BP476" s="1382"/>
      <c r="BQ476" s="1383"/>
      <c r="BR476" s="1795"/>
      <c r="BS476" s="1796"/>
      <c r="BT476" s="1796"/>
      <c r="BU476" s="1797"/>
      <c r="BV476" s="1797"/>
      <c r="BW476" s="1797"/>
      <c r="BX476" s="1797"/>
      <c r="BY476" s="1797"/>
      <c r="BZ476" s="1797"/>
      <c r="CA476" s="1797"/>
      <c r="CB476" s="1797"/>
      <c r="CC476" s="1797"/>
      <c r="CD476" s="1797"/>
      <c r="CE476" s="1797"/>
      <c r="CF476" s="1797"/>
      <c r="CG476" s="1797"/>
      <c r="CH476" s="1797"/>
      <c r="CI476" s="1797"/>
      <c r="CJ476" s="1797"/>
      <c r="CK476" s="1797"/>
      <c r="CL476" s="1797"/>
      <c r="CM476" s="1797"/>
      <c r="CN476" s="1797"/>
      <c r="CO476" s="1797"/>
      <c r="CP476" s="1797"/>
      <c r="CQ476" s="1797"/>
      <c r="CR476" s="1797"/>
      <c r="CS476" s="1797"/>
      <c r="CT476" s="1797"/>
      <c r="CU476" s="1797"/>
      <c r="CV476" s="1797"/>
      <c r="CW476" s="1797"/>
      <c r="CX476" s="1797"/>
      <c r="CY476" s="1797"/>
      <c r="CZ476" s="1797"/>
      <c r="DA476" s="1798"/>
      <c r="DB476" s="1473"/>
      <c r="DC476" s="1474"/>
      <c r="DD476" s="1474"/>
      <c r="DE476" s="1474"/>
      <c r="DF476" s="1474"/>
      <c r="DG476" s="1474"/>
      <c r="DH476" s="1474"/>
      <c r="DI476" s="1474"/>
      <c r="DJ476" s="1474"/>
      <c r="DK476" s="1474"/>
      <c r="DL476" s="1474"/>
      <c r="DM476" s="1474"/>
      <c r="DN476" s="1474"/>
      <c r="DO476" s="1474"/>
      <c r="DP476" s="1475"/>
      <c r="DQ476" s="81"/>
      <c r="DR476" s="144"/>
      <c r="DV476" s="139"/>
      <c r="DW476" s="139"/>
      <c r="DX476" s="139"/>
      <c r="DY476" s="139"/>
      <c r="DZ476" s="139"/>
      <c r="EA476" s="1567"/>
      <c r="EB476" s="1568"/>
      <c r="EC476" s="1568"/>
      <c r="ED476" s="1569"/>
      <c r="EE476" s="1381"/>
      <c r="EF476" s="1383"/>
      <c r="EG476" s="1381"/>
      <c r="EH476" s="1382"/>
      <c r="EI476" s="1382"/>
      <c r="EJ476" s="1382"/>
      <c r="EK476" s="1382"/>
      <c r="EL476" s="1382"/>
      <c r="EM476" s="1383"/>
      <c r="EN476" s="1795"/>
      <c r="EO476" s="1796"/>
      <c r="EP476" s="1796"/>
      <c r="EQ476" s="1797"/>
      <c r="ER476" s="1797"/>
      <c r="ES476" s="1797"/>
      <c r="ET476" s="1797"/>
      <c r="EU476" s="1797"/>
      <c r="EV476" s="1797"/>
      <c r="EW476" s="1797"/>
      <c r="EX476" s="1797"/>
      <c r="EY476" s="1797"/>
      <c r="EZ476" s="1797"/>
      <c r="FA476" s="1797"/>
      <c r="FB476" s="1797"/>
      <c r="FC476" s="1797"/>
      <c r="FD476" s="1797"/>
      <c r="FE476" s="1797"/>
      <c r="FF476" s="1797"/>
      <c r="FG476" s="1797"/>
      <c r="FH476" s="1797"/>
      <c r="FI476" s="1797"/>
      <c r="FJ476" s="1797"/>
      <c r="FK476" s="1797"/>
      <c r="FL476" s="1797"/>
      <c r="FM476" s="1797"/>
      <c r="FN476" s="1797"/>
      <c r="FO476" s="1797"/>
      <c r="FP476" s="1797"/>
      <c r="FQ476" s="1797"/>
      <c r="FR476" s="1797"/>
      <c r="FS476" s="1797"/>
      <c r="FT476" s="1797"/>
      <c r="FU476" s="1797"/>
      <c r="FV476" s="1797"/>
      <c r="FW476" s="1798"/>
      <c r="FX476" s="1818"/>
      <c r="FY476" s="1568"/>
      <c r="FZ476" s="1568"/>
      <c r="GA476" s="1569"/>
      <c r="GB476" s="1381"/>
      <c r="GC476" s="1383"/>
      <c r="GD476" s="1381"/>
      <c r="GE476" s="1382"/>
      <c r="GF476" s="1382"/>
      <c r="GG476" s="1382"/>
      <c r="GH476" s="1382"/>
      <c r="GI476" s="1382"/>
      <c r="GJ476" s="1383"/>
      <c r="GK476" s="1795"/>
      <c r="GL476" s="1796"/>
      <c r="GM476" s="1796"/>
      <c r="GN476" s="1797"/>
      <c r="GO476" s="1797"/>
      <c r="GP476" s="1797"/>
      <c r="GQ476" s="1797"/>
      <c r="GR476" s="1797"/>
      <c r="GS476" s="1797"/>
      <c r="GT476" s="1797"/>
      <c r="GU476" s="1797"/>
      <c r="GV476" s="1797"/>
      <c r="GW476" s="1797"/>
      <c r="GX476" s="1797"/>
      <c r="GY476" s="1797"/>
      <c r="GZ476" s="1797"/>
      <c r="HA476" s="1797"/>
      <c r="HB476" s="1797"/>
      <c r="HC476" s="1797"/>
      <c r="HD476" s="1797"/>
      <c r="HE476" s="1797"/>
      <c r="HF476" s="1797"/>
      <c r="HG476" s="1797"/>
      <c r="HH476" s="1797"/>
      <c r="HI476" s="1797"/>
      <c r="HJ476" s="1797"/>
      <c r="HK476" s="1797"/>
      <c r="HL476" s="1797"/>
      <c r="HM476" s="1797"/>
      <c r="HN476" s="1797"/>
      <c r="HO476" s="1797"/>
      <c r="HP476" s="1797"/>
      <c r="HQ476" s="1797"/>
      <c r="HR476" s="1797"/>
      <c r="HS476" s="1797"/>
      <c r="HT476" s="1798"/>
      <c r="HU476" s="1473"/>
      <c r="HV476" s="1474"/>
      <c r="HW476" s="1474"/>
      <c r="HX476" s="1474"/>
      <c r="HY476" s="1474"/>
      <c r="HZ476" s="1474"/>
      <c r="IA476" s="1474"/>
      <c r="IB476" s="1474"/>
      <c r="IC476" s="1474"/>
      <c r="ID476" s="1474"/>
      <c r="IE476" s="1474"/>
      <c r="IF476" s="1474"/>
      <c r="IG476" s="1474"/>
      <c r="IH476" s="1474"/>
      <c r="II476" s="1475"/>
    </row>
    <row r="477" spans="3:243" ht="5.25" customHeight="1">
      <c r="C477" s="139"/>
      <c r="D477" s="139"/>
      <c r="E477" s="139"/>
      <c r="F477" s="139"/>
      <c r="G477" s="139"/>
      <c r="H477" s="1567"/>
      <c r="I477" s="1568"/>
      <c r="J477" s="1568"/>
      <c r="K477" s="1569"/>
      <c r="L477" s="1381"/>
      <c r="M477" s="1383"/>
      <c r="N477" s="1381"/>
      <c r="O477" s="1382"/>
      <c r="P477" s="1382"/>
      <c r="Q477" s="1382"/>
      <c r="R477" s="1382"/>
      <c r="S477" s="1382"/>
      <c r="T477" s="1383"/>
      <c r="U477" s="1462"/>
      <c r="V477" s="1463"/>
      <c r="W477" s="1464"/>
      <c r="X477" s="1462"/>
      <c r="Y477" s="1463"/>
      <c r="Z477" s="1464"/>
      <c r="AA477" s="1462"/>
      <c r="AB477" s="1463"/>
      <c r="AC477" s="1464"/>
      <c r="AD477" s="1462"/>
      <c r="AE477" s="1463"/>
      <c r="AF477" s="1672"/>
      <c r="AG477" s="1675"/>
      <c r="AH477" s="1463"/>
      <c r="AI477" s="1464"/>
      <c r="AJ477" s="1462"/>
      <c r="AK477" s="1463"/>
      <c r="AL477" s="1464"/>
      <c r="AM477" s="1462"/>
      <c r="AN477" s="1463"/>
      <c r="AO477" s="1464"/>
      <c r="AP477" s="1462"/>
      <c r="AQ477" s="1463"/>
      <c r="AR477" s="1672"/>
      <c r="AS477" s="1675"/>
      <c r="AT477" s="1463"/>
      <c r="AU477" s="1464"/>
      <c r="AV477" s="1462"/>
      <c r="AW477" s="1463"/>
      <c r="AX477" s="1464"/>
      <c r="AY477" s="1462"/>
      <c r="AZ477" s="1463"/>
      <c r="BA477" s="1464"/>
      <c r="BB477" s="1462"/>
      <c r="BC477" s="1463"/>
      <c r="BD477" s="1464"/>
      <c r="BE477" s="1818"/>
      <c r="BF477" s="1568"/>
      <c r="BG477" s="1568"/>
      <c r="BH477" s="1569"/>
      <c r="BI477" s="1381"/>
      <c r="BJ477" s="1383"/>
      <c r="BK477" s="1381"/>
      <c r="BL477" s="1382"/>
      <c r="BM477" s="1382"/>
      <c r="BN477" s="1382"/>
      <c r="BO477" s="1382"/>
      <c r="BP477" s="1382"/>
      <c r="BQ477" s="1383"/>
      <c r="BR477" s="1795"/>
      <c r="BS477" s="1796"/>
      <c r="BT477" s="1796"/>
      <c r="BU477" s="1797"/>
      <c r="BV477" s="1797"/>
      <c r="BW477" s="1797"/>
      <c r="BX477" s="1797"/>
      <c r="BY477" s="1797"/>
      <c r="BZ477" s="1797"/>
      <c r="CA477" s="1797"/>
      <c r="CB477" s="1797"/>
      <c r="CC477" s="1797"/>
      <c r="CD477" s="1797"/>
      <c r="CE477" s="1797"/>
      <c r="CF477" s="1797"/>
      <c r="CG477" s="1797"/>
      <c r="CH477" s="1797"/>
      <c r="CI477" s="1797"/>
      <c r="CJ477" s="1797"/>
      <c r="CK477" s="1797"/>
      <c r="CL477" s="1797"/>
      <c r="CM477" s="1797"/>
      <c r="CN477" s="1797"/>
      <c r="CO477" s="1797"/>
      <c r="CP477" s="1797"/>
      <c r="CQ477" s="1797"/>
      <c r="CR477" s="1797"/>
      <c r="CS477" s="1797"/>
      <c r="CT477" s="1797"/>
      <c r="CU477" s="1797"/>
      <c r="CV477" s="1797"/>
      <c r="CW477" s="1797"/>
      <c r="CX477" s="1797"/>
      <c r="CY477" s="1797"/>
      <c r="CZ477" s="1797"/>
      <c r="DA477" s="1798"/>
      <c r="DB477" s="1473"/>
      <c r="DC477" s="1474"/>
      <c r="DD477" s="1474"/>
      <c r="DE477" s="1474"/>
      <c r="DF477" s="1474"/>
      <c r="DG477" s="1474"/>
      <c r="DH477" s="1474"/>
      <c r="DI477" s="1474"/>
      <c r="DJ477" s="1474"/>
      <c r="DK477" s="1474"/>
      <c r="DL477" s="1474"/>
      <c r="DM477" s="1474"/>
      <c r="DN477" s="1474"/>
      <c r="DO477" s="1474"/>
      <c r="DP477" s="1475"/>
      <c r="DQ477" s="81"/>
      <c r="DR477" s="144"/>
      <c r="DV477" s="139"/>
      <c r="DW477" s="139"/>
      <c r="DX477" s="139"/>
      <c r="DY477" s="139"/>
      <c r="DZ477" s="139"/>
      <c r="EA477" s="1567"/>
      <c r="EB477" s="1568"/>
      <c r="EC477" s="1568"/>
      <c r="ED477" s="1569"/>
      <c r="EE477" s="1381"/>
      <c r="EF477" s="1383"/>
      <c r="EG477" s="1381"/>
      <c r="EH477" s="1382"/>
      <c r="EI477" s="1382"/>
      <c r="EJ477" s="1382"/>
      <c r="EK477" s="1382"/>
      <c r="EL477" s="1382"/>
      <c r="EM477" s="1383"/>
      <c r="EN477" s="1795"/>
      <c r="EO477" s="1796"/>
      <c r="EP477" s="1796"/>
      <c r="EQ477" s="1797"/>
      <c r="ER477" s="1797"/>
      <c r="ES477" s="1797"/>
      <c r="ET477" s="1797"/>
      <c r="EU477" s="1797"/>
      <c r="EV477" s="1797"/>
      <c r="EW477" s="1797"/>
      <c r="EX477" s="1797"/>
      <c r="EY477" s="1797"/>
      <c r="EZ477" s="1797"/>
      <c r="FA477" s="1797"/>
      <c r="FB477" s="1797"/>
      <c r="FC477" s="1797"/>
      <c r="FD477" s="1797"/>
      <c r="FE477" s="1797"/>
      <c r="FF477" s="1797"/>
      <c r="FG477" s="1797"/>
      <c r="FH477" s="1797"/>
      <c r="FI477" s="1797"/>
      <c r="FJ477" s="1797"/>
      <c r="FK477" s="1797"/>
      <c r="FL477" s="1797"/>
      <c r="FM477" s="1797"/>
      <c r="FN477" s="1797"/>
      <c r="FO477" s="1797"/>
      <c r="FP477" s="1797"/>
      <c r="FQ477" s="1797"/>
      <c r="FR477" s="1797"/>
      <c r="FS477" s="1797"/>
      <c r="FT477" s="1797"/>
      <c r="FU477" s="1797"/>
      <c r="FV477" s="1797"/>
      <c r="FW477" s="1798"/>
      <c r="FX477" s="1818"/>
      <c r="FY477" s="1568"/>
      <c r="FZ477" s="1568"/>
      <c r="GA477" s="1569"/>
      <c r="GB477" s="1381"/>
      <c r="GC477" s="1383"/>
      <c r="GD477" s="1381"/>
      <c r="GE477" s="1382"/>
      <c r="GF477" s="1382"/>
      <c r="GG477" s="1382"/>
      <c r="GH477" s="1382"/>
      <c r="GI477" s="1382"/>
      <c r="GJ477" s="1383"/>
      <c r="GK477" s="1795"/>
      <c r="GL477" s="1796"/>
      <c r="GM477" s="1796"/>
      <c r="GN477" s="1797"/>
      <c r="GO477" s="1797"/>
      <c r="GP477" s="1797"/>
      <c r="GQ477" s="1797"/>
      <c r="GR477" s="1797"/>
      <c r="GS477" s="1797"/>
      <c r="GT477" s="1797"/>
      <c r="GU477" s="1797"/>
      <c r="GV477" s="1797"/>
      <c r="GW477" s="1797"/>
      <c r="GX477" s="1797"/>
      <c r="GY477" s="1797"/>
      <c r="GZ477" s="1797"/>
      <c r="HA477" s="1797"/>
      <c r="HB477" s="1797"/>
      <c r="HC477" s="1797"/>
      <c r="HD477" s="1797"/>
      <c r="HE477" s="1797"/>
      <c r="HF477" s="1797"/>
      <c r="HG477" s="1797"/>
      <c r="HH477" s="1797"/>
      <c r="HI477" s="1797"/>
      <c r="HJ477" s="1797"/>
      <c r="HK477" s="1797"/>
      <c r="HL477" s="1797"/>
      <c r="HM477" s="1797"/>
      <c r="HN477" s="1797"/>
      <c r="HO477" s="1797"/>
      <c r="HP477" s="1797"/>
      <c r="HQ477" s="1797"/>
      <c r="HR477" s="1797"/>
      <c r="HS477" s="1797"/>
      <c r="HT477" s="1798"/>
      <c r="HU477" s="1473"/>
      <c r="HV477" s="1474"/>
      <c r="HW477" s="1474"/>
      <c r="HX477" s="1474"/>
      <c r="HY477" s="1474"/>
      <c r="HZ477" s="1474"/>
      <c r="IA477" s="1474"/>
      <c r="IB477" s="1474"/>
      <c r="IC477" s="1474"/>
      <c r="ID477" s="1474"/>
      <c r="IE477" s="1474"/>
      <c r="IF477" s="1474"/>
      <c r="IG477" s="1474"/>
      <c r="IH477" s="1474"/>
      <c r="II477" s="1475"/>
    </row>
    <row r="478" spans="3:243" ht="5.25" customHeight="1">
      <c r="C478" s="139"/>
      <c r="D478" s="139"/>
      <c r="E478" s="139"/>
      <c r="F478" s="139"/>
      <c r="G478" s="139"/>
      <c r="H478" s="1567"/>
      <c r="I478" s="1568"/>
      <c r="J478" s="1568"/>
      <c r="K478" s="1569"/>
      <c r="L478" s="1428"/>
      <c r="M478" s="1429"/>
      <c r="N478" s="1428"/>
      <c r="O478" s="1480"/>
      <c r="P478" s="1480"/>
      <c r="Q478" s="1480"/>
      <c r="R478" s="1480"/>
      <c r="S478" s="1480"/>
      <c r="T478" s="1429"/>
      <c r="U478" s="1465"/>
      <c r="V478" s="1466"/>
      <c r="W478" s="1467"/>
      <c r="X478" s="1465"/>
      <c r="Y478" s="1466"/>
      <c r="Z478" s="1467"/>
      <c r="AA478" s="1465"/>
      <c r="AB478" s="1466"/>
      <c r="AC478" s="1467"/>
      <c r="AD478" s="1465"/>
      <c r="AE478" s="1466"/>
      <c r="AF478" s="1673"/>
      <c r="AG478" s="1676"/>
      <c r="AH478" s="1466"/>
      <c r="AI478" s="1467"/>
      <c r="AJ478" s="1465"/>
      <c r="AK478" s="1466"/>
      <c r="AL478" s="1467"/>
      <c r="AM478" s="1465"/>
      <c r="AN478" s="1466"/>
      <c r="AO478" s="1467"/>
      <c r="AP478" s="1465"/>
      <c r="AQ478" s="1466"/>
      <c r="AR478" s="1673"/>
      <c r="AS478" s="1676"/>
      <c r="AT478" s="1466"/>
      <c r="AU478" s="1467"/>
      <c r="AV478" s="1465"/>
      <c r="AW478" s="1466"/>
      <c r="AX478" s="1467"/>
      <c r="AY478" s="1465"/>
      <c r="AZ478" s="1466"/>
      <c r="BA478" s="1467"/>
      <c r="BB478" s="1465"/>
      <c r="BC478" s="1466"/>
      <c r="BD478" s="1467"/>
      <c r="BE478" s="1818"/>
      <c r="BF478" s="1568"/>
      <c r="BG478" s="1568"/>
      <c r="BH478" s="1569"/>
      <c r="BI478" s="1428"/>
      <c r="BJ478" s="1429"/>
      <c r="BK478" s="1428"/>
      <c r="BL478" s="1480"/>
      <c r="BM478" s="1480"/>
      <c r="BN478" s="1480"/>
      <c r="BO478" s="1480"/>
      <c r="BP478" s="1480"/>
      <c r="BQ478" s="1429"/>
      <c r="BR478" s="1799"/>
      <c r="BS478" s="1800"/>
      <c r="BT478" s="1800"/>
      <c r="BU478" s="1801"/>
      <c r="BV478" s="1801"/>
      <c r="BW478" s="1801"/>
      <c r="BX478" s="1801"/>
      <c r="BY478" s="1801"/>
      <c r="BZ478" s="1801"/>
      <c r="CA478" s="1801"/>
      <c r="CB478" s="1801"/>
      <c r="CC478" s="1801"/>
      <c r="CD478" s="1801"/>
      <c r="CE478" s="1801"/>
      <c r="CF478" s="1801"/>
      <c r="CG478" s="1801"/>
      <c r="CH478" s="1801"/>
      <c r="CI478" s="1801"/>
      <c r="CJ478" s="1801"/>
      <c r="CK478" s="1801"/>
      <c r="CL478" s="1801"/>
      <c r="CM478" s="1801"/>
      <c r="CN478" s="1801"/>
      <c r="CO478" s="1801"/>
      <c r="CP478" s="1801"/>
      <c r="CQ478" s="1801"/>
      <c r="CR478" s="1801"/>
      <c r="CS478" s="1801"/>
      <c r="CT478" s="1801"/>
      <c r="CU478" s="1801"/>
      <c r="CV478" s="1801"/>
      <c r="CW478" s="1801"/>
      <c r="CX478" s="1801"/>
      <c r="CY478" s="1801"/>
      <c r="CZ478" s="1801"/>
      <c r="DA478" s="1802"/>
      <c r="DB478" s="1473"/>
      <c r="DC478" s="1474"/>
      <c r="DD478" s="1474"/>
      <c r="DE478" s="1474"/>
      <c r="DF478" s="1474"/>
      <c r="DG478" s="1474"/>
      <c r="DH478" s="1474"/>
      <c r="DI478" s="1474"/>
      <c r="DJ478" s="1474"/>
      <c r="DK478" s="1474"/>
      <c r="DL478" s="1474"/>
      <c r="DM478" s="1474"/>
      <c r="DN478" s="1474"/>
      <c r="DO478" s="1474"/>
      <c r="DP478" s="1475"/>
      <c r="DQ478" s="81"/>
      <c r="DR478" s="144"/>
      <c r="DV478" s="139"/>
      <c r="DW478" s="139"/>
      <c r="DX478" s="139"/>
      <c r="DY478" s="139"/>
      <c r="DZ478" s="139"/>
      <c r="EA478" s="1567"/>
      <c r="EB478" s="1568"/>
      <c r="EC478" s="1568"/>
      <c r="ED478" s="1569"/>
      <c r="EE478" s="1428"/>
      <c r="EF478" s="1429"/>
      <c r="EG478" s="1428"/>
      <c r="EH478" s="1480"/>
      <c r="EI478" s="1480"/>
      <c r="EJ478" s="1480"/>
      <c r="EK478" s="1480"/>
      <c r="EL478" s="1480"/>
      <c r="EM478" s="1429"/>
      <c r="EN478" s="1799"/>
      <c r="EO478" s="1800"/>
      <c r="EP478" s="1800"/>
      <c r="EQ478" s="1801"/>
      <c r="ER478" s="1801"/>
      <c r="ES478" s="1801"/>
      <c r="ET478" s="1801"/>
      <c r="EU478" s="1801"/>
      <c r="EV478" s="1801"/>
      <c r="EW478" s="1801"/>
      <c r="EX478" s="1801"/>
      <c r="EY478" s="1801"/>
      <c r="EZ478" s="1801"/>
      <c r="FA478" s="1801"/>
      <c r="FB478" s="1801"/>
      <c r="FC478" s="1801"/>
      <c r="FD478" s="1801"/>
      <c r="FE478" s="1801"/>
      <c r="FF478" s="1801"/>
      <c r="FG478" s="1801"/>
      <c r="FH478" s="1801"/>
      <c r="FI478" s="1801"/>
      <c r="FJ478" s="1801"/>
      <c r="FK478" s="1801"/>
      <c r="FL478" s="1801"/>
      <c r="FM478" s="1801"/>
      <c r="FN478" s="1801"/>
      <c r="FO478" s="1801"/>
      <c r="FP478" s="1801"/>
      <c r="FQ478" s="1801"/>
      <c r="FR478" s="1801"/>
      <c r="FS478" s="1801"/>
      <c r="FT478" s="1801"/>
      <c r="FU478" s="1801"/>
      <c r="FV478" s="1801"/>
      <c r="FW478" s="1802"/>
      <c r="FX478" s="1818"/>
      <c r="FY478" s="1568"/>
      <c r="FZ478" s="1568"/>
      <c r="GA478" s="1569"/>
      <c r="GB478" s="1428"/>
      <c r="GC478" s="1429"/>
      <c r="GD478" s="1428"/>
      <c r="GE478" s="1480"/>
      <c r="GF478" s="1480"/>
      <c r="GG478" s="1480"/>
      <c r="GH478" s="1480"/>
      <c r="GI478" s="1480"/>
      <c r="GJ478" s="1429"/>
      <c r="GK478" s="1799"/>
      <c r="GL478" s="1800"/>
      <c r="GM478" s="1800"/>
      <c r="GN478" s="1801"/>
      <c r="GO478" s="1801"/>
      <c r="GP478" s="1801"/>
      <c r="GQ478" s="1801"/>
      <c r="GR478" s="1801"/>
      <c r="GS478" s="1801"/>
      <c r="GT478" s="1801"/>
      <c r="GU478" s="1801"/>
      <c r="GV478" s="1801"/>
      <c r="GW478" s="1801"/>
      <c r="GX478" s="1801"/>
      <c r="GY478" s="1801"/>
      <c r="GZ478" s="1801"/>
      <c r="HA478" s="1801"/>
      <c r="HB478" s="1801"/>
      <c r="HC478" s="1801"/>
      <c r="HD478" s="1801"/>
      <c r="HE478" s="1801"/>
      <c r="HF478" s="1801"/>
      <c r="HG478" s="1801"/>
      <c r="HH478" s="1801"/>
      <c r="HI478" s="1801"/>
      <c r="HJ478" s="1801"/>
      <c r="HK478" s="1801"/>
      <c r="HL478" s="1801"/>
      <c r="HM478" s="1801"/>
      <c r="HN478" s="1801"/>
      <c r="HO478" s="1801"/>
      <c r="HP478" s="1801"/>
      <c r="HQ478" s="1801"/>
      <c r="HR478" s="1801"/>
      <c r="HS478" s="1801"/>
      <c r="HT478" s="1802"/>
      <c r="HU478" s="1473"/>
      <c r="HV478" s="1474"/>
      <c r="HW478" s="1474"/>
      <c r="HX478" s="1474"/>
      <c r="HY478" s="1474"/>
      <c r="HZ478" s="1474"/>
      <c r="IA478" s="1474"/>
      <c r="IB478" s="1474"/>
      <c r="IC478" s="1474"/>
      <c r="ID478" s="1474"/>
      <c r="IE478" s="1474"/>
      <c r="IF478" s="1474"/>
      <c r="IG478" s="1474"/>
      <c r="IH478" s="1474"/>
      <c r="II478" s="1475"/>
    </row>
    <row r="479" spans="3:243" ht="5.25" customHeight="1">
      <c r="C479" s="139"/>
      <c r="D479" s="139"/>
      <c r="E479" s="139"/>
      <c r="F479" s="139"/>
      <c r="G479" s="139"/>
      <c r="H479" s="1567"/>
      <c r="I479" s="1568"/>
      <c r="J479" s="1568"/>
      <c r="K479" s="1569"/>
      <c r="L479" s="1427">
        <v>4</v>
      </c>
      <c r="M479" s="1380"/>
      <c r="N479" s="1427" t="s">
        <v>39</v>
      </c>
      <c r="O479" s="1379"/>
      <c r="P479" s="1379"/>
      <c r="Q479" s="1379"/>
      <c r="R479" s="1379"/>
      <c r="S479" s="1379"/>
      <c r="T479" s="1380"/>
      <c r="U479" s="1481" t="str">
        <f>IF($U$215&lt;&gt;"",$U$215,"")</f>
        <v/>
      </c>
      <c r="V479" s="1482"/>
      <c r="W479" s="1482"/>
      <c r="X479" s="1482"/>
      <c r="Y479" s="1482"/>
      <c r="Z479" s="1482"/>
      <c r="AA479" s="1482"/>
      <c r="AB479" s="1482"/>
      <c r="AC479" s="1482"/>
      <c r="AD479" s="1482"/>
      <c r="AE479" s="1482"/>
      <c r="AF479" s="1482"/>
      <c r="AG479" s="1482"/>
      <c r="AH479" s="1482"/>
      <c r="AI479" s="1482"/>
      <c r="AJ479" s="1482"/>
      <c r="AK479" s="1482"/>
      <c r="AL479" s="1482"/>
      <c r="AM479" s="1482"/>
      <c r="AN479" s="1482"/>
      <c r="AO479" s="1482"/>
      <c r="AP479" s="1482"/>
      <c r="AQ479" s="1482"/>
      <c r="AR479" s="1482"/>
      <c r="AS479" s="1482"/>
      <c r="AT479" s="1482"/>
      <c r="AU479" s="1483"/>
      <c r="AV479" s="1550" t="s">
        <v>126</v>
      </c>
      <c r="AW479" s="1551"/>
      <c r="AX479" s="1552"/>
      <c r="AY479" s="1387" t="str">
        <f>IF($AY$215&lt;&gt;"",$AY$215,"")</f>
        <v/>
      </c>
      <c r="AZ479" s="1388"/>
      <c r="BA479" s="1388"/>
      <c r="BB479" s="1388"/>
      <c r="BC479" s="1388"/>
      <c r="BD479" s="1559"/>
      <c r="BE479" s="1818"/>
      <c r="BF479" s="1568"/>
      <c r="BG479" s="1568"/>
      <c r="BH479" s="1569"/>
      <c r="BI479" s="1427">
        <v>4</v>
      </c>
      <c r="BJ479" s="1380"/>
      <c r="BK479" s="1427" t="s">
        <v>39</v>
      </c>
      <c r="BL479" s="1379"/>
      <c r="BM479" s="1379"/>
      <c r="BN479" s="1379"/>
      <c r="BO479" s="1379"/>
      <c r="BP479" s="1379"/>
      <c r="BQ479" s="1380"/>
      <c r="BR479" s="1481" t="str">
        <f>IF($BR$215&lt;&gt;"",$BR$215,"")</f>
        <v/>
      </c>
      <c r="BS479" s="1482"/>
      <c r="BT479" s="1482"/>
      <c r="BU479" s="1482"/>
      <c r="BV479" s="1482"/>
      <c r="BW479" s="1482"/>
      <c r="BX479" s="1482"/>
      <c r="BY479" s="1482"/>
      <c r="BZ479" s="1482"/>
      <c r="CA479" s="1482"/>
      <c r="CB479" s="1482"/>
      <c r="CC479" s="1482"/>
      <c r="CD479" s="1482"/>
      <c r="CE479" s="1482"/>
      <c r="CF479" s="1482"/>
      <c r="CG479" s="1482"/>
      <c r="CH479" s="1482"/>
      <c r="CI479" s="1482"/>
      <c r="CJ479" s="1482"/>
      <c r="CK479" s="1482"/>
      <c r="CL479" s="1482"/>
      <c r="CM479" s="1482"/>
      <c r="CN479" s="1482"/>
      <c r="CO479" s="1482"/>
      <c r="CP479" s="1482"/>
      <c r="CQ479" s="1482"/>
      <c r="CR479" s="1483"/>
      <c r="CS479" s="1550" t="s">
        <v>126</v>
      </c>
      <c r="CT479" s="1551"/>
      <c r="CU479" s="1552"/>
      <c r="CV479" s="1387" t="str">
        <f>IF($CV$215&lt;&gt;"",$CV$215,"")</f>
        <v/>
      </c>
      <c r="CW479" s="1388"/>
      <c r="CX479" s="1388"/>
      <c r="CY479" s="1388"/>
      <c r="CZ479" s="1388"/>
      <c r="DA479" s="1559"/>
      <c r="DB479" s="1473"/>
      <c r="DC479" s="1474"/>
      <c r="DD479" s="1474"/>
      <c r="DE479" s="1474"/>
      <c r="DF479" s="1474"/>
      <c r="DG479" s="1474"/>
      <c r="DH479" s="1474"/>
      <c r="DI479" s="1474"/>
      <c r="DJ479" s="1474"/>
      <c r="DK479" s="1474"/>
      <c r="DL479" s="1474"/>
      <c r="DM479" s="1474"/>
      <c r="DN479" s="1474"/>
      <c r="DO479" s="1474"/>
      <c r="DP479" s="1475"/>
      <c r="DQ479" s="81"/>
      <c r="DR479" s="144"/>
      <c r="DV479" s="139"/>
      <c r="DW479" s="139"/>
      <c r="DX479" s="139"/>
      <c r="DY479" s="139"/>
      <c r="DZ479" s="139"/>
      <c r="EA479" s="1567"/>
      <c r="EB479" s="1568"/>
      <c r="EC479" s="1568"/>
      <c r="ED479" s="1569"/>
      <c r="EE479" s="1427">
        <v>4</v>
      </c>
      <c r="EF479" s="1380"/>
      <c r="EG479" s="1427" t="s">
        <v>39</v>
      </c>
      <c r="EH479" s="1379"/>
      <c r="EI479" s="1379"/>
      <c r="EJ479" s="1379"/>
      <c r="EK479" s="1379"/>
      <c r="EL479" s="1379"/>
      <c r="EM479" s="1380"/>
      <c r="EN479" s="1481" t="str">
        <f>IF($U$215&lt;&gt;"",$U$215,"")</f>
        <v/>
      </c>
      <c r="EO479" s="1482"/>
      <c r="EP479" s="1482"/>
      <c r="EQ479" s="1482"/>
      <c r="ER479" s="1482"/>
      <c r="ES479" s="1482"/>
      <c r="ET479" s="1482"/>
      <c r="EU479" s="1482"/>
      <c r="EV479" s="1482"/>
      <c r="EW479" s="1482"/>
      <c r="EX479" s="1482"/>
      <c r="EY479" s="1482"/>
      <c r="EZ479" s="1482"/>
      <c r="FA479" s="1482"/>
      <c r="FB479" s="1482"/>
      <c r="FC479" s="1482"/>
      <c r="FD479" s="1482"/>
      <c r="FE479" s="1482"/>
      <c r="FF479" s="1482"/>
      <c r="FG479" s="1482"/>
      <c r="FH479" s="1482"/>
      <c r="FI479" s="1482"/>
      <c r="FJ479" s="1482"/>
      <c r="FK479" s="1482"/>
      <c r="FL479" s="1482"/>
      <c r="FM479" s="1482"/>
      <c r="FN479" s="1483"/>
      <c r="FO479" s="1550" t="s">
        <v>126</v>
      </c>
      <c r="FP479" s="1551"/>
      <c r="FQ479" s="1552"/>
      <c r="FR479" s="2179" t="str">
        <f>IF($AY$215&lt;&gt;"",$AY$215,"")</f>
        <v/>
      </c>
      <c r="FS479" s="2180"/>
      <c r="FT479" s="2180"/>
      <c r="FU479" s="2180"/>
      <c r="FV479" s="2180"/>
      <c r="FW479" s="2181"/>
      <c r="FX479" s="1818"/>
      <c r="FY479" s="1568"/>
      <c r="FZ479" s="1568"/>
      <c r="GA479" s="1569"/>
      <c r="GB479" s="1427">
        <v>4</v>
      </c>
      <c r="GC479" s="1380"/>
      <c r="GD479" s="1427" t="s">
        <v>39</v>
      </c>
      <c r="GE479" s="1379"/>
      <c r="GF479" s="1379"/>
      <c r="GG479" s="1379"/>
      <c r="GH479" s="1379"/>
      <c r="GI479" s="1379"/>
      <c r="GJ479" s="1380"/>
      <c r="GK479" s="1481" t="str">
        <f>IF($BR$215&lt;&gt;"",$BR$215,"")</f>
        <v/>
      </c>
      <c r="GL479" s="1482"/>
      <c r="GM479" s="1482"/>
      <c r="GN479" s="1482"/>
      <c r="GO479" s="1482"/>
      <c r="GP479" s="1482"/>
      <c r="GQ479" s="1482"/>
      <c r="GR479" s="1482"/>
      <c r="GS479" s="1482"/>
      <c r="GT479" s="1482"/>
      <c r="GU479" s="1482"/>
      <c r="GV479" s="1482"/>
      <c r="GW479" s="1482"/>
      <c r="GX479" s="1482"/>
      <c r="GY479" s="1482"/>
      <c r="GZ479" s="1482"/>
      <c r="HA479" s="1482"/>
      <c r="HB479" s="1482"/>
      <c r="HC479" s="1482"/>
      <c r="HD479" s="1482"/>
      <c r="HE479" s="1482"/>
      <c r="HF479" s="1482"/>
      <c r="HG479" s="1482"/>
      <c r="HH479" s="1482"/>
      <c r="HI479" s="1482"/>
      <c r="HJ479" s="1482"/>
      <c r="HK479" s="1483"/>
      <c r="HL479" s="1550" t="s">
        <v>126</v>
      </c>
      <c r="HM479" s="1551"/>
      <c r="HN479" s="1552"/>
      <c r="HO479" s="2179" t="str">
        <f>IF($CV$215&lt;&gt;"",$CV$215,"")</f>
        <v/>
      </c>
      <c r="HP479" s="2180"/>
      <c r="HQ479" s="2180"/>
      <c r="HR479" s="2180"/>
      <c r="HS479" s="2180"/>
      <c r="HT479" s="2181"/>
      <c r="HU479" s="1473"/>
      <c r="HV479" s="1474"/>
      <c r="HW479" s="1474"/>
      <c r="HX479" s="1474"/>
      <c r="HY479" s="1474"/>
      <c r="HZ479" s="1474"/>
      <c r="IA479" s="1474"/>
      <c r="IB479" s="1474"/>
      <c r="IC479" s="1474"/>
      <c r="ID479" s="1474"/>
      <c r="IE479" s="1474"/>
      <c r="IF479" s="1474"/>
      <c r="IG479" s="1474"/>
      <c r="IH479" s="1474"/>
      <c r="II479" s="1475"/>
    </row>
    <row r="480" spans="3:243" ht="5.25" customHeight="1">
      <c r="C480" s="139"/>
      <c r="D480" s="139"/>
      <c r="E480" s="139"/>
      <c r="F480" s="139"/>
      <c r="G480" s="139"/>
      <c r="H480" s="1567"/>
      <c r="I480" s="1568"/>
      <c r="J480" s="1568"/>
      <c r="K480" s="1569"/>
      <c r="L480" s="1381"/>
      <c r="M480" s="1383"/>
      <c r="N480" s="1381"/>
      <c r="O480" s="1382"/>
      <c r="P480" s="1382"/>
      <c r="Q480" s="1382"/>
      <c r="R480" s="1382"/>
      <c r="S480" s="1382"/>
      <c r="T480" s="1383"/>
      <c r="U480" s="1484"/>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1486"/>
      <c r="AV480" s="1553"/>
      <c r="AW480" s="1554"/>
      <c r="AX480" s="1555"/>
      <c r="AY480" s="1390"/>
      <c r="AZ480" s="1391"/>
      <c r="BA480" s="1391"/>
      <c r="BB480" s="1391"/>
      <c r="BC480" s="1391"/>
      <c r="BD480" s="1560"/>
      <c r="BE480" s="1818"/>
      <c r="BF480" s="1568"/>
      <c r="BG480" s="1568"/>
      <c r="BH480" s="1569"/>
      <c r="BI480" s="1381"/>
      <c r="BJ480" s="1383"/>
      <c r="BK480" s="1381"/>
      <c r="BL480" s="1382"/>
      <c r="BM480" s="1382"/>
      <c r="BN480" s="1382"/>
      <c r="BO480" s="1382"/>
      <c r="BP480" s="1382"/>
      <c r="BQ480" s="1383"/>
      <c r="BR480" s="1484"/>
      <c r="BS480" s="1485"/>
      <c r="BT480" s="1485"/>
      <c r="BU480" s="1485"/>
      <c r="BV480" s="1485"/>
      <c r="BW480" s="1485"/>
      <c r="BX480" s="1485"/>
      <c r="BY480" s="1485"/>
      <c r="BZ480" s="1485"/>
      <c r="CA480" s="1485"/>
      <c r="CB480" s="1485"/>
      <c r="CC480" s="1485"/>
      <c r="CD480" s="1485"/>
      <c r="CE480" s="1485"/>
      <c r="CF480" s="1485"/>
      <c r="CG480" s="1485"/>
      <c r="CH480" s="1485"/>
      <c r="CI480" s="1485"/>
      <c r="CJ480" s="1485"/>
      <c r="CK480" s="1485"/>
      <c r="CL480" s="1485"/>
      <c r="CM480" s="1485"/>
      <c r="CN480" s="1485"/>
      <c r="CO480" s="1485"/>
      <c r="CP480" s="1485"/>
      <c r="CQ480" s="1485"/>
      <c r="CR480" s="1486"/>
      <c r="CS480" s="1553"/>
      <c r="CT480" s="1554"/>
      <c r="CU480" s="1555"/>
      <c r="CV480" s="1390"/>
      <c r="CW480" s="1391"/>
      <c r="CX480" s="1391"/>
      <c r="CY480" s="1391"/>
      <c r="CZ480" s="1391"/>
      <c r="DA480" s="1560"/>
      <c r="DB480" s="1473"/>
      <c r="DC480" s="1474"/>
      <c r="DD480" s="1474"/>
      <c r="DE480" s="1474"/>
      <c r="DF480" s="1474"/>
      <c r="DG480" s="1474"/>
      <c r="DH480" s="1474"/>
      <c r="DI480" s="1474"/>
      <c r="DJ480" s="1474"/>
      <c r="DK480" s="1474"/>
      <c r="DL480" s="1474"/>
      <c r="DM480" s="1474"/>
      <c r="DN480" s="1474"/>
      <c r="DO480" s="1474"/>
      <c r="DP480" s="1475"/>
      <c r="DQ480" s="81"/>
      <c r="DR480" s="144"/>
      <c r="DV480" s="139"/>
      <c r="DW480" s="139"/>
      <c r="DX480" s="139"/>
      <c r="DY480" s="139"/>
      <c r="DZ480" s="139"/>
      <c r="EA480" s="1567"/>
      <c r="EB480" s="1568"/>
      <c r="EC480" s="1568"/>
      <c r="ED480" s="1569"/>
      <c r="EE480" s="1381"/>
      <c r="EF480" s="1383"/>
      <c r="EG480" s="1381"/>
      <c r="EH480" s="1382"/>
      <c r="EI480" s="1382"/>
      <c r="EJ480" s="1382"/>
      <c r="EK480" s="1382"/>
      <c r="EL480" s="1382"/>
      <c r="EM480" s="1383"/>
      <c r="EN480" s="1484"/>
      <c r="EO480" s="1485"/>
      <c r="EP480" s="1485"/>
      <c r="EQ480" s="1485"/>
      <c r="ER480" s="1485"/>
      <c r="ES480" s="1485"/>
      <c r="ET480" s="1485"/>
      <c r="EU480" s="1485"/>
      <c r="EV480" s="1485"/>
      <c r="EW480" s="1485"/>
      <c r="EX480" s="1485"/>
      <c r="EY480" s="1485"/>
      <c r="EZ480" s="1485"/>
      <c r="FA480" s="1485"/>
      <c r="FB480" s="1485"/>
      <c r="FC480" s="1485"/>
      <c r="FD480" s="1485"/>
      <c r="FE480" s="1485"/>
      <c r="FF480" s="1485"/>
      <c r="FG480" s="1485"/>
      <c r="FH480" s="1485"/>
      <c r="FI480" s="1485"/>
      <c r="FJ480" s="1485"/>
      <c r="FK480" s="1485"/>
      <c r="FL480" s="1485"/>
      <c r="FM480" s="1485"/>
      <c r="FN480" s="1486"/>
      <c r="FO480" s="1553"/>
      <c r="FP480" s="1554"/>
      <c r="FQ480" s="1555"/>
      <c r="FR480" s="2182"/>
      <c r="FS480" s="2183"/>
      <c r="FT480" s="2183"/>
      <c r="FU480" s="2183"/>
      <c r="FV480" s="2183"/>
      <c r="FW480" s="2184"/>
      <c r="FX480" s="1818"/>
      <c r="FY480" s="1568"/>
      <c r="FZ480" s="1568"/>
      <c r="GA480" s="1569"/>
      <c r="GB480" s="1381"/>
      <c r="GC480" s="1383"/>
      <c r="GD480" s="1381"/>
      <c r="GE480" s="1382"/>
      <c r="GF480" s="1382"/>
      <c r="GG480" s="1382"/>
      <c r="GH480" s="1382"/>
      <c r="GI480" s="1382"/>
      <c r="GJ480" s="1383"/>
      <c r="GK480" s="1484"/>
      <c r="GL480" s="1485"/>
      <c r="GM480" s="1485"/>
      <c r="GN480" s="1485"/>
      <c r="GO480" s="1485"/>
      <c r="GP480" s="1485"/>
      <c r="GQ480" s="1485"/>
      <c r="GR480" s="1485"/>
      <c r="GS480" s="1485"/>
      <c r="GT480" s="1485"/>
      <c r="GU480" s="1485"/>
      <c r="GV480" s="1485"/>
      <c r="GW480" s="1485"/>
      <c r="GX480" s="1485"/>
      <c r="GY480" s="1485"/>
      <c r="GZ480" s="1485"/>
      <c r="HA480" s="1485"/>
      <c r="HB480" s="1485"/>
      <c r="HC480" s="1485"/>
      <c r="HD480" s="1485"/>
      <c r="HE480" s="1485"/>
      <c r="HF480" s="1485"/>
      <c r="HG480" s="1485"/>
      <c r="HH480" s="1485"/>
      <c r="HI480" s="1485"/>
      <c r="HJ480" s="1485"/>
      <c r="HK480" s="1486"/>
      <c r="HL480" s="1553"/>
      <c r="HM480" s="1554"/>
      <c r="HN480" s="1555"/>
      <c r="HO480" s="2182"/>
      <c r="HP480" s="2183"/>
      <c r="HQ480" s="2183"/>
      <c r="HR480" s="2183"/>
      <c r="HS480" s="2183"/>
      <c r="HT480" s="2184"/>
      <c r="HU480" s="1473"/>
      <c r="HV480" s="1474"/>
      <c r="HW480" s="1474"/>
      <c r="HX480" s="1474"/>
      <c r="HY480" s="1474"/>
      <c r="HZ480" s="1474"/>
      <c r="IA480" s="1474"/>
      <c r="IB480" s="1474"/>
      <c r="IC480" s="1474"/>
      <c r="ID480" s="1474"/>
      <c r="IE480" s="1474"/>
      <c r="IF480" s="1474"/>
      <c r="IG480" s="1474"/>
      <c r="IH480" s="1474"/>
      <c r="II480" s="1475"/>
    </row>
    <row r="481" spans="3:243" ht="5.25" customHeight="1">
      <c r="C481" s="139"/>
      <c r="D481" s="139"/>
      <c r="E481" s="139"/>
      <c r="F481" s="139"/>
      <c r="G481" s="139"/>
      <c r="H481" s="1567"/>
      <c r="I481" s="1568"/>
      <c r="J481" s="1568"/>
      <c r="K481" s="1569"/>
      <c r="L481" s="1381"/>
      <c r="M481" s="1383"/>
      <c r="N481" s="1381"/>
      <c r="O481" s="1382"/>
      <c r="P481" s="1382"/>
      <c r="Q481" s="1382"/>
      <c r="R481" s="1382"/>
      <c r="S481" s="1382"/>
      <c r="T481" s="1383"/>
      <c r="U481" s="1484"/>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U481" s="1486"/>
      <c r="AV481" s="1553"/>
      <c r="AW481" s="1554"/>
      <c r="AX481" s="1555"/>
      <c r="AY481" s="1390"/>
      <c r="AZ481" s="1391"/>
      <c r="BA481" s="1391"/>
      <c r="BB481" s="1391"/>
      <c r="BC481" s="1391"/>
      <c r="BD481" s="1560"/>
      <c r="BE481" s="1818"/>
      <c r="BF481" s="1568"/>
      <c r="BG481" s="1568"/>
      <c r="BH481" s="1569"/>
      <c r="BI481" s="1381"/>
      <c r="BJ481" s="1383"/>
      <c r="BK481" s="1381"/>
      <c r="BL481" s="1382"/>
      <c r="BM481" s="1382"/>
      <c r="BN481" s="1382"/>
      <c r="BO481" s="1382"/>
      <c r="BP481" s="1382"/>
      <c r="BQ481" s="1383"/>
      <c r="BR481" s="1484"/>
      <c r="BS481" s="1485"/>
      <c r="BT481" s="1485"/>
      <c r="BU481" s="1485"/>
      <c r="BV481" s="1485"/>
      <c r="BW481" s="1485"/>
      <c r="BX481" s="1485"/>
      <c r="BY481" s="1485"/>
      <c r="BZ481" s="1485"/>
      <c r="CA481" s="1485"/>
      <c r="CB481" s="1485"/>
      <c r="CC481" s="1485"/>
      <c r="CD481" s="1485"/>
      <c r="CE481" s="1485"/>
      <c r="CF481" s="1485"/>
      <c r="CG481" s="1485"/>
      <c r="CH481" s="1485"/>
      <c r="CI481" s="1485"/>
      <c r="CJ481" s="1485"/>
      <c r="CK481" s="1485"/>
      <c r="CL481" s="1485"/>
      <c r="CM481" s="1485"/>
      <c r="CN481" s="1485"/>
      <c r="CO481" s="1485"/>
      <c r="CP481" s="1485"/>
      <c r="CQ481" s="1485"/>
      <c r="CR481" s="1486"/>
      <c r="CS481" s="1553"/>
      <c r="CT481" s="1554"/>
      <c r="CU481" s="1555"/>
      <c r="CV481" s="1390"/>
      <c r="CW481" s="1391"/>
      <c r="CX481" s="1391"/>
      <c r="CY481" s="1391"/>
      <c r="CZ481" s="1391"/>
      <c r="DA481" s="1560"/>
      <c r="DB481" s="1473"/>
      <c r="DC481" s="1474"/>
      <c r="DD481" s="1474"/>
      <c r="DE481" s="1474"/>
      <c r="DF481" s="1474"/>
      <c r="DG481" s="1474"/>
      <c r="DH481" s="1474"/>
      <c r="DI481" s="1474"/>
      <c r="DJ481" s="1474"/>
      <c r="DK481" s="1474"/>
      <c r="DL481" s="1474"/>
      <c r="DM481" s="1474"/>
      <c r="DN481" s="1474"/>
      <c r="DO481" s="1474"/>
      <c r="DP481" s="1475"/>
      <c r="DQ481" s="81"/>
      <c r="DR481" s="144"/>
      <c r="DV481" s="139"/>
      <c r="DW481" s="139"/>
      <c r="DX481" s="139"/>
      <c r="DY481" s="139"/>
      <c r="DZ481" s="139"/>
      <c r="EA481" s="1567"/>
      <c r="EB481" s="1568"/>
      <c r="EC481" s="1568"/>
      <c r="ED481" s="1569"/>
      <c r="EE481" s="1381"/>
      <c r="EF481" s="1383"/>
      <c r="EG481" s="1381"/>
      <c r="EH481" s="1382"/>
      <c r="EI481" s="1382"/>
      <c r="EJ481" s="1382"/>
      <c r="EK481" s="1382"/>
      <c r="EL481" s="1382"/>
      <c r="EM481" s="1383"/>
      <c r="EN481" s="1484"/>
      <c r="EO481" s="1485"/>
      <c r="EP481" s="1485"/>
      <c r="EQ481" s="1485"/>
      <c r="ER481" s="1485"/>
      <c r="ES481" s="1485"/>
      <c r="ET481" s="1485"/>
      <c r="EU481" s="1485"/>
      <c r="EV481" s="1485"/>
      <c r="EW481" s="1485"/>
      <c r="EX481" s="1485"/>
      <c r="EY481" s="1485"/>
      <c r="EZ481" s="1485"/>
      <c r="FA481" s="1485"/>
      <c r="FB481" s="1485"/>
      <c r="FC481" s="1485"/>
      <c r="FD481" s="1485"/>
      <c r="FE481" s="1485"/>
      <c r="FF481" s="1485"/>
      <c r="FG481" s="1485"/>
      <c r="FH481" s="1485"/>
      <c r="FI481" s="1485"/>
      <c r="FJ481" s="1485"/>
      <c r="FK481" s="1485"/>
      <c r="FL481" s="1485"/>
      <c r="FM481" s="1485"/>
      <c r="FN481" s="1486"/>
      <c r="FO481" s="1553"/>
      <c r="FP481" s="1554"/>
      <c r="FQ481" s="1555"/>
      <c r="FR481" s="2182"/>
      <c r="FS481" s="2183"/>
      <c r="FT481" s="2183"/>
      <c r="FU481" s="2183"/>
      <c r="FV481" s="2183"/>
      <c r="FW481" s="2184"/>
      <c r="FX481" s="1818"/>
      <c r="FY481" s="1568"/>
      <c r="FZ481" s="1568"/>
      <c r="GA481" s="1569"/>
      <c r="GB481" s="1381"/>
      <c r="GC481" s="1383"/>
      <c r="GD481" s="1381"/>
      <c r="GE481" s="1382"/>
      <c r="GF481" s="1382"/>
      <c r="GG481" s="1382"/>
      <c r="GH481" s="1382"/>
      <c r="GI481" s="1382"/>
      <c r="GJ481" s="1383"/>
      <c r="GK481" s="1484"/>
      <c r="GL481" s="1485"/>
      <c r="GM481" s="1485"/>
      <c r="GN481" s="1485"/>
      <c r="GO481" s="1485"/>
      <c r="GP481" s="1485"/>
      <c r="GQ481" s="1485"/>
      <c r="GR481" s="1485"/>
      <c r="GS481" s="1485"/>
      <c r="GT481" s="1485"/>
      <c r="GU481" s="1485"/>
      <c r="GV481" s="1485"/>
      <c r="GW481" s="1485"/>
      <c r="GX481" s="1485"/>
      <c r="GY481" s="1485"/>
      <c r="GZ481" s="1485"/>
      <c r="HA481" s="1485"/>
      <c r="HB481" s="1485"/>
      <c r="HC481" s="1485"/>
      <c r="HD481" s="1485"/>
      <c r="HE481" s="1485"/>
      <c r="HF481" s="1485"/>
      <c r="HG481" s="1485"/>
      <c r="HH481" s="1485"/>
      <c r="HI481" s="1485"/>
      <c r="HJ481" s="1485"/>
      <c r="HK481" s="1486"/>
      <c r="HL481" s="1553"/>
      <c r="HM481" s="1554"/>
      <c r="HN481" s="1555"/>
      <c r="HO481" s="2182"/>
      <c r="HP481" s="2183"/>
      <c r="HQ481" s="2183"/>
      <c r="HR481" s="2183"/>
      <c r="HS481" s="2183"/>
      <c r="HT481" s="2184"/>
      <c r="HU481" s="1473"/>
      <c r="HV481" s="1474"/>
      <c r="HW481" s="1474"/>
      <c r="HX481" s="1474"/>
      <c r="HY481" s="1474"/>
      <c r="HZ481" s="1474"/>
      <c r="IA481" s="1474"/>
      <c r="IB481" s="1474"/>
      <c r="IC481" s="1474"/>
      <c r="ID481" s="1474"/>
      <c r="IE481" s="1474"/>
      <c r="IF481" s="1474"/>
      <c r="IG481" s="1474"/>
      <c r="IH481" s="1474"/>
      <c r="II481" s="1475"/>
    </row>
    <row r="482" spans="3:243" ht="5.25" customHeight="1">
      <c r="C482" s="139"/>
      <c r="D482" s="139"/>
      <c r="E482" s="139"/>
      <c r="F482" s="139"/>
      <c r="G482" s="139"/>
      <c r="H482" s="1567"/>
      <c r="I482" s="1568"/>
      <c r="J482" s="1568"/>
      <c r="K482" s="1569"/>
      <c r="L482" s="1381"/>
      <c r="M482" s="1383"/>
      <c r="N482" s="1381"/>
      <c r="O482" s="1382"/>
      <c r="P482" s="1382"/>
      <c r="Q482" s="1382"/>
      <c r="R482" s="1382"/>
      <c r="S482" s="1382"/>
      <c r="T482" s="1383"/>
      <c r="U482" s="1484"/>
      <c r="V482" s="1485"/>
      <c r="W482" s="1485"/>
      <c r="X482" s="1485"/>
      <c r="Y482" s="1485"/>
      <c r="Z482" s="1485"/>
      <c r="AA482" s="1485"/>
      <c r="AB482" s="1485"/>
      <c r="AC482" s="1485"/>
      <c r="AD482" s="1485"/>
      <c r="AE482" s="1485"/>
      <c r="AF482" s="1485"/>
      <c r="AG482" s="1485"/>
      <c r="AH482" s="1485"/>
      <c r="AI482" s="1485"/>
      <c r="AJ482" s="1485"/>
      <c r="AK482" s="1485"/>
      <c r="AL482" s="1485"/>
      <c r="AM482" s="1485"/>
      <c r="AN482" s="1485"/>
      <c r="AO482" s="1485"/>
      <c r="AP482" s="1485"/>
      <c r="AQ482" s="1485"/>
      <c r="AR482" s="1485"/>
      <c r="AS482" s="1485"/>
      <c r="AT482" s="1485"/>
      <c r="AU482" s="1486"/>
      <c r="AV482" s="1553"/>
      <c r="AW482" s="1554"/>
      <c r="AX482" s="1555"/>
      <c r="AY482" s="1390"/>
      <c r="AZ482" s="1391"/>
      <c r="BA482" s="1391"/>
      <c r="BB482" s="1391"/>
      <c r="BC482" s="1391"/>
      <c r="BD482" s="1560"/>
      <c r="BE482" s="1818"/>
      <c r="BF482" s="1568"/>
      <c r="BG482" s="1568"/>
      <c r="BH482" s="1569"/>
      <c r="BI482" s="1381"/>
      <c r="BJ482" s="1383"/>
      <c r="BK482" s="1381"/>
      <c r="BL482" s="1382"/>
      <c r="BM482" s="1382"/>
      <c r="BN482" s="1382"/>
      <c r="BO482" s="1382"/>
      <c r="BP482" s="1382"/>
      <c r="BQ482" s="1383"/>
      <c r="BR482" s="1484"/>
      <c r="BS482" s="1485"/>
      <c r="BT482" s="1485"/>
      <c r="BU482" s="1485"/>
      <c r="BV482" s="1485"/>
      <c r="BW482" s="1485"/>
      <c r="BX482" s="1485"/>
      <c r="BY482" s="1485"/>
      <c r="BZ482" s="1485"/>
      <c r="CA482" s="1485"/>
      <c r="CB482" s="1485"/>
      <c r="CC482" s="1485"/>
      <c r="CD482" s="1485"/>
      <c r="CE482" s="1485"/>
      <c r="CF482" s="1485"/>
      <c r="CG482" s="1485"/>
      <c r="CH482" s="1485"/>
      <c r="CI482" s="1485"/>
      <c r="CJ482" s="1485"/>
      <c r="CK482" s="1485"/>
      <c r="CL482" s="1485"/>
      <c r="CM482" s="1485"/>
      <c r="CN482" s="1485"/>
      <c r="CO482" s="1485"/>
      <c r="CP482" s="1485"/>
      <c r="CQ482" s="1485"/>
      <c r="CR482" s="1486"/>
      <c r="CS482" s="1553"/>
      <c r="CT482" s="1554"/>
      <c r="CU482" s="1555"/>
      <c r="CV482" s="1390"/>
      <c r="CW482" s="1391"/>
      <c r="CX482" s="1391"/>
      <c r="CY482" s="1391"/>
      <c r="CZ482" s="1391"/>
      <c r="DA482" s="1560"/>
      <c r="DB482" s="1473"/>
      <c r="DC482" s="1474"/>
      <c r="DD482" s="1474"/>
      <c r="DE482" s="1474"/>
      <c r="DF482" s="1474"/>
      <c r="DG482" s="1474"/>
      <c r="DH482" s="1474"/>
      <c r="DI482" s="1474"/>
      <c r="DJ482" s="1474"/>
      <c r="DK482" s="1474"/>
      <c r="DL482" s="1474"/>
      <c r="DM482" s="1474"/>
      <c r="DN482" s="1474"/>
      <c r="DO482" s="1474"/>
      <c r="DP482" s="1475"/>
      <c r="DQ482" s="81"/>
      <c r="DR482" s="144"/>
      <c r="DV482" s="139"/>
      <c r="DW482" s="139"/>
      <c r="DX482" s="139"/>
      <c r="DY482" s="139"/>
      <c r="DZ482" s="139"/>
      <c r="EA482" s="1567"/>
      <c r="EB482" s="1568"/>
      <c r="EC482" s="1568"/>
      <c r="ED482" s="1569"/>
      <c r="EE482" s="1381"/>
      <c r="EF482" s="1383"/>
      <c r="EG482" s="1381"/>
      <c r="EH482" s="1382"/>
      <c r="EI482" s="1382"/>
      <c r="EJ482" s="1382"/>
      <c r="EK482" s="1382"/>
      <c r="EL482" s="1382"/>
      <c r="EM482" s="1383"/>
      <c r="EN482" s="1484"/>
      <c r="EO482" s="1485"/>
      <c r="EP482" s="1485"/>
      <c r="EQ482" s="1485"/>
      <c r="ER482" s="1485"/>
      <c r="ES482" s="1485"/>
      <c r="ET482" s="1485"/>
      <c r="EU482" s="1485"/>
      <c r="EV482" s="1485"/>
      <c r="EW482" s="1485"/>
      <c r="EX482" s="1485"/>
      <c r="EY482" s="1485"/>
      <c r="EZ482" s="1485"/>
      <c r="FA482" s="1485"/>
      <c r="FB482" s="1485"/>
      <c r="FC482" s="1485"/>
      <c r="FD482" s="1485"/>
      <c r="FE482" s="1485"/>
      <c r="FF482" s="1485"/>
      <c r="FG482" s="1485"/>
      <c r="FH482" s="1485"/>
      <c r="FI482" s="1485"/>
      <c r="FJ482" s="1485"/>
      <c r="FK482" s="1485"/>
      <c r="FL482" s="1485"/>
      <c r="FM482" s="1485"/>
      <c r="FN482" s="1486"/>
      <c r="FO482" s="1553"/>
      <c r="FP482" s="1554"/>
      <c r="FQ482" s="1555"/>
      <c r="FR482" s="2182"/>
      <c r="FS482" s="2183"/>
      <c r="FT482" s="2183"/>
      <c r="FU482" s="2183"/>
      <c r="FV482" s="2183"/>
      <c r="FW482" s="2184"/>
      <c r="FX482" s="1818"/>
      <c r="FY482" s="1568"/>
      <c r="FZ482" s="1568"/>
      <c r="GA482" s="1569"/>
      <c r="GB482" s="1381"/>
      <c r="GC482" s="1383"/>
      <c r="GD482" s="1381"/>
      <c r="GE482" s="1382"/>
      <c r="GF482" s="1382"/>
      <c r="GG482" s="1382"/>
      <c r="GH482" s="1382"/>
      <c r="GI482" s="1382"/>
      <c r="GJ482" s="1383"/>
      <c r="GK482" s="1484"/>
      <c r="GL482" s="1485"/>
      <c r="GM482" s="1485"/>
      <c r="GN482" s="1485"/>
      <c r="GO482" s="1485"/>
      <c r="GP482" s="1485"/>
      <c r="GQ482" s="1485"/>
      <c r="GR482" s="1485"/>
      <c r="GS482" s="1485"/>
      <c r="GT482" s="1485"/>
      <c r="GU482" s="1485"/>
      <c r="GV482" s="1485"/>
      <c r="GW482" s="1485"/>
      <c r="GX482" s="1485"/>
      <c r="GY482" s="1485"/>
      <c r="GZ482" s="1485"/>
      <c r="HA482" s="1485"/>
      <c r="HB482" s="1485"/>
      <c r="HC482" s="1485"/>
      <c r="HD482" s="1485"/>
      <c r="HE482" s="1485"/>
      <c r="HF482" s="1485"/>
      <c r="HG482" s="1485"/>
      <c r="HH482" s="1485"/>
      <c r="HI482" s="1485"/>
      <c r="HJ482" s="1485"/>
      <c r="HK482" s="1486"/>
      <c r="HL482" s="1553"/>
      <c r="HM482" s="1554"/>
      <c r="HN482" s="1555"/>
      <c r="HO482" s="2182"/>
      <c r="HP482" s="2183"/>
      <c r="HQ482" s="2183"/>
      <c r="HR482" s="2183"/>
      <c r="HS482" s="2183"/>
      <c r="HT482" s="2184"/>
      <c r="HU482" s="1473"/>
      <c r="HV482" s="1474"/>
      <c r="HW482" s="1474"/>
      <c r="HX482" s="1474"/>
      <c r="HY482" s="1474"/>
      <c r="HZ482" s="1474"/>
      <c r="IA482" s="1474"/>
      <c r="IB482" s="1474"/>
      <c r="IC482" s="1474"/>
      <c r="ID482" s="1474"/>
      <c r="IE482" s="1474"/>
      <c r="IF482" s="1474"/>
      <c r="IG482" s="1474"/>
      <c r="IH482" s="1474"/>
      <c r="II482" s="1475"/>
    </row>
    <row r="483" spans="3:243" ht="5.25" customHeight="1">
      <c r="C483" s="139"/>
      <c r="D483" s="139"/>
      <c r="E483" s="139"/>
      <c r="F483" s="139"/>
      <c r="G483" s="139"/>
      <c r="H483" s="1567"/>
      <c r="I483" s="1568"/>
      <c r="J483" s="1568"/>
      <c r="K483" s="1569"/>
      <c r="L483" s="1381"/>
      <c r="M483" s="1383"/>
      <c r="N483" s="1428"/>
      <c r="O483" s="1480"/>
      <c r="P483" s="1480"/>
      <c r="Q483" s="1480"/>
      <c r="R483" s="1480"/>
      <c r="S483" s="1480"/>
      <c r="T483" s="1429"/>
      <c r="U483" s="1487"/>
      <c r="V483" s="1488"/>
      <c r="W483" s="1488"/>
      <c r="X483" s="1488"/>
      <c r="Y483" s="1488"/>
      <c r="Z483" s="1488"/>
      <c r="AA483" s="1488"/>
      <c r="AB483" s="1488"/>
      <c r="AC483" s="1488"/>
      <c r="AD483" s="1488"/>
      <c r="AE483" s="1488"/>
      <c r="AF483" s="1488"/>
      <c r="AG483" s="1488"/>
      <c r="AH483" s="1488"/>
      <c r="AI483" s="1488"/>
      <c r="AJ483" s="1488"/>
      <c r="AK483" s="1488"/>
      <c r="AL483" s="1488"/>
      <c r="AM483" s="1488"/>
      <c r="AN483" s="1488"/>
      <c r="AO483" s="1488"/>
      <c r="AP483" s="1488"/>
      <c r="AQ483" s="1488"/>
      <c r="AR483" s="1488"/>
      <c r="AS483" s="1488"/>
      <c r="AT483" s="1488"/>
      <c r="AU483" s="1489"/>
      <c r="AV483" s="1553"/>
      <c r="AW483" s="1554"/>
      <c r="AX483" s="1555"/>
      <c r="AY483" s="1390"/>
      <c r="AZ483" s="1391"/>
      <c r="BA483" s="1391"/>
      <c r="BB483" s="1391"/>
      <c r="BC483" s="1391"/>
      <c r="BD483" s="1560"/>
      <c r="BE483" s="1818"/>
      <c r="BF483" s="1568"/>
      <c r="BG483" s="1568"/>
      <c r="BH483" s="1569"/>
      <c r="BI483" s="1381"/>
      <c r="BJ483" s="1383"/>
      <c r="BK483" s="1428"/>
      <c r="BL483" s="1480"/>
      <c r="BM483" s="1480"/>
      <c r="BN483" s="1480"/>
      <c r="BO483" s="1480"/>
      <c r="BP483" s="1480"/>
      <c r="BQ483" s="1429"/>
      <c r="BR483" s="1487"/>
      <c r="BS483" s="1488"/>
      <c r="BT483" s="1488"/>
      <c r="BU483" s="1488"/>
      <c r="BV483" s="1488"/>
      <c r="BW483" s="1488"/>
      <c r="BX483" s="1488"/>
      <c r="BY483" s="1488"/>
      <c r="BZ483" s="1488"/>
      <c r="CA483" s="1488"/>
      <c r="CB483" s="1488"/>
      <c r="CC483" s="1488"/>
      <c r="CD483" s="1488"/>
      <c r="CE483" s="1488"/>
      <c r="CF483" s="1488"/>
      <c r="CG483" s="1488"/>
      <c r="CH483" s="1488"/>
      <c r="CI483" s="1488"/>
      <c r="CJ483" s="1488"/>
      <c r="CK483" s="1488"/>
      <c r="CL483" s="1488"/>
      <c r="CM483" s="1488"/>
      <c r="CN483" s="1488"/>
      <c r="CO483" s="1488"/>
      <c r="CP483" s="1488"/>
      <c r="CQ483" s="1488"/>
      <c r="CR483" s="1489"/>
      <c r="CS483" s="1553"/>
      <c r="CT483" s="1554"/>
      <c r="CU483" s="1555"/>
      <c r="CV483" s="1390"/>
      <c r="CW483" s="1391"/>
      <c r="CX483" s="1391"/>
      <c r="CY483" s="1391"/>
      <c r="CZ483" s="1391"/>
      <c r="DA483" s="1560"/>
      <c r="DB483" s="1473"/>
      <c r="DC483" s="1474"/>
      <c r="DD483" s="1474"/>
      <c r="DE483" s="1474"/>
      <c r="DF483" s="1474"/>
      <c r="DG483" s="1474"/>
      <c r="DH483" s="1474"/>
      <c r="DI483" s="1474"/>
      <c r="DJ483" s="1474"/>
      <c r="DK483" s="1474"/>
      <c r="DL483" s="1474"/>
      <c r="DM483" s="1474"/>
      <c r="DN483" s="1474"/>
      <c r="DO483" s="1474"/>
      <c r="DP483" s="1475"/>
      <c r="DQ483" s="81"/>
      <c r="DR483" s="144"/>
      <c r="DV483" s="139"/>
      <c r="DW483" s="139"/>
      <c r="DX483" s="139"/>
      <c r="DY483" s="139"/>
      <c r="DZ483" s="139"/>
      <c r="EA483" s="1567"/>
      <c r="EB483" s="1568"/>
      <c r="EC483" s="1568"/>
      <c r="ED483" s="1569"/>
      <c r="EE483" s="1381"/>
      <c r="EF483" s="1383"/>
      <c r="EG483" s="1428"/>
      <c r="EH483" s="1480"/>
      <c r="EI483" s="1480"/>
      <c r="EJ483" s="1480"/>
      <c r="EK483" s="1480"/>
      <c r="EL483" s="1480"/>
      <c r="EM483" s="1429"/>
      <c r="EN483" s="1487"/>
      <c r="EO483" s="1488"/>
      <c r="EP483" s="1488"/>
      <c r="EQ483" s="1488"/>
      <c r="ER483" s="1488"/>
      <c r="ES483" s="1488"/>
      <c r="ET483" s="1488"/>
      <c r="EU483" s="1488"/>
      <c r="EV483" s="1488"/>
      <c r="EW483" s="1488"/>
      <c r="EX483" s="1488"/>
      <c r="EY483" s="1488"/>
      <c r="EZ483" s="1488"/>
      <c r="FA483" s="1488"/>
      <c r="FB483" s="1488"/>
      <c r="FC483" s="1488"/>
      <c r="FD483" s="1488"/>
      <c r="FE483" s="1488"/>
      <c r="FF483" s="1488"/>
      <c r="FG483" s="1488"/>
      <c r="FH483" s="1488"/>
      <c r="FI483" s="1488"/>
      <c r="FJ483" s="1488"/>
      <c r="FK483" s="1488"/>
      <c r="FL483" s="1488"/>
      <c r="FM483" s="1488"/>
      <c r="FN483" s="1489"/>
      <c r="FO483" s="1553"/>
      <c r="FP483" s="1554"/>
      <c r="FQ483" s="1555"/>
      <c r="FR483" s="2182"/>
      <c r="FS483" s="2183"/>
      <c r="FT483" s="2183"/>
      <c r="FU483" s="2183"/>
      <c r="FV483" s="2183"/>
      <c r="FW483" s="2184"/>
      <c r="FX483" s="1818"/>
      <c r="FY483" s="1568"/>
      <c r="FZ483" s="1568"/>
      <c r="GA483" s="1569"/>
      <c r="GB483" s="1381"/>
      <c r="GC483" s="1383"/>
      <c r="GD483" s="1428"/>
      <c r="GE483" s="1480"/>
      <c r="GF483" s="1480"/>
      <c r="GG483" s="1480"/>
      <c r="GH483" s="1480"/>
      <c r="GI483" s="1480"/>
      <c r="GJ483" s="1429"/>
      <c r="GK483" s="1487"/>
      <c r="GL483" s="1488"/>
      <c r="GM483" s="1488"/>
      <c r="GN483" s="1488"/>
      <c r="GO483" s="1488"/>
      <c r="GP483" s="1488"/>
      <c r="GQ483" s="1488"/>
      <c r="GR483" s="1488"/>
      <c r="GS483" s="1488"/>
      <c r="GT483" s="1488"/>
      <c r="GU483" s="1488"/>
      <c r="GV483" s="1488"/>
      <c r="GW483" s="1488"/>
      <c r="GX483" s="1488"/>
      <c r="GY483" s="1488"/>
      <c r="GZ483" s="1488"/>
      <c r="HA483" s="1488"/>
      <c r="HB483" s="1488"/>
      <c r="HC483" s="1488"/>
      <c r="HD483" s="1488"/>
      <c r="HE483" s="1488"/>
      <c r="HF483" s="1488"/>
      <c r="HG483" s="1488"/>
      <c r="HH483" s="1488"/>
      <c r="HI483" s="1488"/>
      <c r="HJ483" s="1488"/>
      <c r="HK483" s="1489"/>
      <c r="HL483" s="1553"/>
      <c r="HM483" s="1554"/>
      <c r="HN483" s="1555"/>
      <c r="HO483" s="2182"/>
      <c r="HP483" s="2183"/>
      <c r="HQ483" s="2183"/>
      <c r="HR483" s="2183"/>
      <c r="HS483" s="2183"/>
      <c r="HT483" s="2184"/>
      <c r="HU483" s="1473"/>
      <c r="HV483" s="1474"/>
      <c r="HW483" s="1474"/>
      <c r="HX483" s="1474"/>
      <c r="HY483" s="1474"/>
      <c r="HZ483" s="1474"/>
      <c r="IA483" s="1474"/>
      <c r="IB483" s="1474"/>
      <c r="IC483" s="1474"/>
      <c r="ID483" s="1474"/>
      <c r="IE483" s="1474"/>
      <c r="IF483" s="1474"/>
      <c r="IG483" s="1474"/>
      <c r="IH483" s="1474"/>
      <c r="II483" s="1475"/>
    </row>
    <row r="484" spans="3:243" ht="5.25" customHeight="1">
      <c r="C484" s="139"/>
      <c r="D484" s="139"/>
      <c r="E484" s="139"/>
      <c r="F484" s="139"/>
      <c r="G484" s="139"/>
      <c r="H484" s="1567"/>
      <c r="I484" s="1568"/>
      <c r="J484" s="1568"/>
      <c r="K484" s="1569"/>
      <c r="L484" s="1381"/>
      <c r="M484" s="1383"/>
      <c r="N484" s="1427" t="s">
        <v>21</v>
      </c>
      <c r="O484" s="1379"/>
      <c r="P484" s="1379"/>
      <c r="Q484" s="1379"/>
      <c r="R484" s="1379"/>
      <c r="S484" s="1379"/>
      <c r="T484" s="1380"/>
      <c r="U484" s="1481" t="str">
        <f>IF($U$220&lt;&gt;"",$U$220,"")</f>
        <v/>
      </c>
      <c r="V484" s="1482"/>
      <c r="W484" s="1482"/>
      <c r="X484" s="1482"/>
      <c r="Y484" s="1482"/>
      <c r="Z484" s="1482"/>
      <c r="AA484" s="1482"/>
      <c r="AB484" s="1482"/>
      <c r="AC484" s="1482"/>
      <c r="AD484" s="1482"/>
      <c r="AE484" s="1482"/>
      <c r="AF484" s="1482"/>
      <c r="AG484" s="1482"/>
      <c r="AH484" s="1482"/>
      <c r="AI484" s="1482"/>
      <c r="AJ484" s="1482"/>
      <c r="AK484" s="1482"/>
      <c r="AL484" s="1482"/>
      <c r="AM484" s="1482"/>
      <c r="AN484" s="1482"/>
      <c r="AO484" s="1482"/>
      <c r="AP484" s="1482"/>
      <c r="AQ484" s="1482"/>
      <c r="AR484" s="1482"/>
      <c r="AS484" s="1482"/>
      <c r="AT484" s="1482"/>
      <c r="AU484" s="1483"/>
      <c r="AV484" s="1553"/>
      <c r="AW484" s="1554"/>
      <c r="AX484" s="1555"/>
      <c r="AY484" s="1390"/>
      <c r="AZ484" s="1391"/>
      <c r="BA484" s="1391"/>
      <c r="BB484" s="1391"/>
      <c r="BC484" s="1391"/>
      <c r="BD484" s="1560"/>
      <c r="BE484" s="1818"/>
      <c r="BF484" s="1568"/>
      <c r="BG484" s="1568"/>
      <c r="BH484" s="1569"/>
      <c r="BI484" s="1381"/>
      <c r="BJ484" s="1383"/>
      <c r="BK484" s="1427" t="s">
        <v>21</v>
      </c>
      <c r="BL484" s="1379"/>
      <c r="BM484" s="1379"/>
      <c r="BN484" s="1379"/>
      <c r="BO484" s="1379"/>
      <c r="BP484" s="1379"/>
      <c r="BQ484" s="1380"/>
      <c r="BR484" s="1481" t="str">
        <f>IF($BR$220&lt;&gt;"",$BR$220,"")</f>
        <v/>
      </c>
      <c r="BS484" s="1482"/>
      <c r="BT484" s="1482"/>
      <c r="BU484" s="1482"/>
      <c r="BV484" s="1482"/>
      <c r="BW484" s="1482"/>
      <c r="BX484" s="1482"/>
      <c r="BY484" s="1482"/>
      <c r="BZ484" s="1482"/>
      <c r="CA484" s="1482"/>
      <c r="CB484" s="1482"/>
      <c r="CC484" s="1482"/>
      <c r="CD484" s="1482"/>
      <c r="CE484" s="1482"/>
      <c r="CF484" s="1482"/>
      <c r="CG484" s="1482"/>
      <c r="CH484" s="1482"/>
      <c r="CI484" s="1482"/>
      <c r="CJ484" s="1482"/>
      <c r="CK484" s="1482"/>
      <c r="CL484" s="1482"/>
      <c r="CM484" s="1482"/>
      <c r="CN484" s="1482"/>
      <c r="CO484" s="1482"/>
      <c r="CP484" s="1482"/>
      <c r="CQ484" s="1482"/>
      <c r="CR484" s="1483"/>
      <c r="CS484" s="1553"/>
      <c r="CT484" s="1554"/>
      <c r="CU484" s="1555"/>
      <c r="CV484" s="1390"/>
      <c r="CW484" s="1391"/>
      <c r="CX484" s="1391"/>
      <c r="CY484" s="1391"/>
      <c r="CZ484" s="1391"/>
      <c r="DA484" s="1560"/>
      <c r="DB484" s="1473"/>
      <c r="DC484" s="1474"/>
      <c r="DD484" s="1474"/>
      <c r="DE484" s="1474"/>
      <c r="DF484" s="1474"/>
      <c r="DG484" s="1474"/>
      <c r="DH484" s="1474"/>
      <c r="DI484" s="1474"/>
      <c r="DJ484" s="1474"/>
      <c r="DK484" s="1474"/>
      <c r="DL484" s="1474"/>
      <c r="DM484" s="1474"/>
      <c r="DN484" s="1474"/>
      <c r="DO484" s="1474"/>
      <c r="DP484" s="1475"/>
      <c r="DQ484" s="81"/>
      <c r="DR484" s="144"/>
      <c r="DV484" s="139"/>
      <c r="DW484" s="139"/>
      <c r="DX484" s="139"/>
      <c r="DY484" s="139"/>
      <c r="DZ484" s="139"/>
      <c r="EA484" s="1567"/>
      <c r="EB484" s="1568"/>
      <c r="EC484" s="1568"/>
      <c r="ED484" s="1569"/>
      <c r="EE484" s="1381"/>
      <c r="EF484" s="1383"/>
      <c r="EG484" s="1427" t="s">
        <v>21</v>
      </c>
      <c r="EH484" s="1379"/>
      <c r="EI484" s="1379"/>
      <c r="EJ484" s="1379"/>
      <c r="EK484" s="1379"/>
      <c r="EL484" s="1379"/>
      <c r="EM484" s="1380"/>
      <c r="EN484" s="1481" t="str">
        <f>IF($U$220&lt;&gt;"",$U$220,"")</f>
        <v/>
      </c>
      <c r="EO484" s="1482"/>
      <c r="EP484" s="1482"/>
      <c r="EQ484" s="1482"/>
      <c r="ER484" s="1482"/>
      <c r="ES484" s="1482"/>
      <c r="ET484" s="1482"/>
      <c r="EU484" s="1482"/>
      <c r="EV484" s="1482"/>
      <c r="EW484" s="1482"/>
      <c r="EX484" s="1482"/>
      <c r="EY484" s="1482"/>
      <c r="EZ484" s="1482"/>
      <c r="FA484" s="1482"/>
      <c r="FB484" s="1482"/>
      <c r="FC484" s="1482"/>
      <c r="FD484" s="1482"/>
      <c r="FE484" s="1482"/>
      <c r="FF484" s="1482"/>
      <c r="FG484" s="1482"/>
      <c r="FH484" s="1482"/>
      <c r="FI484" s="1482"/>
      <c r="FJ484" s="1482"/>
      <c r="FK484" s="1482"/>
      <c r="FL484" s="1482"/>
      <c r="FM484" s="1482"/>
      <c r="FN484" s="1483"/>
      <c r="FO484" s="1553"/>
      <c r="FP484" s="1554"/>
      <c r="FQ484" s="1555"/>
      <c r="FR484" s="2182"/>
      <c r="FS484" s="2183"/>
      <c r="FT484" s="2183"/>
      <c r="FU484" s="2183"/>
      <c r="FV484" s="2183"/>
      <c r="FW484" s="2184"/>
      <c r="FX484" s="1818"/>
      <c r="FY484" s="1568"/>
      <c r="FZ484" s="1568"/>
      <c r="GA484" s="1569"/>
      <c r="GB484" s="1381"/>
      <c r="GC484" s="1383"/>
      <c r="GD484" s="1427" t="s">
        <v>21</v>
      </c>
      <c r="GE484" s="1379"/>
      <c r="GF484" s="1379"/>
      <c r="GG484" s="1379"/>
      <c r="GH484" s="1379"/>
      <c r="GI484" s="1379"/>
      <c r="GJ484" s="1380"/>
      <c r="GK484" s="1481" t="str">
        <f>IF($BR$220&lt;&gt;"",$BR$220,"")</f>
        <v/>
      </c>
      <c r="GL484" s="1482"/>
      <c r="GM484" s="1482"/>
      <c r="GN484" s="1482"/>
      <c r="GO484" s="1482"/>
      <c r="GP484" s="1482"/>
      <c r="GQ484" s="1482"/>
      <c r="GR484" s="1482"/>
      <c r="GS484" s="1482"/>
      <c r="GT484" s="1482"/>
      <c r="GU484" s="1482"/>
      <c r="GV484" s="1482"/>
      <c r="GW484" s="1482"/>
      <c r="GX484" s="1482"/>
      <c r="GY484" s="1482"/>
      <c r="GZ484" s="1482"/>
      <c r="HA484" s="1482"/>
      <c r="HB484" s="1482"/>
      <c r="HC484" s="1482"/>
      <c r="HD484" s="1482"/>
      <c r="HE484" s="1482"/>
      <c r="HF484" s="1482"/>
      <c r="HG484" s="1482"/>
      <c r="HH484" s="1482"/>
      <c r="HI484" s="1482"/>
      <c r="HJ484" s="1482"/>
      <c r="HK484" s="1483"/>
      <c r="HL484" s="1553"/>
      <c r="HM484" s="1554"/>
      <c r="HN484" s="1555"/>
      <c r="HO484" s="2182"/>
      <c r="HP484" s="2183"/>
      <c r="HQ484" s="2183"/>
      <c r="HR484" s="2183"/>
      <c r="HS484" s="2183"/>
      <c r="HT484" s="2184"/>
      <c r="HU484" s="1473"/>
      <c r="HV484" s="1474"/>
      <c r="HW484" s="1474"/>
      <c r="HX484" s="1474"/>
      <c r="HY484" s="1474"/>
      <c r="HZ484" s="1474"/>
      <c r="IA484" s="1474"/>
      <c r="IB484" s="1474"/>
      <c r="IC484" s="1474"/>
      <c r="ID484" s="1474"/>
      <c r="IE484" s="1474"/>
      <c r="IF484" s="1474"/>
      <c r="IG484" s="1474"/>
      <c r="IH484" s="1474"/>
      <c r="II484" s="1475"/>
    </row>
    <row r="485" spans="3:243" ht="5.25" customHeight="1">
      <c r="C485" s="139"/>
      <c r="D485" s="139"/>
      <c r="E485" s="139"/>
      <c r="F485" s="139"/>
      <c r="G485" s="139"/>
      <c r="H485" s="1567"/>
      <c r="I485" s="1568"/>
      <c r="J485" s="1568"/>
      <c r="K485" s="1569"/>
      <c r="L485" s="1381"/>
      <c r="M485" s="1383"/>
      <c r="N485" s="1381"/>
      <c r="O485" s="1382"/>
      <c r="P485" s="1382"/>
      <c r="Q485" s="1382"/>
      <c r="R485" s="1382"/>
      <c r="S485" s="1382"/>
      <c r="T485" s="1383"/>
      <c r="U485" s="1484"/>
      <c r="V485" s="1485"/>
      <c r="W485" s="1485"/>
      <c r="X485" s="1485"/>
      <c r="Y485" s="1485"/>
      <c r="Z485" s="1485"/>
      <c r="AA485" s="1485"/>
      <c r="AB485" s="1485"/>
      <c r="AC485" s="1485"/>
      <c r="AD485" s="1485"/>
      <c r="AE485" s="1485"/>
      <c r="AF485" s="1485"/>
      <c r="AG485" s="1485"/>
      <c r="AH485" s="1485"/>
      <c r="AI485" s="1485"/>
      <c r="AJ485" s="1485"/>
      <c r="AK485" s="1485"/>
      <c r="AL485" s="1485"/>
      <c r="AM485" s="1485"/>
      <c r="AN485" s="1485"/>
      <c r="AO485" s="1485"/>
      <c r="AP485" s="1485"/>
      <c r="AQ485" s="1485"/>
      <c r="AR485" s="1485"/>
      <c r="AS485" s="1485"/>
      <c r="AT485" s="1485"/>
      <c r="AU485" s="1486"/>
      <c r="AV485" s="1553"/>
      <c r="AW485" s="1554"/>
      <c r="AX485" s="1555"/>
      <c r="AY485" s="1390"/>
      <c r="AZ485" s="1391"/>
      <c r="BA485" s="1391"/>
      <c r="BB485" s="1391"/>
      <c r="BC485" s="1391"/>
      <c r="BD485" s="1560"/>
      <c r="BE485" s="1818"/>
      <c r="BF485" s="1568"/>
      <c r="BG485" s="1568"/>
      <c r="BH485" s="1569"/>
      <c r="BI485" s="1381"/>
      <c r="BJ485" s="1383"/>
      <c r="BK485" s="1381"/>
      <c r="BL485" s="1382"/>
      <c r="BM485" s="1382"/>
      <c r="BN485" s="1382"/>
      <c r="BO485" s="1382"/>
      <c r="BP485" s="1382"/>
      <c r="BQ485" s="1383"/>
      <c r="BR485" s="1484"/>
      <c r="BS485" s="1485"/>
      <c r="BT485" s="1485"/>
      <c r="BU485" s="1485"/>
      <c r="BV485" s="1485"/>
      <c r="BW485" s="1485"/>
      <c r="BX485" s="1485"/>
      <c r="BY485" s="1485"/>
      <c r="BZ485" s="1485"/>
      <c r="CA485" s="1485"/>
      <c r="CB485" s="1485"/>
      <c r="CC485" s="1485"/>
      <c r="CD485" s="1485"/>
      <c r="CE485" s="1485"/>
      <c r="CF485" s="1485"/>
      <c r="CG485" s="1485"/>
      <c r="CH485" s="1485"/>
      <c r="CI485" s="1485"/>
      <c r="CJ485" s="1485"/>
      <c r="CK485" s="1485"/>
      <c r="CL485" s="1485"/>
      <c r="CM485" s="1485"/>
      <c r="CN485" s="1485"/>
      <c r="CO485" s="1485"/>
      <c r="CP485" s="1485"/>
      <c r="CQ485" s="1485"/>
      <c r="CR485" s="1486"/>
      <c r="CS485" s="1553"/>
      <c r="CT485" s="1554"/>
      <c r="CU485" s="1555"/>
      <c r="CV485" s="1390"/>
      <c r="CW485" s="1391"/>
      <c r="CX485" s="1391"/>
      <c r="CY485" s="1391"/>
      <c r="CZ485" s="1391"/>
      <c r="DA485" s="1560"/>
      <c r="DB485" s="1473"/>
      <c r="DC485" s="1474"/>
      <c r="DD485" s="1474"/>
      <c r="DE485" s="1474"/>
      <c r="DF485" s="1474"/>
      <c r="DG485" s="1474"/>
      <c r="DH485" s="1474"/>
      <c r="DI485" s="1474"/>
      <c r="DJ485" s="1474"/>
      <c r="DK485" s="1474"/>
      <c r="DL485" s="1474"/>
      <c r="DM485" s="1474"/>
      <c r="DN485" s="1474"/>
      <c r="DO485" s="1474"/>
      <c r="DP485" s="1475"/>
      <c r="DQ485" s="81"/>
      <c r="DR485" s="144"/>
      <c r="DV485" s="139"/>
      <c r="DW485" s="139"/>
      <c r="DX485" s="139"/>
      <c r="DY485" s="139"/>
      <c r="DZ485" s="139"/>
      <c r="EA485" s="1567"/>
      <c r="EB485" s="1568"/>
      <c r="EC485" s="1568"/>
      <c r="ED485" s="1569"/>
      <c r="EE485" s="1381"/>
      <c r="EF485" s="1383"/>
      <c r="EG485" s="1381"/>
      <c r="EH485" s="1382"/>
      <c r="EI485" s="1382"/>
      <c r="EJ485" s="1382"/>
      <c r="EK485" s="1382"/>
      <c r="EL485" s="1382"/>
      <c r="EM485" s="1383"/>
      <c r="EN485" s="1484"/>
      <c r="EO485" s="1485"/>
      <c r="EP485" s="1485"/>
      <c r="EQ485" s="1485"/>
      <c r="ER485" s="1485"/>
      <c r="ES485" s="1485"/>
      <c r="ET485" s="1485"/>
      <c r="EU485" s="1485"/>
      <c r="EV485" s="1485"/>
      <c r="EW485" s="1485"/>
      <c r="EX485" s="1485"/>
      <c r="EY485" s="1485"/>
      <c r="EZ485" s="1485"/>
      <c r="FA485" s="1485"/>
      <c r="FB485" s="1485"/>
      <c r="FC485" s="1485"/>
      <c r="FD485" s="1485"/>
      <c r="FE485" s="1485"/>
      <c r="FF485" s="1485"/>
      <c r="FG485" s="1485"/>
      <c r="FH485" s="1485"/>
      <c r="FI485" s="1485"/>
      <c r="FJ485" s="1485"/>
      <c r="FK485" s="1485"/>
      <c r="FL485" s="1485"/>
      <c r="FM485" s="1485"/>
      <c r="FN485" s="1486"/>
      <c r="FO485" s="1553"/>
      <c r="FP485" s="1554"/>
      <c r="FQ485" s="1555"/>
      <c r="FR485" s="2182"/>
      <c r="FS485" s="2183"/>
      <c r="FT485" s="2183"/>
      <c r="FU485" s="2183"/>
      <c r="FV485" s="2183"/>
      <c r="FW485" s="2184"/>
      <c r="FX485" s="1818"/>
      <c r="FY485" s="1568"/>
      <c r="FZ485" s="1568"/>
      <c r="GA485" s="1569"/>
      <c r="GB485" s="1381"/>
      <c r="GC485" s="1383"/>
      <c r="GD485" s="1381"/>
      <c r="GE485" s="1382"/>
      <c r="GF485" s="1382"/>
      <c r="GG485" s="1382"/>
      <c r="GH485" s="1382"/>
      <c r="GI485" s="1382"/>
      <c r="GJ485" s="1383"/>
      <c r="GK485" s="1484"/>
      <c r="GL485" s="1485"/>
      <c r="GM485" s="1485"/>
      <c r="GN485" s="1485"/>
      <c r="GO485" s="1485"/>
      <c r="GP485" s="1485"/>
      <c r="GQ485" s="1485"/>
      <c r="GR485" s="1485"/>
      <c r="GS485" s="1485"/>
      <c r="GT485" s="1485"/>
      <c r="GU485" s="1485"/>
      <c r="GV485" s="1485"/>
      <c r="GW485" s="1485"/>
      <c r="GX485" s="1485"/>
      <c r="GY485" s="1485"/>
      <c r="GZ485" s="1485"/>
      <c r="HA485" s="1485"/>
      <c r="HB485" s="1485"/>
      <c r="HC485" s="1485"/>
      <c r="HD485" s="1485"/>
      <c r="HE485" s="1485"/>
      <c r="HF485" s="1485"/>
      <c r="HG485" s="1485"/>
      <c r="HH485" s="1485"/>
      <c r="HI485" s="1485"/>
      <c r="HJ485" s="1485"/>
      <c r="HK485" s="1486"/>
      <c r="HL485" s="1553"/>
      <c r="HM485" s="1554"/>
      <c r="HN485" s="1555"/>
      <c r="HO485" s="2182"/>
      <c r="HP485" s="2183"/>
      <c r="HQ485" s="2183"/>
      <c r="HR485" s="2183"/>
      <c r="HS485" s="2183"/>
      <c r="HT485" s="2184"/>
      <c r="HU485" s="1473"/>
      <c r="HV485" s="1474"/>
      <c r="HW485" s="1474"/>
      <c r="HX485" s="1474"/>
      <c r="HY485" s="1474"/>
      <c r="HZ485" s="1474"/>
      <c r="IA485" s="1474"/>
      <c r="IB485" s="1474"/>
      <c r="IC485" s="1474"/>
      <c r="ID485" s="1474"/>
      <c r="IE485" s="1474"/>
      <c r="IF485" s="1474"/>
      <c r="IG485" s="1474"/>
      <c r="IH485" s="1474"/>
      <c r="II485" s="1475"/>
    </row>
    <row r="486" spans="3:243" ht="5.25" customHeight="1">
      <c r="C486" s="139"/>
      <c r="D486" s="139"/>
      <c r="E486" s="139"/>
      <c r="F486" s="139"/>
      <c r="G486" s="139"/>
      <c r="H486" s="1567"/>
      <c r="I486" s="1568"/>
      <c r="J486" s="1568"/>
      <c r="K486" s="1569"/>
      <c r="L486" s="1381"/>
      <c r="M486" s="1383"/>
      <c r="N486" s="1381"/>
      <c r="O486" s="1382"/>
      <c r="P486" s="1382"/>
      <c r="Q486" s="1382"/>
      <c r="R486" s="1382"/>
      <c r="S486" s="1382"/>
      <c r="T486" s="1383"/>
      <c r="U486" s="1484"/>
      <c r="V486" s="1485"/>
      <c r="W486" s="1485"/>
      <c r="X486" s="1485"/>
      <c r="Y486" s="1485"/>
      <c r="Z486" s="1485"/>
      <c r="AA486" s="1485"/>
      <c r="AB486" s="1485"/>
      <c r="AC486" s="1485"/>
      <c r="AD486" s="1485"/>
      <c r="AE486" s="1485"/>
      <c r="AF486" s="1485"/>
      <c r="AG486" s="1485"/>
      <c r="AH486" s="1485"/>
      <c r="AI486" s="1485"/>
      <c r="AJ486" s="1485"/>
      <c r="AK486" s="1485"/>
      <c r="AL486" s="1485"/>
      <c r="AM486" s="1485"/>
      <c r="AN486" s="1485"/>
      <c r="AO486" s="1485"/>
      <c r="AP486" s="1485"/>
      <c r="AQ486" s="1485"/>
      <c r="AR486" s="1485"/>
      <c r="AS486" s="1485"/>
      <c r="AT486" s="1485"/>
      <c r="AU486" s="1486"/>
      <c r="AV486" s="1553"/>
      <c r="AW486" s="1554"/>
      <c r="AX486" s="1555"/>
      <c r="AY486" s="1390"/>
      <c r="AZ486" s="1391"/>
      <c r="BA486" s="1391"/>
      <c r="BB486" s="1391"/>
      <c r="BC486" s="1391"/>
      <c r="BD486" s="1560"/>
      <c r="BE486" s="1818"/>
      <c r="BF486" s="1568"/>
      <c r="BG486" s="1568"/>
      <c r="BH486" s="1569"/>
      <c r="BI486" s="1381"/>
      <c r="BJ486" s="1383"/>
      <c r="BK486" s="1381"/>
      <c r="BL486" s="1382"/>
      <c r="BM486" s="1382"/>
      <c r="BN486" s="1382"/>
      <c r="BO486" s="1382"/>
      <c r="BP486" s="1382"/>
      <c r="BQ486" s="1383"/>
      <c r="BR486" s="1484"/>
      <c r="BS486" s="1485"/>
      <c r="BT486" s="1485"/>
      <c r="BU486" s="1485"/>
      <c r="BV486" s="1485"/>
      <c r="BW486" s="1485"/>
      <c r="BX486" s="1485"/>
      <c r="BY486" s="1485"/>
      <c r="BZ486" s="1485"/>
      <c r="CA486" s="1485"/>
      <c r="CB486" s="1485"/>
      <c r="CC486" s="1485"/>
      <c r="CD486" s="1485"/>
      <c r="CE486" s="1485"/>
      <c r="CF486" s="1485"/>
      <c r="CG486" s="1485"/>
      <c r="CH486" s="1485"/>
      <c r="CI486" s="1485"/>
      <c r="CJ486" s="1485"/>
      <c r="CK486" s="1485"/>
      <c r="CL486" s="1485"/>
      <c r="CM486" s="1485"/>
      <c r="CN486" s="1485"/>
      <c r="CO486" s="1485"/>
      <c r="CP486" s="1485"/>
      <c r="CQ486" s="1485"/>
      <c r="CR486" s="1486"/>
      <c r="CS486" s="1553"/>
      <c r="CT486" s="1554"/>
      <c r="CU486" s="1555"/>
      <c r="CV486" s="1390"/>
      <c r="CW486" s="1391"/>
      <c r="CX486" s="1391"/>
      <c r="CY486" s="1391"/>
      <c r="CZ486" s="1391"/>
      <c r="DA486" s="1560"/>
      <c r="DB486" s="1473"/>
      <c r="DC486" s="1474"/>
      <c r="DD486" s="1474"/>
      <c r="DE486" s="1474"/>
      <c r="DF486" s="1474"/>
      <c r="DG486" s="1474"/>
      <c r="DH486" s="1474"/>
      <c r="DI486" s="1474"/>
      <c r="DJ486" s="1474"/>
      <c r="DK486" s="1474"/>
      <c r="DL486" s="1474"/>
      <c r="DM486" s="1474"/>
      <c r="DN486" s="1474"/>
      <c r="DO486" s="1474"/>
      <c r="DP486" s="1475"/>
      <c r="DQ486" s="81"/>
      <c r="DR486" s="144"/>
      <c r="DV486" s="139"/>
      <c r="DW486" s="139"/>
      <c r="DX486" s="139"/>
      <c r="DY486" s="139"/>
      <c r="DZ486" s="139"/>
      <c r="EA486" s="1567"/>
      <c r="EB486" s="1568"/>
      <c r="EC486" s="1568"/>
      <c r="ED486" s="1569"/>
      <c r="EE486" s="1381"/>
      <c r="EF486" s="1383"/>
      <c r="EG486" s="1381"/>
      <c r="EH486" s="1382"/>
      <c r="EI486" s="1382"/>
      <c r="EJ486" s="1382"/>
      <c r="EK486" s="1382"/>
      <c r="EL486" s="1382"/>
      <c r="EM486" s="1383"/>
      <c r="EN486" s="1484"/>
      <c r="EO486" s="1485"/>
      <c r="EP486" s="1485"/>
      <c r="EQ486" s="1485"/>
      <c r="ER486" s="1485"/>
      <c r="ES486" s="1485"/>
      <c r="ET486" s="1485"/>
      <c r="EU486" s="1485"/>
      <c r="EV486" s="1485"/>
      <c r="EW486" s="1485"/>
      <c r="EX486" s="1485"/>
      <c r="EY486" s="1485"/>
      <c r="EZ486" s="1485"/>
      <c r="FA486" s="1485"/>
      <c r="FB486" s="1485"/>
      <c r="FC486" s="1485"/>
      <c r="FD486" s="1485"/>
      <c r="FE486" s="1485"/>
      <c r="FF486" s="1485"/>
      <c r="FG486" s="1485"/>
      <c r="FH486" s="1485"/>
      <c r="FI486" s="1485"/>
      <c r="FJ486" s="1485"/>
      <c r="FK486" s="1485"/>
      <c r="FL486" s="1485"/>
      <c r="FM486" s="1485"/>
      <c r="FN486" s="1486"/>
      <c r="FO486" s="1553"/>
      <c r="FP486" s="1554"/>
      <c r="FQ486" s="1555"/>
      <c r="FR486" s="2182"/>
      <c r="FS486" s="2183"/>
      <c r="FT486" s="2183"/>
      <c r="FU486" s="2183"/>
      <c r="FV486" s="2183"/>
      <c r="FW486" s="2184"/>
      <c r="FX486" s="1818"/>
      <c r="FY486" s="1568"/>
      <c r="FZ486" s="1568"/>
      <c r="GA486" s="1569"/>
      <c r="GB486" s="1381"/>
      <c r="GC486" s="1383"/>
      <c r="GD486" s="1381"/>
      <c r="GE486" s="1382"/>
      <c r="GF486" s="1382"/>
      <c r="GG486" s="1382"/>
      <c r="GH486" s="1382"/>
      <c r="GI486" s="1382"/>
      <c r="GJ486" s="1383"/>
      <c r="GK486" s="1484"/>
      <c r="GL486" s="1485"/>
      <c r="GM486" s="1485"/>
      <c r="GN486" s="1485"/>
      <c r="GO486" s="1485"/>
      <c r="GP486" s="1485"/>
      <c r="GQ486" s="1485"/>
      <c r="GR486" s="1485"/>
      <c r="GS486" s="1485"/>
      <c r="GT486" s="1485"/>
      <c r="GU486" s="1485"/>
      <c r="GV486" s="1485"/>
      <c r="GW486" s="1485"/>
      <c r="GX486" s="1485"/>
      <c r="GY486" s="1485"/>
      <c r="GZ486" s="1485"/>
      <c r="HA486" s="1485"/>
      <c r="HB486" s="1485"/>
      <c r="HC486" s="1485"/>
      <c r="HD486" s="1485"/>
      <c r="HE486" s="1485"/>
      <c r="HF486" s="1485"/>
      <c r="HG486" s="1485"/>
      <c r="HH486" s="1485"/>
      <c r="HI486" s="1485"/>
      <c r="HJ486" s="1485"/>
      <c r="HK486" s="1486"/>
      <c r="HL486" s="1553"/>
      <c r="HM486" s="1554"/>
      <c r="HN486" s="1555"/>
      <c r="HO486" s="2182"/>
      <c r="HP486" s="2183"/>
      <c r="HQ486" s="2183"/>
      <c r="HR486" s="2183"/>
      <c r="HS486" s="2183"/>
      <c r="HT486" s="2184"/>
      <c r="HU486" s="1473"/>
      <c r="HV486" s="1474"/>
      <c r="HW486" s="1474"/>
      <c r="HX486" s="1474"/>
      <c r="HY486" s="1474"/>
      <c r="HZ486" s="1474"/>
      <c r="IA486" s="1474"/>
      <c r="IB486" s="1474"/>
      <c r="IC486" s="1474"/>
      <c r="ID486" s="1474"/>
      <c r="IE486" s="1474"/>
      <c r="IF486" s="1474"/>
      <c r="IG486" s="1474"/>
      <c r="IH486" s="1474"/>
      <c r="II486" s="1475"/>
    </row>
    <row r="487" spans="3:243" ht="5.25" customHeight="1">
      <c r="C487" s="139"/>
      <c r="D487" s="139"/>
      <c r="E487" s="139"/>
      <c r="F487" s="139"/>
      <c r="G487" s="139"/>
      <c r="H487" s="1567"/>
      <c r="I487" s="1568"/>
      <c r="J487" s="1568"/>
      <c r="K487" s="1569"/>
      <c r="L487" s="1381"/>
      <c r="M487" s="1383"/>
      <c r="N487" s="1381"/>
      <c r="O487" s="1382"/>
      <c r="P487" s="1382"/>
      <c r="Q487" s="1382"/>
      <c r="R487" s="1382"/>
      <c r="S487" s="1382"/>
      <c r="T487" s="1383"/>
      <c r="U487" s="1484"/>
      <c r="V487" s="1485"/>
      <c r="W487" s="1485"/>
      <c r="X487" s="1485"/>
      <c r="Y487" s="1485"/>
      <c r="Z487" s="1485"/>
      <c r="AA487" s="1485"/>
      <c r="AB487" s="1485"/>
      <c r="AC487" s="1485"/>
      <c r="AD487" s="1485"/>
      <c r="AE487" s="1485"/>
      <c r="AF487" s="1485"/>
      <c r="AG487" s="1485"/>
      <c r="AH487" s="1485"/>
      <c r="AI487" s="1485"/>
      <c r="AJ487" s="1485"/>
      <c r="AK487" s="1485"/>
      <c r="AL487" s="1485"/>
      <c r="AM487" s="1485"/>
      <c r="AN487" s="1485"/>
      <c r="AO487" s="1485"/>
      <c r="AP487" s="1485"/>
      <c r="AQ487" s="1485"/>
      <c r="AR487" s="1485"/>
      <c r="AS487" s="1485"/>
      <c r="AT487" s="1485"/>
      <c r="AU487" s="1486"/>
      <c r="AV487" s="1553"/>
      <c r="AW487" s="1554"/>
      <c r="AX487" s="1555"/>
      <c r="AY487" s="1390"/>
      <c r="AZ487" s="1391"/>
      <c r="BA487" s="1391"/>
      <c r="BB487" s="1391"/>
      <c r="BC487" s="1391"/>
      <c r="BD487" s="1560"/>
      <c r="BE487" s="1818"/>
      <c r="BF487" s="1568"/>
      <c r="BG487" s="1568"/>
      <c r="BH487" s="1569"/>
      <c r="BI487" s="1381"/>
      <c r="BJ487" s="1383"/>
      <c r="BK487" s="1381"/>
      <c r="BL487" s="1382"/>
      <c r="BM487" s="1382"/>
      <c r="BN487" s="1382"/>
      <c r="BO487" s="1382"/>
      <c r="BP487" s="1382"/>
      <c r="BQ487" s="1383"/>
      <c r="BR487" s="1484"/>
      <c r="BS487" s="1485"/>
      <c r="BT487" s="1485"/>
      <c r="BU487" s="1485"/>
      <c r="BV487" s="1485"/>
      <c r="BW487" s="1485"/>
      <c r="BX487" s="1485"/>
      <c r="BY487" s="1485"/>
      <c r="BZ487" s="1485"/>
      <c r="CA487" s="1485"/>
      <c r="CB487" s="1485"/>
      <c r="CC487" s="1485"/>
      <c r="CD487" s="1485"/>
      <c r="CE487" s="1485"/>
      <c r="CF487" s="1485"/>
      <c r="CG487" s="1485"/>
      <c r="CH487" s="1485"/>
      <c r="CI487" s="1485"/>
      <c r="CJ487" s="1485"/>
      <c r="CK487" s="1485"/>
      <c r="CL487" s="1485"/>
      <c r="CM487" s="1485"/>
      <c r="CN487" s="1485"/>
      <c r="CO487" s="1485"/>
      <c r="CP487" s="1485"/>
      <c r="CQ487" s="1485"/>
      <c r="CR487" s="1486"/>
      <c r="CS487" s="1553"/>
      <c r="CT487" s="1554"/>
      <c r="CU487" s="1555"/>
      <c r="CV487" s="1390"/>
      <c r="CW487" s="1391"/>
      <c r="CX487" s="1391"/>
      <c r="CY487" s="1391"/>
      <c r="CZ487" s="1391"/>
      <c r="DA487" s="1560"/>
      <c r="DB487" s="1473"/>
      <c r="DC487" s="1474"/>
      <c r="DD487" s="1474"/>
      <c r="DE487" s="1474"/>
      <c r="DF487" s="1474"/>
      <c r="DG487" s="1474"/>
      <c r="DH487" s="1474"/>
      <c r="DI487" s="1474"/>
      <c r="DJ487" s="1474"/>
      <c r="DK487" s="1474"/>
      <c r="DL487" s="1474"/>
      <c r="DM487" s="1474"/>
      <c r="DN487" s="1474"/>
      <c r="DO487" s="1474"/>
      <c r="DP487" s="1475"/>
      <c r="DQ487" s="81"/>
      <c r="DR487" s="144"/>
      <c r="DV487" s="139"/>
      <c r="DW487" s="139"/>
      <c r="DX487" s="139"/>
      <c r="DY487" s="139"/>
      <c r="DZ487" s="139"/>
      <c r="EA487" s="1567"/>
      <c r="EB487" s="1568"/>
      <c r="EC487" s="1568"/>
      <c r="ED487" s="1569"/>
      <c r="EE487" s="1381"/>
      <c r="EF487" s="1383"/>
      <c r="EG487" s="1381"/>
      <c r="EH487" s="1382"/>
      <c r="EI487" s="1382"/>
      <c r="EJ487" s="1382"/>
      <c r="EK487" s="1382"/>
      <c r="EL487" s="1382"/>
      <c r="EM487" s="1383"/>
      <c r="EN487" s="1484"/>
      <c r="EO487" s="1485"/>
      <c r="EP487" s="1485"/>
      <c r="EQ487" s="1485"/>
      <c r="ER487" s="1485"/>
      <c r="ES487" s="1485"/>
      <c r="ET487" s="1485"/>
      <c r="EU487" s="1485"/>
      <c r="EV487" s="1485"/>
      <c r="EW487" s="1485"/>
      <c r="EX487" s="1485"/>
      <c r="EY487" s="1485"/>
      <c r="EZ487" s="1485"/>
      <c r="FA487" s="1485"/>
      <c r="FB487" s="1485"/>
      <c r="FC487" s="1485"/>
      <c r="FD487" s="1485"/>
      <c r="FE487" s="1485"/>
      <c r="FF487" s="1485"/>
      <c r="FG487" s="1485"/>
      <c r="FH487" s="1485"/>
      <c r="FI487" s="1485"/>
      <c r="FJ487" s="1485"/>
      <c r="FK487" s="1485"/>
      <c r="FL487" s="1485"/>
      <c r="FM487" s="1485"/>
      <c r="FN487" s="1486"/>
      <c r="FO487" s="1553"/>
      <c r="FP487" s="1554"/>
      <c r="FQ487" s="1555"/>
      <c r="FR487" s="2182"/>
      <c r="FS487" s="2183"/>
      <c r="FT487" s="2183"/>
      <c r="FU487" s="2183"/>
      <c r="FV487" s="2183"/>
      <c r="FW487" s="2184"/>
      <c r="FX487" s="1818"/>
      <c r="FY487" s="1568"/>
      <c r="FZ487" s="1568"/>
      <c r="GA487" s="1569"/>
      <c r="GB487" s="1381"/>
      <c r="GC487" s="1383"/>
      <c r="GD487" s="1381"/>
      <c r="GE487" s="1382"/>
      <c r="GF487" s="1382"/>
      <c r="GG487" s="1382"/>
      <c r="GH487" s="1382"/>
      <c r="GI487" s="1382"/>
      <c r="GJ487" s="1383"/>
      <c r="GK487" s="1484"/>
      <c r="GL487" s="1485"/>
      <c r="GM487" s="1485"/>
      <c r="GN487" s="1485"/>
      <c r="GO487" s="1485"/>
      <c r="GP487" s="1485"/>
      <c r="GQ487" s="1485"/>
      <c r="GR487" s="1485"/>
      <c r="GS487" s="1485"/>
      <c r="GT487" s="1485"/>
      <c r="GU487" s="1485"/>
      <c r="GV487" s="1485"/>
      <c r="GW487" s="1485"/>
      <c r="GX487" s="1485"/>
      <c r="GY487" s="1485"/>
      <c r="GZ487" s="1485"/>
      <c r="HA487" s="1485"/>
      <c r="HB487" s="1485"/>
      <c r="HC487" s="1485"/>
      <c r="HD487" s="1485"/>
      <c r="HE487" s="1485"/>
      <c r="HF487" s="1485"/>
      <c r="HG487" s="1485"/>
      <c r="HH487" s="1485"/>
      <c r="HI487" s="1485"/>
      <c r="HJ487" s="1485"/>
      <c r="HK487" s="1486"/>
      <c r="HL487" s="1553"/>
      <c r="HM487" s="1554"/>
      <c r="HN487" s="1555"/>
      <c r="HO487" s="2182"/>
      <c r="HP487" s="2183"/>
      <c r="HQ487" s="2183"/>
      <c r="HR487" s="2183"/>
      <c r="HS487" s="2183"/>
      <c r="HT487" s="2184"/>
      <c r="HU487" s="1473"/>
      <c r="HV487" s="1474"/>
      <c r="HW487" s="1474"/>
      <c r="HX487" s="1474"/>
      <c r="HY487" s="1474"/>
      <c r="HZ487" s="1474"/>
      <c r="IA487" s="1474"/>
      <c r="IB487" s="1474"/>
      <c r="IC487" s="1474"/>
      <c r="ID487" s="1474"/>
      <c r="IE487" s="1474"/>
      <c r="IF487" s="1474"/>
      <c r="IG487" s="1474"/>
      <c r="IH487" s="1474"/>
      <c r="II487" s="1475"/>
    </row>
    <row r="488" spans="3:243" ht="5.25" customHeight="1">
      <c r="C488" s="139"/>
      <c r="D488" s="139"/>
      <c r="E488" s="139"/>
      <c r="F488" s="139"/>
      <c r="G488" s="139"/>
      <c r="H488" s="1567"/>
      <c r="I488" s="1568"/>
      <c r="J488" s="1568"/>
      <c r="K488" s="1569"/>
      <c r="L488" s="1381"/>
      <c r="M488" s="1383"/>
      <c r="N488" s="1428"/>
      <c r="O488" s="1480"/>
      <c r="P488" s="1480"/>
      <c r="Q488" s="1480"/>
      <c r="R488" s="1480"/>
      <c r="S488" s="1480"/>
      <c r="T488" s="1429"/>
      <c r="U488" s="1487"/>
      <c r="V488" s="1488"/>
      <c r="W488" s="1488"/>
      <c r="X488" s="1488"/>
      <c r="Y488" s="1488"/>
      <c r="Z488" s="1488"/>
      <c r="AA488" s="1488"/>
      <c r="AB488" s="1488"/>
      <c r="AC488" s="1488"/>
      <c r="AD488" s="1488"/>
      <c r="AE488" s="1488"/>
      <c r="AF488" s="1488"/>
      <c r="AG488" s="1488"/>
      <c r="AH488" s="1488"/>
      <c r="AI488" s="1488"/>
      <c r="AJ488" s="1488"/>
      <c r="AK488" s="1488"/>
      <c r="AL488" s="1488"/>
      <c r="AM488" s="1488"/>
      <c r="AN488" s="1488"/>
      <c r="AO488" s="1488"/>
      <c r="AP488" s="1488"/>
      <c r="AQ488" s="1488"/>
      <c r="AR488" s="1488"/>
      <c r="AS488" s="1488"/>
      <c r="AT488" s="1488"/>
      <c r="AU488" s="1489"/>
      <c r="AV488" s="1556"/>
      <c r="AW488" s="1557"/>
      <c r="AX488" s="1558"/>
      <c r="AY488" s="1561"/>
      <c r="AZ488" s="1562"/>
      <c r="BA488" s="1562"/>
      <c r="BB488" s="1562"/>
      <c r="BC488" s="1562"/>
      <c r="BD488" s="1563"/>
      <c r="BE488" s="1818"/>
      <c r="BF488" s="1568"/>
      <c r="BG488" s="1568"/>
      <c r="BH488" s="1569"/>
      <c r="BI488" s="1381"/>
      <c r="BJ488" s="1383"/>
      <c r="BK488" s="1428"/>
      <c r="BL488" s="1480"/>
      <c r="BM488" s="1480"/>
      <c r="BN488" s="1480"/>
      <c r="BO488" s="1480"/>
      <c r="BP488" s="1480"/>
      <c r="BQ488" s="1429"/>
      <c r="BR488" s="1487"/>
      <c r="BS488" s="1488"/>
      <c r="BT488" s="1488"/>
      <c r="BU488" s="1488"/>
      <c r="BV488" s="1488"/>
      <c r="BW488" s="1488"/>
      <c r="BX488" s="1488"/>
      <c r="BY488" s="1488"/>
      <c r="BZ488" s="1488"/>
      <c r="CA488" s="1488"/>
      <c r="CB488" s="1488"/>
      <c r="CC488" s="1488"/>
      <c r="CD488" s="1488"/>
      <c r="CE488" s="1488"/>
      <c r="CF488" s="1488"/>
      <c r="CG488" s="1488"/>
      <c r="CH488" s="1488"/>
      <c r="CI488" s="1488"/>
      <c r="CJ488" s="1488"/>
      <c r="CK488" s="1488"/>
      <c r="CL488" s="1488"/>
      <c r="CM488" s="1488"/>
      <c r="CN488" s="1488"/>
      <c r="CO488" s="1488"/>
      <c r="CP488" s="1488"/>
      <c r="CQ488" s="1488"/>
      <c r="CR488" s="1489"/>
      <c r="CS488" s="1556"/>
      <c r="CT488" s="1557"/>
      <c r="CU488" s="1558"/>
      <c r="CV488" s="1561"/>
      <c r="CW488" s="1562"/>
      <c r="CX488" s="1562"/>
      <c r="CY488" s="1562"/>
      <c r="CZ488" s="1562"/>
      <c r="DA488" s="1563"/>
      <c r="DB488" s="1473"/>
      <c r="DC488" s="1474"/>
      <c r="DD488" s="1474"/>
      <c r="DE488" s="1474"/>
      <c r="DF488" s="1474"/>
      <c r="DG488" s="1474"/>
      <c r="DH488" s="1474"/>
      <c r="DI488" s="1474"/>
      <c r="DJ488" s="1474"/>
      <c r="DK488" s="1474"/>
      <c r="DL488" s="1474"/>
      <c r="DM488" s="1474"/>
      <c r="DN488" s="1474"/>
      <c r="DO488" s="1474"/>
      <c r="DP488" s="1475"/>
      <c r="DQ488" s="81"/>
      <c r="DR488" s="144"/>
      <c r="DV488" s="139"/>
      <c r="DW488" s="139"/>
      <c r="DX488" s="139"/>
      <c r="DY488" s="139"/>
      <c r="DZ488" s="139"/>
      <c r="EA488" s="1567"/>
      <c r="EB488" s="1568"/>
      <c r="EC488" s="1568"/>
      <c r="ED488" s="1569"/>
      <c r="EE488" s="1381"/>
      <c r="EF488" s="1383"/>
      <c r="EG488" s="1428"/>
      <c r="EH488" s="1480"/>
      <c r="EI488" s="1480"/>
      <c r="EJ488" s="1480"/>
      <c r="EK488" s="1480"/>
      <c r="EL488" s="1480"/>
      <c r="EM488" s="1429"/>
      <c r="EN488" s="1487"/>
      <c r="EO488" s="1488"/>
      <c r="EP488" s="1488"/>
      <c r="EQ488" s="1488"/>
      <c r="ER488" s="1488"/>
      <c r="ES488" s="1488"/>
      <c r="ET488" s="1488"/>
      <c r="EU488" s="1488"/>
      <c r="EV488" s="1488"/>
      <c r="EW488" s="1488"/>
      <c r="EX488" s="1488"/>
      <c r="EY488" s="1488"/>
      <c r="EZ488" s="1488"/>
      <c r="FA488" s="1488"/>
      <c r="FB488" s="1488"/>
      <c r="FC488" s="1488"/>
      <c r="FD488" s="1488"/>
      <c r="FE488" s="1488"/>
      <c r="FF488" s="1488"/>
      <c r="FG488" s="1488"/>
      <c r="FH488" s="1488"/>
      <c r="FI488" s="1488"/>
      <c r="FJ488" s="1488"/>
      <c r="FK488" s="1488"/>
      <c r="FL488" s="1488"/>
      <c r="FM488" s="1488"/>
      <c r="FN488" s="1489"/>
      <c r="FO488" s="1556"/>
      <c r="FP488" s="1557"/>
      <c r="FQ488" s="1558"/>
      <c r="FR488" s="2185"/>
      <c r="FS488" s="2186"/>
      <c r="FT488" s="2186"/>
      <c r="FU488" s="2186"/>
      <c r="FV488" s="2186"/>
      <c r="FW488" s="2187"/>
      <c r="FX488" s="1818"/>
      <c r="FY488" s="1568"/>
      <c r="FZ488" s="1568"/>
      <c r="GA488" s="1569"/>
      <c r="GB488" s="1381"/>
      <c r="GC488" s="1383"/>
      <c r="GD488" s="1428"/>
      <c r="GE488" s="1480"/>
      <c r="GF488" s="1480"/>
      <c r="GG488" s="1480"/>
      <c r="GH488" s="1480"/>
      <c r="GI488" s="1480"/>
      <c r="GJ488" s="1429"/>
      <c r="GK488" s="1487"/>
      <c r="GL488" s="1488"/>
      <c r="GM488" s="1488"/>
      <c r="GN488" s="1488"/>
      <c r="GO488" s="1488"/>
      <c r="GP488" s="1488"/>
      <c r="GQ488" s="1488"/>
      <c r="GR488" s="1488"/>
      <c r="GS488" s="1488"/>
      <c r="GT488" s="1488"/>
      <c r="GU488" s="1488"/>
      <c r="GV488" s="1488"/>
      <c r="GW488" s="1488"/>
      <c r="GX488" s="1488"/>
      <c r="GY488" s="1488"/>
      <c r="GZ488" s="1488"/>
      <c r="HA488" s="1488"/>
      <c r="HB488" s="1488"/>
      <c r="HC488" s="1488"/>
      <c r="HD488" s="1488"/>
      <c r="HE488" s="1488"/>
      <c r="HF488" s="1488"/>
      <c r="HG488" s="1488"/>
      <c r="HH488" s="1488"/>
      <c r="HI488" s="1488"/>
      <c r="HJ488" s="1488"/>
      <c r="HK488" s="1489"/>
      <c r="HL488" s="1556"/>
      <c r="HM488" s="1557"/>
      <c r="HN488" s="1558"/>
      <c r="HO488" s="2185"/>
      <c r="HP488" s="2186"/>
      <c r="HQ488" s="2186"/>
      <c r="HR488" s="2186"/>
      <c r="HS488" s="2186"/>
      <c r="HT488" s="2187"/>
      <c r="HU488" s="1473"/>
      <c r="HV488" s="1474"/>
      <c r="HW488" s="1474"/>
      <c r="HX488" s="1474"/>
      <c r="HY488" s="1474"/>
      <c r="HZ488" s="1474"/>
      <c r="IA488" s="1474"/>
      <c r="IB488" s="1474"/>
      <c r="IC488" s="1474"/>
      <c r="ID488" s="1474"/>
      <c r="IE488" s="1474"/>
      <c r="IF488" s="1474"/>
      <c r="IG488" s="1474"/>
      <c r="IH488" s="1474"/>
      <c r="II488" s="1475"/>
    </row>
    <row r="489" spans="3:243" ht="5.25" customHeight="1">
      <c r="C489" s="139"/>
      <c r="D489" s="139"/>
      <c r="E489" s="139"/>
      <c r="F489" s="139"/>
      <c r="G489" s="139"/>
      <c r="H489" s="1567"/>
      <c r="I489" s="1568"/>
      <c r="J489" s="1568"/>
      <c r="K489" s="1569"/>
      <c r="L489" s="1381"/>
      <c r="M489" s="1383"/>
      <c r="N489" s="1427" t="s">
        <v>125</v>
      </c>
      <c r="O489" s="1379"/>
      <c r="P489" s="1379"/>
      <c r="Q489" s="1379"/>
      <c r="R489" s="1379"/>
      <c r="S489" s="1379"/>
      <c r="T489" s="1380"/>
      <c r="U489" s="1642" t="str">
        <f>IF($U$225&lt;&gt;"",$U$225,"")</f>
        <v/>
      </c>
      <c r="V489" s="1642"/>
      <c r="W489" s="1642"/>
      <c r="X489" s="1459" t="str">
        <f>IF($X$225&lt;&gt;"",$X$225,"")</f>
        <v/>
      </c>
      <c r="Y489" s="1460"/>
      <c r="Z489" s="1461"/>
      <c r="AA489" s="1459" t="str">
        <f>IF($AA$225&lt;&gt;"",$AA$225,"")</f>
        <v/>
      </c>
      <c r="AB489" s="1460"/>
      <c r="AC489" s="1461"/>
      <c r="AD489" s="1459" t="str">
        <f>IF($AD$225&lt;&gt;"",$AD$225,"")</f>
        <v/>
      </c>
      <c r="AE489" s="1460"/>
      <c r="AF489" s="1671"/>
      <c r="AG489" s="1680" t="str">
        <f>IF($AG$225&lt;&gt;"",$AG$225,"")</f>
        <v/>
      </c>
      <c r="AH489" s="1460"/>
      <c r="AI489" s="1461"/>
      <c r="AJ489" s="1459" t="str">
        <f>IF($AJ$225&lt;&gt;"",$AJ$225,"")</f>
        <v/>
      </c>
      <c r="AK489" s="1460"/>
      <c r="AL489" s="1461"/>
      <c r="AM489" s="1459" t="str">
        <f>IF($AM$225&lt;&gt;"",$AM$225,"")</f>
        <v/>
      </c>
      <c r="AN489" s="1460"/>
      <c r="AO489" s="1461"/>
      <c r="AP489" s="1459" t="str">
        <f>IF($AP$225&lt;&gt;"",$AP$225,"")</f>
        <v/>
      </c>
      <c r="AQ489" s="1460"/>
      <c r="AR489" s="1671"/>
      <c r="AS489" s="1680" t="str">
        <f>IF($AS$225&lt;&gt;"",$AS$225,"")</f>
        <v/>
      </c>
      <c r="AT489" s="1460"/>
      <c r="AU489" s="1461"/>
      <c r="AV489" s="1459" t="str">
        <f>IF($AV$225&lt;&gt;"",$AV$225,"")</f>
        <v/>
      </c>
      <c r="AW489" s="1460"/>
      <c r="AX489" s="1461"/>
      <c r="AY489" s="1459" t="str">
        <f>IF($AY$225&lt;&gt;"",$AY$225,"")</f>
        <v/>
      </c>
      <c r="AZ489" s="1460"/>
      <c r="BA489" s="1461"/>
      <c r="BB489" s="1459" t="str">
        <f>IF($BB$225&lt;&gt;"",$BB$225,"")</f>
        <v/>
      </c>
      <c r="BC489" s="1460"/>
      <c r="BD489" s="1461"/>
      <c r="BE489" s="1818"/>
      <c r="BF489" s="1568"/>
      <c r="BG489" s="1568"/>
      <c r="BH489" s="1569"/>
      <c r="BI489" s="1381"/>
      <c r="BJ489" s="1383"/>
      <c r="BK489" s="1427" t="s">
        <v>125</v>
      </c>
      <c r="BL489" s="1379"/>
      <c r="BM489" s="1379"/>
      <c r="BN489" s="1379"/>
      <c r="BO489" s="1379"/>
      <c r="BP489" s="1379"/>
      <c r="BQ489" s="1380"/>
      <c r="BR489" s="1791"/>
      <c r="BS489" s="1792"/>
      <c r="BT489" s="1792"/>
      <c r="BU489" s="1793"/>
      <c r="BV489" s="1793"/>
      <c r="BW489" s="1793"/>
      <c r="BX489" s="1793"/>
      <c r="BY489" s="1793"/>
      <c r="BZ489" s="1793"/>
      <c r="CA489" s="1793"/>
      <c r="CB489" s="1793"/>
      <c r="CC489" s="1793"/>
      <c r="CD489" s="1793"/>
      <c r="CE489" s="1793"/>
      <c r="CF489" s="1793"/>
      <c r="CG489" s="1793"/>
      <c r="CH489" s="1793"/>
      <c r="CI489" s="1793"/>
      <c r="CJ489" s="1793"/>
      <c r="CK489" s="1793"/>
      <c r="CL489" s="1793"/>
      <c r="CM489" s="1793"/>
      <c r="CN489" s="1793"/>
      <c r="CO489" s="1793"/>
      <c r="CP489" s="1793"/>
      <c r="CQ489" s="1793"/>
      <c r="CR489" s="1793"/>
      <c r="CS489" s="1793"/>
      <c r="CT489" s="1793"/>
      <c r="CU489" s="1793"/>
      <c r="CV489" s="1793"/>
      <c r="CW489" s="1793"/>
      <c r="CX489" s="1793"/>
      <c r="CY489" s="1793"/>
      <c r="CZ489" s="1793"/>
      <c r="DA489" s="1794"/>
      <c r="DB489" s="1473"/>
      <c r="DC489" s="1474"/>
      <c r="DD489" s="1474"/>
      <c r="DE489" s="1474"/>
      <c r="DF489" s="1474"/>
      <c r="DG489" s="1474"/>
      <c r="DH489" s="1474"/>
      <c r="DI489" s="1474"/>
      <c r="DJ489" s="1474"/>
      <c r="DK489" s="1474"/>
      <c r="DL489" s="1474"/>
      <c r="DM489" s="1474"/>
      <c r="DN489" s="1474"/>
      <c r="DO489" s="1474"/>
      <c r="DP489" s="1475"/>
      <c r="DQ489" s="81"/>
      <c r="DR489" s="144"/>
      <c r="DV489" s="139"/>
      <c r="DW489" s="139"/>
      <c r="DX489" s="139"/>
      <c r="DY489" s="139"/>
      <c r="DZ489" s="139"/>
      <c r="EA489" s="1567"/>
      <c r="EB489" s="1568"/>
      <c r="EC489" s="1568"/>
      <c r="ED489" s="1569"/>
      <c r="EE489" s="1381"/>
      <c r="EF489" s="1383"/>
      <c r="EG489" s="1427" t="s">
        <v>125</v>
      </c>
      <c r="EH489" s="1379"/>
      <c r="EI489" s="1379"/>
      <c r="EJ489" s="1379"/>
      <c r="EK489" s="1379"/>
      <c r="EL489" s="1379"/>
      <c r="EM489" s="1380"/>
      <c r="EN489" s="1791"/>
      <c r="EO489" s="1792"/>
      <c r="EP489" s="1792"/>
      <c r="EQ489" s="1793"/>
      <c r="ER489" s="1793"/>
      <c r="ES489" s="1793"/>
      <c r="ET489" s="1793"/>
      <c r="EU489" s="1793"/>
      <c r="EV489" s="1793"/>
      <c r="EW489" s="1793"/>
      <c r="EX489" s="1793"/>
      <c r="EY489" s="1793"/>
      <c r="EZ489" s="1793"/>
      <c r="FA489" s="1793"/>
      <c r="FB489" s="1793"/>
      <c r="FC489" s="1793"/>
      <c r="FD489" s="1793"/>
      <c r="FE489" s="1793"/>
      <c r="FF489" s="1793"/>
      <c r="FG489" s="1793"/>
      <c r="FH489" s="1793"/>
      <c r="FI489" s="1793"/>
      <c r="FJ489" s="1793"/>
      <c r="FK489" s="1793"/>
      <c r="FL489" s="1793"/>
      <c r="FM489" s="1793"/>
      <c r="FN489" s="1793"/>
      <c r="FO489" s="1793"/>
      <c r="FP489" s="1793"/>
      <c r="FQ489" s="1793"/>
      <c r="FR489" s="1793"/>
      <c r="FS489" s="1793"/>
      <c r="FT489" s="1793"/>
      <c r="FU489" s="1793"/>
      <c r="FV489" s="1793"/>
      <c r="FW489" s="1794"/>
      <c r="FX489" s="1818"/>
      <c r="FY489" s="1568"/>
      <c r="FZ489" s="1568"/>
      <c r="GA489" s="1569"/>
      <c r="GB489" s="1381"/>
      <c r="GC489" s="1383"/>
      <c r="GD489" s="1427" t="s">
        <v>125</v>
      </c>
      <c r="GE489" s="1379"/>
      <c r="GF489" s="1379"/>
      <c r="GG489" s="1379"/>
      <c r="GH489" s="1379"/>
      <c r="GI489" s="1379"/>
      <c r="GJ489" s="1380"/>
      <c r="GK489" s="1791"/>
      <c r="GL489" s="1792"/>
      <c r="GM489" s="1792"/>
      <c r="GN489" s="1793"/>
      <c r="GO489" s="1793"/>
      <c r="GP489" s="1793"/>
      <c r="GQ489" s="1793"/>
      <c r="GR489" s="1793"/>
      <c r="GS489" s="1793"/>
      <c r="GT489" s="1793"/>
      <c r="GU489" s="1793"/>
      <c r="GV489" s="1793"/>
      <c r="GW489" s="1793"/>
      <c r="GX489" s="1793"/>
      <c r="GY489" s="1793"/>
      <c r="GZ489" s="1793"/>
      <c r="HA489" s="1793"/>
      <c r="HB489" s="1793"/>
      <c r="HC489" s="1793"/>
      <c r="HD489" s="1793"/>
      <c r="HE489" s="1793"/>
      <c r="HF489" s="1793"/>
      <c r="HG489" s="1793"/>
      <c r="HH489" s="1793"/>
      <c r="HI489" s="1793"/>
      <c r="HJ489" s="1793"/>
      <c r="HK489" s="1793"/>
      <c r="HL489" s="1793"/>
      <c r="HM489" s="1793"/>
      <c r="HN489" s="1793"/>
      <c r="HO489" s="1793"/>
      <c r="HP489" s="1793"/>
      <c r="HQ489" s="1793"/>
      <c r="HR489" s="1793"/>
      <c r="HS489" s="1793"/>
      <c r="HT489" s="1794"/>
      <c r="HU489" s="1473"/>
      <c r="HV489" s="1474"/>
      <c r="HW489" s="1474"/>
      <c r="HX489" s="1474"/>
      <c r="HY489" s="1474"/>
      <c r="HZ489" s="1474"/>
      <c r="IA489" s="1474"/>
      <c r="IB489" s="1474"/>
      <c r="IC489" s="1474"/>
      <c r="ID489" s="1474"/>
      <c r="IE489" s="1474"/>
      <c r="IF489" s="1474"/>
      <c r="IG489" s="1474"/>
      <c r="IH489" s="1474"/>
      <c r="II489" s="1475"/>
    </row>
    <row r="490" spans="3:243" ht="5.25" customHeight="1">
      <c r="C490" s="139"/>
      <c r="D490" s="139"/>
      <c r="E490" s="139"/>
      <c r="F490" s="139"/>
      <c r="G490" s="139"/>
      <c r="H490" s="1567"/>
      <c r="I490" s="1568"/>
      <c r="J490" s="1568"/>
      <c r="K490" s="1569"/>
      <c r="L490" s="1381"/>
      <c r="M490" s="1383"/>
      <c r="N490" s="1381"/>
      <c r="O490" s="1382"/>
      <c r="P490" s="1382"/>
      <c r="Q490" s="1382"/>
      <c r="R490" s="1382"/>
      <c r="S490" s="1382"/>
      <c r="T490" s="1383"/>
      <c r="U490" s="1643"/>
      <c r="V490" s="1643"/>
      <c r="W490" s="1643"/>
      <c r="X490" s="1462"/>
      <c r="Y490" s="1463"/>
      <c r="Z490" s="1464"/>
      <c r="AA490" s="1462"/>
      <c r="AB490" s="1463"/>
      <c r="AC490" s="1464"/>
      <c r="AD490" s="1462"/>
      <c r="AE490" s="1463"/>
      <c r="AF490" s="1672"/>
      <c r="AG490" s="1675"/>
      <c r="AH490" s="1463"/>
      <c r="AI490" s="1464"/>
      <c r="AJ490" s="1462"/>
      <c r="AK490" s="1463"/>
      <c r="AL490" s="1464"/>
      <c r="AM490" s="1462"/>
      <c r="AN490" s="1463"/>
      <c r="AO490" s="1464"/>
      <c r="AP490" s="1462"/>
      <c r="AQ490" s="1463"/>
      <c r="AR490" s="1672"/>
      <c r="AS490" s="1675"/>
      <c r="AT490" s="1463"/>
      <c r="AU490" s="1464"/>
      <c r="AV490" s="1462"/>
      <c r="AW490" s="1463"/>
      <c r="AX490" s="1464"/>
      <c r="AY490" s="1462"/>
      <c r="AZ490" s="1463"/>
      <c r="BA490" s="1464"/>
      <c r="BB490" s="1462"/>
      <c r="BC490" s="1463"/>
      <c r="BD490" s="1464"/>
      <c r="BE490" s="1818"/>
      <c r="BF490" s="1568"/>
      <c r="BG490" s="1568"/>
      <c r="BH490" s="1569"/>
      <c r="BI490" s="1381"/>
      <c r="BJ490" s="1383"/>
      <c r="BK490" s="1381"/>
      <c r="BL490" s="1382"/>
      <c r="BM490" s="1382"/>
      <c r="BN490" s="1382"/>
      <c r="BO490" s="1382"/>
      <c r="BP490" s="1382"/>
      <c r="BQ490" s="1383"/>
      <c r="BR490" s="1795"/>
      <c r="BS490" s="1796"/>
      <c r="BT490" s="1796"/>
      <c r="BU490" s="1797"/>
      <c r="BV490" s="1797"/>
      <c r="BW490" s="1797"/>
      <c r="BX490" s="1797"/>
      <c r="BY490" s="1797"/>
      <c r="BZ490" s="1797"/>
      <c r="CA490" s="1797"/>
      <c r="CB490" s="1797"/>
      <c r="CC490" s="1797"/>
      <c r="CD490" s="1797"/>
      <c r="CE490" s="1797"/>
      <c r="CF490" s="1797"/>
      <c r="CG490" s="1797"/>
      <c r="CH490" s="1797"/>
      <c r="CI490" s="1797"/>
      <c r="CJ490" s="1797"/>
      <c r="CK490" s="1797"/>
      <c r="CL490" s="1797"/>
      <c r="CM490" s="1797"/>
      <c r="CN490" s="1797"/>
      <c r="CO490" s="1797"/>
      <c r="CP490" s="1797"/>
      <c r="CQ490" s="1797"/>
      <c r="CR490" s="1797"/>
      <c r="CS490" s="1797"/>
      <c r="CT490" s="1797"/>
      <c r="CU490" s="1797"/>
      <c r="CV490" s="1797"/>
      <c r="CW490" s="1797"/>
      <c r="CX490" s="1797"/>
      <c r="CY490" s="1797"/>
      <c r="CZ490" s="1797"/>
      <c r="DA490" s="1798"/>
      <c r="DB490" s="1473"/>
      <c r="DC490" s="1474"/>
      <c r="DD490" s="1474"/>
      <c r="DE490" s="1474"/>
      <c r="DF490" s="1474"/>
      <c r="DG490" s="1474"/>
      <c r="DH490" s="1474"/>
      <c r="DI490" s="1474"/>
      <c r="DJ490" s="1474"/>
      <c r="DK490" s="1474"/>
      <c r="DL490" s="1474"/>
      <c r="DM490" s="1474"/>
      <c r="DN490" s="1474"/>
      <c r="DO490" s="1474"/>
      <c r="DP490" s="1475"/>
      <c r="DQ490" s="81"/>
      <c r="DR490" s="144"/>
      <c r="DV490" s="139"/>
      <c r="DW490" s="139"/>
      <c r="DX490" s="139"/>
      <c r="DY490" s="139"/>
      <c r="DZ490" s="139"/>
      <c r="EA490" s="1567"/>
      <c r="EB490" s="1568"/>
      <c r="EC490" s="1568"/>
      <c r="ED490" s="1569"/>
      <c r="EE490" s="1381"/>
      <c r="EF490" s="1383"/>
      <c r="EG490" s="1381"/>
      <c r="EH490" s="1382"/>
      <c r="EI490" s="1382"/>
      <c r="EJ490" s="1382"/>
      <c r="EK490" s="1382"/>
      <c r="EL490" s="1382"/>
      <c r="EM490" s="1383"/>
      <c r="EN490" s="1795"/>
      <c r="EO490" s="1796"/>
      <c r="EP490" s="1796"/>
      <c r="EQ490" s="1797"/>
      <c r="ER490" s="1797"/>
      <c r="ES490" s="1797"/>
      <c r="ET490" s="1797"/>
      <c r="EU490" s="1797"/>
      <c r="EV490" s="1797"/>
      <c r="EW490" s="1797"/>
      <c r="EX490" s="1797"/>
      <c r="EY490" s="1797"/>
      <c r="EZ490" s="1797"/>
      <c r="FA490" s="1797"/>
      <c r="FB490" s="1797"/>
      <c r="FC490" s="1797"/>
      <c r="FD490" s="1797"/>
      <c r="FE490" s="1797"/>
      <c r="FF490" s="1797"/>
      <c r="FG490" s="1797"/>
      <c r="FH490" s="1797"/>
      <c r="FI490" s="1797"/>
      <c r="FJ490" s="1797"/>
      <c r="FK490" s="1797"/>
      <c r="FL490" s="1797"/>
      <c r="FM490" s="1797"/>
      <c r="FN490" s="1797"/>
      <c r="FO490" s="1797"/>
      <c r="FP490" s="1797"/>
      <c r="FQ490" s="1797"/>
      <c r="FR490" s="1797"/>
      <c r="FS490" s="1797"/>
      <c r="FT490" s="1797"/>
      <c r="FU490" s="1797"/>
      <c r="FV490" s="1797"/>
      <c r="FW490" s="1798"/>
      <c r="FX490" s="1818"/>
      <c r="FY490" s="1568"/>
      <c r="FZ490" s="1568"/>
      <c r="GA490" s="1569"/>
      <c r="GB490" s="1381"/>
      <c r="GC490" s="1383"/>
      <c r="GD490" s="1381"/>
      <c r="GE490" s="1382"/>
      <c r="GF490" s="1382"/>
      <c r="GG490" s="1382"/>
      <c r="GH490" s="1382"/>
      <c r="GI490" s="1382"/>
      <c r="GJ490" s="1383"/>
      <c r="GK490" s="1795"/>
      <c r="GL490" s="1796"/>
      <c r="GM490" s="1796"/>
      <c r="GN490" s="1797"/>
      <c r="GO490" s="1797"/>
      <c r="GP490" s="1797"/>
      <c r="GQ490" s="1797"/>
      <c r="GR490" s="1797"/>
      <c r="GS490" s="1797"/>
      <c r="GT490" s="1797"/>
      <c r="GU490" s="1797"/>
      <c r="GV490" s="1797"/>
      <c r="GW490" s="1797"/>
      <c r="GX490" s="1797"/>
      <c r="GY490" s="1797"/>
      <c r="GZ490" s="1797"/>
      <c r="HA490" s="1797"/>
      <c r="HB490" s="1797"/>
      <c r="HC490" s="1797"/>
      <c r="HD490" s="1797"/>
      <c r="HE490" s="1797"/>
      <c r="HF490" s="1797"/>
      <c r="HG490" s="1797"/>
      <c r="HH490" s="1797"/>
      <c r="HI490" s="1797"/>
      <c r="HJ490" s="1797"/>
      <c r="HK490" s="1797"/>
      <c r="HL490" s="1797"/>
      <c r="HM490" s="1797"/>
      <c r="HN490" s="1797"/>
      <c r="HO490" s="1797"/>
      <c r="HP490" s="1797"/>
      <c r="HQ490" s="1797"/>
      <c r="HR490" s="1797"/>
      <c r="HS490" s="1797"/>
      <c r="HT490" s="1798"/>
      <c r="HU490" s="1473"/>
      <c r="HV490" s="1474"/>
      <c r="HW490" s="1474"/>
      <c r="HX490" s="1474"/>
      <c r="HY490" s="1474"/>
      <c r="HZ490" s="1474"/>
      <c r="IA490" s="1474"/>
      <c r="IB490" s="1474"/>
      <c r="IC490" s="1474"/>
      <c r="ID490" s="1474"/>
      <c r="IE490" s="1474"/>
      <c r="IF490" s="1474"/>
      <c r="IG490" s="1474"/>
      <c r="IH490" s="1474"/>
      <c r="II490" s="1475"/>
    </row>
    <row r="491" spans="3:243" ht="5.25" customHeight="1">
      <c r="C491" s="139"/>
      <c r="D491" s="139"/>
      <c r="E491" s="139"/>
      <c r="F491" s="139"/>
      <c r="G491" s="139"/>
      <c r="H491" s="1567"/>
      <c r="I491" s="1568"/>
      <c r="J491" s="1568"/>
      <c r="K491" s="1569"/>
      <c r="L491" s="1381"/>
      <c r="M491" s="1383"/>
      <c r="N491" s="1381"/>
      <c r="O491" s="1382"/>
      <c r="P491" s="1382"/>
      <c r="Q491" s="1382"/>
      <c r="R491" s="1382"/>
      <c r="S491" s="1382"/>
      <c r="T491" s="1383"/>
      <c r="U491" s="1643"/>
      <c r="V491" s="1643"/>
      <c r="W491" s="1643"/>
      <c r="X491" s="1462"/>
      <c r="Y491" s="1463"/>
      <c r="Z491" s="1464"/>
      <c r="AA491" s="1462"/>
      <c r="AB491" s="1463"/>
      <c r="AC491" s="1464"/>
      <c r="AD491" s="1462"/>
      <c r="AE491" s="1463"/>
      <c r="AF491" s="1672"/>
      <c r="AG491" s="1675"/>
      <c r="AH491" s="1463"/>
      <c r="AI491" s="1464"/>
      <c r="AJ491" s="1462"/>
      <c r="AK491" s="1463"/>
      <c r="AL491" s="1464"/>
      <c r="AM491" s="1462"/>
      <c r="AN491" s="1463"/>
      <c r="AO491" s="1464"/>
      <c r="AP491" s="1462"/>
      <c r="AQ491" s="1463"/>
      <c r="AR491" s="1672"/>
      <c r="AS491" s="1675"/>
      <c r="AT491" s="1463"/>
      <c r="AU491" s="1464"/>
      <c r="AV491" s="1462"/>
      <c r="AW491" s="1463"/>
      <c r="AX491" s="1464"/>
      <c r="AY491" s="1462"/>
      <c r="AZ491" s="1463"/>
      <c r="BA491" s="1464"/>
      <c r="BB491" s="1462"/>
      <c r="BC491" s="1463"/>
      <c r="BD491" s="1464"/>
      <c r="BE491" s="1818"/>
      <c r="BF491" s="1568"/>
      <c r="BG491" s="1568"/>
      <c r="BH491" s="1569"/>
      <c r="BI491" s="1381"/>
      <c r="BJ491" s="1383"/>
      <c r="BK491" s="1381"/>
      <c r="BL491" s="1382"/>
      <c r="BM491" s="1382"/>
      <c r="BN491" s="1382"/>
      <c r="BO491" s="1382"/>
      <c r="BP491" s="1382"/>
      <c r="BQ491" s="1383"/>
      <c r="BR491" s="1795"/>
      <c r="BS491" s="1796"/>
      <c r="BT491" s="1796"/>
      <c r="BU491" s="1797"/>
      <c r="BV491" s="1797"/>
      <c r="BW491" s="1797"/>
      <c r="BX491" s="1797"/>
      <c r="BY491" s="1797"/>
      <c r="BZ491" s="1797"/>
      <c r="CA491" s="1797"/>
      <c r="CB491" s="1797"/>
      <c r="CC491" s="1797"/>
      <c r="CD491" s="1797"/>
      <c r="CE491" s="1797"/>
      <c r="CF491" s="1797"/>
      <c r="CG491" s="1797"/>
      <c r="CH491" s="1797"/>
      <c r="CI491" s="1797"/>
      <c r="CJ491" s="1797"/>
      <c r="CK491" s="1797"/>
      <c r="CL491" s="1797"/>
      <c r="CM491" s="1797"/>
      <c r="CN491" s="1797"/>
      <c r="CO491" s="1797"/>
      <c r="CP491" s="1797"/>
      <c r="CQ491" s="1797"/>
      <c r="CR491" s="1797"/>
      <c r="CS491" s="1797"/>
      <c r="CT491" s="1797"/>
      <c r="CU491" s="1797"/>
      <c r="CV491" s="1797"/>
      <c r="CW491" s="1797"/>
      <c r="CX491" s="1797"/>
      <c r="CY491" s="1797"/>
      <c r="CZ491" s="1797"/>
      <c r="DA491" s="1798"/>
      <c r="DB491" s="1473"/>
      <c r="DC491" s="1474"/>
      <c r="DD491" s="1474"/>
      <c r="DE491" s="1474"/>
      <c r="DF491" s="1474"/>
      <c r="DG491" s="1474"/>
      <c r="DH491" s="1474"/>
      <c r="DI491" s="1474"/>
      <c r="DJ491" s="1474"/>
      <c r="DK491" s="1474"/>
      <c r="DL491" s="1474"/>
      <c r="DM491" s="1474"/>
      <c r="DN491" s="1474"/>
      <c r="DO491" s="1474"/>
      <c r="DP491" s="1475"/>
      <c r="DQ491" s="81"/>
      <c r="DR491" s="144"/>
      <c r="DV491" s="139"/>
      <c r="DW491" s="139"/>
      <c r="DX491" s="139"/>
      <c r="DY491" s="139"/>
      <c r="DZ491" s="139"/>
      <c r="EA491" s="1567"/>
      <c r="EB491" s="1568"/>
      <c r="EC491" s="1568"/>
      <c r="ED491" s="1569"/>
      <c r="EE491" s="1381"/>
      <c r="EF491" s="1383"/>
      <c r="EG491" s="1381"/>
      <c r="EH491" s="1382"/>
      <c r="EI491" s="1382"/>
      <c r="EJ491" s="1382"/>
      <c r="EK491" s="1382"/>
      <c r="EL491" s="1382"/>
      <c r="EM491" s="1383"/>
      <c r="EN491" s="1795"/>
      <c r="EO491" s="1796"/>
      <c r="EP491" s="1796"/>
      <c r="EQ491" s="1797"/>
      <c r="ER491" s="1797"/>
      <c r="ES491" s="1797"/>
      <c r="ET491" s="1797"/>
      <c r="EU491" s="1797"/>
      <c r="EV491" s="1797"/>
      <c r="EW491" s="1797"/>
      <c r="EX491" s="1797"/>
      <c r="EY491" s="1797"/>
      <c r="EZ491" s="1797"/>
      <c r="FA491" s="1797"/>
      <c r="FB491" s="1797"/>
      <c r="FC491" s="1797"/>
      <c r="FD491" s="1797"/>
      <c r="FE491" s="1797"/>
      <c r="FF491" s="1797"/>
      <c r="FG491" s="1797"/>
      <c r="FH491" s="1797"/>
      <c r="FI491" s="1797"/>
      <c r="FJ491" s="1797"/>
      <c r="FK491" s="1797"/>
      <c r="FL491" s="1797"/>
      <c r="FM491" s="1797"/>
      <c r="FN491" s="1797"/>
      <c r="FO491" s="1797"/>
      <c r="FP491" s="1797"/>
      <c r="FQ491" s="1797"/>
      <c r="FR491" s="1797"/>
      <c r="FS491" s="1797"/>
      <c r="FT491" s="1797"/>
      <c r="FU491" s="1797"/>
      <c r="FV491" s="1797"/>
      <c r="FW491" s="1798"/>
      <c r="FX491" s="1818"/>
      <c r="FY491" s="1568"/>
      <c r="FZ491" s="1568"/>
      <c r="GA491" s="1569"/>
      <c r="GB491" s="1381"/>
      <c r="GC491" s="1383"/>
      <c r="GD491" s="1381"/>
      <c r="GE491" s="1382"/>
      <c r="GF491" s="1382"/>
      <c r="GG491" s="1382"/>
      <c r="GH491" s="1382"/>
      <c r="GI491" s="1382"/>
      <c r="GJ491" s="1383"/>
      <c r="GK491" s="1795"/>
      <c r="GL491" s="1796"/>
      <c r="GM491" s="1796"/>
      <c r="GN491" s="1797"/>
      <c r="GO491" s="1797"/>
      <c r="GP491" s="1797"/>
      <c r="GQ491" s="1797"/>
      <c r="GR491" s="1797"/>
      <c r="GS491" s="1797"/>
      <c r="GT491" s="1797"/>
      <c r="GU491" s="1797"/>
      <c r="GV491" s="1797"/>
      <c r="GW491" s="1797"/>
      <c r="GX491" s="1797"/>
      <c r="GY491" s="1797"/>
      <c r="GZ491" s="1797"/>
      <c r="HA491" s="1797"/>
      <c r="HB491" s="1797"/>
      <c r="HC491" s="1797"/>
      <c r="HD491" s="1797"/>
      <c r="HE491" s="1797"/>
      <c r="HF491" s="1797"/>
      <c r="HG491" s="1797"/>
      <c r="HH491" s="1797"/>
      <c r="HI491" s="1797"/>
      <c r="HJ491" s="1797"/>
      <c r="HK491" s="1797"/>
      <c r="HL491" s="1797"/>
      <c r="HM491" s="1797"/>
      <c r="HN491" s="1797"/>
      <c r="HO491" s="1797"/>
      <c r="HP491" s="1797"/>
      <c r="HQ491" s="1797"/>
      <c r="HR491" s="1797"/>
      <c r="HS491" s="1797"/>
      <c r="HT491" s="1798"/>
      <c r="HU491" s="1473"/>
      <c r="HV491" s="1474"/>
      <c r="HW491" s="1474"/>
      <c r="HX491" s="1474"/>
      <c r="HY491" s="1474"/>
      <c r="HZ491" s="1474"/>
      <c r="IA491" s="1474"/>
      <c r="IB491" s="1474"/>
      <c r="IC491" s="1474"/>
      <c r="ID491" s="1474"/>
      <c r="IE491" s="1474"/>
      <c r="IF491" s="1474"/>
      <c r="IG491" s="1474"/>
      <c r="IH491" s="1474"/>
      <c r="II491" s="1475"/>
    </row>
    <row r="492" spans="3:243" ht="5.25" customHeight="1">
      <c r="C492" s="139"/>
      <c r="D492" s="139"/>
      <c r="E492" s="139"/>
      <c r="F492" s="139"/>
      <c r="G492" s="139"/>
      <c r="H492" s="1567"/>
      <c r="I492" s="1568"/>
      <c r="J492" s="1568"/>
      <c r="K492" s="1569"/>
      <c r="L492" s="1381"/>
      <c r="M492" s="1383"/>
      <c r="N492" s="1381"/>
      <c r="O492" s="1382"/>
      <c r="P492" s="1382"/>
      <c r="Q492" s="1382"/>
      <c r="R492" s="1382"/>
      <c r="S492" s="1382"/>
      <c r="T492" s="1383"/>
      <c r="U492" s="1643"/>
      <c r="V492" s="1643"/>
      <c r="W492" s="1643"/>
      <c r="X492" s="1462"/>
      <c r="Y492" s="1463"/>
      <c r="Z492" s="1464"/>
      <c r="AA492" s="1462"/>
      <c r="AB492" s="1463"/>
      <c r="AC492" s="1464"/>
      <c r="AD492" s="1462"/>
      <c r="AE492" s="1463"/>
      <c r="AF492" s="1672"/>
      <c r="AG492" s="1675"/>
      <c r="AH492" s="1463"/>
      <c r="AI492" s="1464"/>
      <c r="AJ492" s="1462"/>
      <c r="AK492" s="1463"/>
      <c r="AL492" s="1464"/>
      <c r="AM492" s="1462"/>
      <c r="AN492" s="1463"/>
      <c r="AO492" s="1464"/>
      <c r="AP492" s="1462"/>
      <c r="AQ492" s="1463"/>
      <c r="AR492" s="1672"/>
      <c r="AS492" s="1675"/>
      <c r="AT492" s="1463"/>
      <c r="AU492" s="1464"/>
      <c r="AV492" s="1462"/>
      <c r="AW492" s="1463"/>
      <c r="AX492" s="1464"/>
      <c r="AY492" s="1462"/>
      <c r="AZ492" s="1463"/>
      <c r="BA492" s="1464"/>
      <c r="BB492" s="1462"/>
      <c r="BC492" s="1463"/>
      <c r="BD492" s="1464"/>
      <c r="BE492" s="1818"/>
      <c r="BF492" s="1568"/>
      <c r="BG492" s="1568"/>
      <c r="BH492" s="1569"/>
      <c r="BI492" s="1381"/>
      <c r="BJ492" s="1383"/>
      <c r="BK492" s="1381"/>
      <c r="BL492" s="1382"/>
      <c r="BM492" s="1382"/>
      <c r="BN492" s="1382"/>
      <c r="BO492" s="1382"/>
      <c r="BP492" s="1382"/>
      <c r="BQ492" s="1383"/>
      <c r="BR492" s="1795"/>
      <c r="BS492" s="1796"/>
      <c r="BT492" s="1796"/>
      <c r="BU492" s="1797"/>
      <c r="BV492" s="1797"/>
      <c r="BW492" s="1797"/>
      <c r="BX492" s="1797"/>
      <c r="BY492" s="1797"/>
      <c r="BZ492" s="1797"/>
      <c r="CA492" s="1797"/>
      <c r="CB492" s="1797"/>
      <c r="CC492" s="1797"/>
      <c r="CD492" s="1797"/>
      <c r="CE492" s="1797"/>
      <c r="CF492" s="1797"/>
      <c r="CG492" s="1797"/>
      <c r="CH492" s="1797"/>
      <c r="CI492" s="1797"/>
      <c r="CJ492" s="1797"/>
      <c r="CK492" s="1797"/>
      <c r="CL492" s="1797"/>
      <c r="CM492" s="1797"/>
      <c r="CN492" s="1797"/>
      <c r="CO492" s="1797"/>
      <c r="CP492" s="1797"/>
      <c r="CQ492" s="1797"/>
      <c r="CR492" s="1797"/>
      <c r="CS492" s="1797"/>
      <c r="CT492" s="1797"/>
      <c r="CU492" s="1797"/>
      <c r="CV492" s="1797"/>
      <c r="CW492" s="1797"/>
      <c r="CX492" s="1797"/>
      <c r="CY492" s="1797"/>
      <c r="CZ492" s="1797"/>
      <c r="DA492" s="1798"/>
      <c r="DB492" s="1473"/>
      <c r="DC492" s="1474"/>
      <c r="DD492" s="1474"/>
      <c r="DE492" s="1474"/>
      <c r="DF492" s="1474"/>
      <c r="DG492" s="1474"/>
      <c r="DH492" s="1474"/>
      <c r="DI492" s="1474"/>
      <c r="DJ492" s="1474"/>
      <c r="DK492" s="1474"/>
      <c r="DL492" s="1474"/>
      <c r="DM492" s="1474"/>
      <c r="DN492" s="1474"/>
      <c r="DO492" s="1474"/>
      <c r="DP492" s="1475"/>
      <c r="DQ492" s="81"/>
      <c r="DR492" s="144"/>
      <c r="DV492" s="139"/>
      <c r="DW492" s="139"/>
      <c r="DX492" s="139"/>
      <c r="DY492" s="139"/>
      <c r="DZ492" s="139"/>
      <c r="EA492" s="1567"/>
      <c r="EB492" s="1568"/>
      <c r="EC492" s="1568"/>
      <c r="ED492" s="1569"/>
      <c r="EE492" s="1381"/>
      <c r="EF492" s="1383"/>
      <c r="EG492" s="1381"/>
      <c r="EH492" s="1382"/>
      <c r="EI492" s="1382"/>
      <c r="EJ492" s="1382"/>
      <c r="EK492" s="1382"/>
      <c r="EL492" s="1382"/>
      <c r="EM492" s="1383"/>
      <c r="EN492" s="1795"/>
      <c r="EO492" s="1796"/>
      <c r="EP492" s="1796"/>
      <c r="EQ492" s="1797"/>
      <c r="ER492" s="1797"/>
      <c r="ES492" s="1797"/>
      <c r="ET492" s="1797"/>
      <c r="EU492" s="1797"/>
      <c r="EV492" s="1797"/>
      <c r="EW492" s="1797"/>
      <c r="EX492" s="1797"/>
      <c r="EY492" s="1797"/>
      <c r="EZ492" s="1797"/>
      <c r="FA492" s="1797"/>
      <c r="FB492" s="1797"/>
      <c r="FC492" s="1797"/>
      <c r="FD492" s="1797"/>
      <c r="FE492" s="1797"/>
      <c r="FF492" s="1797"/>
      <c r="FG492" s="1797"/>
      <c r="FH492" s="1797"/>
      <c r="FI492" s="1797"/>
      <c r="FJ492" s="1797"/>
      <c r="FK492" s="1797"/>
      <c r="FL492" s="1797"/>
      <c r="FM492" s="1797"/>
      <c r="FN492" s="1797"/>
      <c r="FO492" s="1797"/>
      <c r="FP492" s="1797"/>
      <c r="FQ492" s="1797"/>
      <c r="FR492" s="1797"/>
      <c r="FS492" s="1797"/>
      <c r="FT492" s="1797"/>
      <c r="FU492" s="1797"/>
      <c r="FV492" s="1797"/>
      <c r="FW492" s="1798"/>
      <c r="FX492" s="1818"/>
      <c r="FY492" s="1568"/>
      <c r="FZ492" s="1568"/>
      <c r="GA492" s="1569"/>
      <c r="GB492" s="1381"/>
      <c r="GC492" s="1383"/>
      <c r="GD492" s="1381"/>
      <c r="GE492" s="1382"/>
      <c r="GF492" s="1382"/>
      <c r="GG492" s="1382"/>
      <c r="GH492" s="1382"/>
      <c r="GI492" s="1382"/>
      <c r="GJ492" s="1383"/>
      <c r="GK492" s="1795"/>
      <c r="GL492" s="1796"/>
      <c r="GM492" s="1796"/>
      <c r="GN492" s="1797"/>
      <c r="GO492" s="1797"/>
      <c r="GP492" s="1797"/>
      <c r="GQ492" s="1797"/>
      <c r="GR492" s="1797"/>
      <c r="GS492" s="1797"/>
      <c r="GT492" s="1797"/>
      <c r="GU492" s="1797"/>
      <c r="GV492" s="1797"/>
      <c r="GW492" s="1797"/>
      <c r="GX492" s="1797"/>
      <c r="GY492" s="1797"/>
      <c r="GZ492" s="1797"/>
      <c r="HA492" s="1797"/>
      <c r="HB492" s="1797"/>
      <c r="HC492" s="1797"/>
      <c r="HD492" s="1797"/>
      <c r="HE492" s="1797"/>
      <c r="HF492" s="1797"/>
      <c r="HG492" s="1797"/>
      <c r="HH492" s="1797"/>
      <c r="HI492" s="1797"/>
      <c r="HJ492" s="1797"/>
      <c r="HK492" s="1797"/>
      <c r="HL492" s="1797"/>
      <c r="HM492" s="1797"/>
      <c r="HN492" s="1797"/>
      <c r="HO492" s="1797"/>
      <c r="HP492" s="1797"/>
      <c r="HQ492" s="1797"/>
      <c r="HR492" s="1797"/>
      <c r="HS492" s="1797"/>
      <c r="HT492" s="1798"/>
      <c r="HU492" s="1473"/>
      <c r="HV492" s="1474"/>
      <c r="HW492" s="1474"/>
      <c r="HX492" s="1474"/>
      <c r="HY492" s="1474"/>
      <c r="HZ492" s="1474"/>
      <c r="IA492" s="1474"/>
      <c r="IB492" s="1474"/>
      <c r="IC492" s="1474"/>
      <c r="ID492" s="1474"/>
      <c r="IE492" s="1474"/>
      <c r="IF492" s="1474"/>
      <c r="IG492" s="1474"/>
      <c r="IH492" s="1474"/>
      <c r="II492" s="1475"/>
    </row>
    <row r="493" spans="3:243" ht="5.25" customHeight="1" thickBot="1">
      <c r="C493" s="139"/>
      <c r="D493" s="139"/>
      <c r="E493" s="139"/>
      <c r="F493" s="139"/>
      <c r="G493" s="139"/>
      <c r="H493" s="1570"/>
      <c r="I493" s="1571"/>
      <c r="J493" s="1571"/>
      <c r="K493" s="1572"/>
      <c r="L493" s="1381"/>
      <c r="M493" s="1383"/>
      <c r="N493" s="1428"/>
      <c r="O493" s="1480"/>
      <c r="P493" s="1480"/>
      <c r="Q493" s="1480"/>
      <c r="R493" s="1480"/>
      <c r="S493" s="1480"/>
      <c r="T493" s="1429"/>
      <c r="U493" s="1644"/>
      <c r="V493" s="1644"/>
      <c r="W493" s="1644"/>
      <c r="X493" s="1465"/>
      <c r="Y493" s="1466"/>
      <c r="Z493" s="1467"/>
      <c r="AA493" s="1465"/>
      <c r="AB493" s="1466"/>
      <c r="AC493" s="1467"/>
      <c r="AD493" s="1465"/>
      <c r="AE493" s="1466"/>
      <c r="AF493" s="1673"/>
      <c r="AG493" s="1676"/>
      <c r="AH493" s="1466"/>
      <c r="AI493" s="1467"/>
      <c r="AJ493" s="1465"/>
      <c r="AK493" s="1466"/>
      <c r="AL493" s="1467"/>
      <c r="AM493" s="1465"/>
      <c r="AN493" s="1466"/>
      <c r="AO493" s="1467"/>
      <c r="AP493" s="1465"/>
      <c r="AQ493" s="1466"/>
      <c r="AR493" s="1673"/>
      <c r="AS493" s="1676"/>
      <c r="AT493" s="1466"/>
      <c r="AU493" s="1467"/>
      <c r="AV493" s="1465"/>
      <c r="AW493" s="1466"/>
      <c r="AX493" s="1467"/>
      <c r="AY493" s="1465"/>
      <c r="AZ493" s="1466"/>
      <c r="BA493" s="1467"/>
      <c r="BB493" s="1465"/>
      <c r="BC493" s="1463"/>
      <c r="BD493" s="1464"/>
      <c r="BE493" s="1818"/>
      <c r="BF493" s="1568"/>
      <c r="BG493" s="1568"/>
      <c r="BH493" s="1569"/>
      <c r="BI493" s="1381"/>
      <c r="BJ493" s="1383"/>
      <c r="BK493" s="1381"/>
      <c r="BL493" s="1382"/>
      <c r="BM493" s="1382"/>
      <c r="BN493" s="1382"/>
      <c r="BO493" s="1382"/>
      <c r="BP493" s="1382"/>
      <c r="BQ493" s="1383"/>
      <c r="BR493" s="1795"/>
      <c r="BS493" s="1796"/>
      <c r="BT493" s="1796"/>
      <c r="BU493" s="1797"/>
      <c r="BV493" s="1797"/>
      <c r="BW493" s="1797"/>
      <c r="BX493" s="1797"/>
      <c r="BY493" s="1797"/>
      <c r="BZ493" s="1797"/>
      <c r="CA493" s="1797"/>
      <c r="CB493" s="1797"/>
      <c r="CC493" s="1797"/>
      <c r="CD493" s="1797"/>
      <c r="CE493" s="1797"/>
      <c r="CF493" s="1797"/>
      <c r="CG493" s="1797"/>
      <c r="CH493" s="1797"/>
      <c r="CI493" s="1797"/>
      <c r="CJ493" s="1797"/>
      <c r="CK493" s="1797"/>
      <c r="CL493" s="1797"/>
      <c r="CM493" s="1797"/>
      <c r="CN493" s="1797"/>
      <c r="CO493" s="1797"/>
      <c r="CP493" s="1797"/>
      <c r="CQ493" s="1797"/>
      <c r="CR493" s="1797"/>
      <c r="CS493" s="1797"/>
      <c r="CT493" s="1797"/>
      <c r="CU493" s="1797"/>
      <c r="CV493" s="1797"/>
      <c r="CW493" s="1797"/>
      <c r="CX493" s="1797"/>
      <c r="CY493" s="1797"/>
      <c r="CZ493" s="1797"/>
      <c r="DA493" s="1798"/>
      <c r="DB493" s="1476"/>
      <c r="DC493" s="1477"/>
      <c r="DD493" s="1477"/>
      <c r="DE493" s="1477"/>
      <c r="DF493" s="1477"/>
      <c r="DG493" s="1477"/>
      <c r="DH493" s="1477"/>
      <c r="DI493" s="1477"/>
      <c r="DJ493" s="1477"/>
      <c r="DK493" s="1477"/>
      <c r="DL493" s="1477"/>
      <c r="DM493" s="1477"/>
      <c r="DN493" s="1477"/>
      <c r="DO493" s="1477"/>
      <c r="DP493" s="1478"/>
      <c r="DQ493" s="81"/>
      <c r="DR493" s="144"/>
      <c r="DV493" s="139"/>
      <c r="DW493" s="139"/>
      <c r="DX493" s="139"/>
      <c r="DY493" s="139"/>
      <c r="DZ493" s="139"/>
      <c r="EA493" s="1570"/>
      <c r="EB493" s="1571"/>
      <c r="EC493" s="1571"/>
      <c r="ED493" s="1572"/>
      <c r="EE493" s="1381"/>
      <c r="EF493" s="1383"/>
      <c r="EG493" s="1428"/>
      <c r="EH493" s="1480"/>
      <c r="EI493" s="1480"/>
      <c r="EJ493" s="1480"/>
      <c r="EK493" s="1480"/>
      <c r="EL493" s="1480"/>
      <c r="EM493" s="1429"/>
      <c r="EN493" s="1795"/>
      <c r="EO493" s="1796"/>
      <c r="EP493" s="1796"/>
      <c r="EQ493" s="1797"/>
      <c r="ER493" s="1797"/>
      <c r="ES493" s="1797"/>
      <c r="ET493" s="1797"/>
      <c r="EU493" s="1797"/>
      <c r="EV493" s="1797"/>
      <c r="EW493" s="1797"/>
      <c r="EX493" s="1797"/>
      <c r="EY493" s="1797"/>
      <c r="EZ493" s="1797"/>
      <c r="FA493" s="1797"/>
      <c r="FB493" s="1797"/>
      <c r="FC493" s="1797"/>
      <c r="FD493" s="1797"/>
      <c r="FE493" s="1797"/>
      <c r="FF493" s="1797"/>
      <c r="FG493" s="1797"/>
      <c r="FH493" s="1797"/>
      <c r="FI493" s="1797"/>
      <c r="FJ493" s="1797"/>
      <c r="FK493" s="1797"/>
      <c r="FL493" s="1797"/>
      <c r="FM493" s="1797"/>
      <c r="FN493" s="1797"/>
      <c r="FO493" s="1797"/>
      <c r="FP493" s="1797"/>
      <c r="FQ493" s="1797"/>
      <c r="FR493" s="1797"/>
      <c r="FS493" s="1797"/>
      <c r="FT493" s="1797"/>
      <c r="FU493" s="1797"/>
      <c r="FV493" s="1797"/>
      <c r="FW493" s="1798"/>
      <c r="FX493" s="1818"/>
      <c r="FY493" s="1568"/>
      <c r="FZ493" s="1568"/>
      <c r="GA493" s="1572"/>
      <c r="GB493" s="2188"/>
      <c r="GC493" s="2190"/>
      <c r="GD493" s="2188"/>
      <c r="GE493" s="2189"/>
      <c r="GF493" s="2189"/>
      <c r="GG493" s="2189"/>
      <c r="GH493" s="2189"/>
      <c r="GI493" s="2189"/>
      <c r="GJ493" s="2190"/>
      <c r="GK493" s="1795"/>
      <c r="GL493" s="1796"/>
      <c r="GM493" s="1796"/>
      <c r="GN493" s="1797"/>
      <c r="GO493" s="1797"/>
      <c r="GP493" s="1797"/>
      <c r="GQ493" s="1797"/>
      <c r="GR493" s="1797"/>
      <c r="GS493" s="1797"/>
      <c r="GT493" s="1797"/>
      <c r="GU493" s="1797"/>
      <c r="GV493" s="1797"/>
      <c r="GW493" s="1797"/>
      <c r="GX493" s="1797"/>
      <c r="GY493" s="1797"/>
      <c r="GZ493" s="1797"/>
      <c r="HA493" s="1797"/>
      <c r="HB493" s="1797"/>
      <c r="HC493" s="1797"/>
      <c r="HD493" s="1797"/>
      <c r="HE493" s="1797"/>
      <c r="HF493" s="1797"/>
      <c r="HG493" s="1797"/>
      <c r="HH493" s="1797"/>
      <c r="HI493" s="1797"/>
      <c r="HJ493" s="1797"/>
      <c r="HK493" s="1797"/>
      <c r="HL493" s="1797"/>
      <c r="HM493" s="1797"/>
      <c r="HN493" s="1797"/>
      <c r="HO493" s="1797"/>
      <c r="HP493" s="1797"/>
      <c r="HQ493" s="1797"/>
      <c r="HR493" s="1797"/>
      <c r="HS493" s="1797"/>
      <c r="HT493" s="1798"/>
      <c r="HU493" s="1476"/>
      <c r="HV493" s="1477"/>
      <c r="HW493" s="1477"/>
      <c r="HX493" s="1477"/>
      <c r="HY493" s="1477"/>
      <c r="HZ493" s="1477"/>
      <c r="IA493" s="1477"/>
      <c r="IB493" s="1477"/>
      <c r="IC493" s="1477"/>
      <c r="ID493" s="1477"/>
      <c r="IE493" s="1477"/>
      <c r="IF493" s="1477"/>
      <c r="IG493" s="1477"/>
      <c r="IH493" s="1477"/>
      <c r="II493" s="1478"/>
    </row>
    <row r="494" spans="3:243" ht="5.25" customHeight="1">
      <c r="C494" s="140"/>
      <c r="D494" s="1685" t="s">
        <v>223</v>
      </c>
      <c r="E494" s="1686"/>
      <c r="F494" s="1686"/>
      <c r="G494" s="1686"/>
      <c r="H494" s="1687" t="s">
        <v>28</v>
      </c>
      <c r="I494" s="1688"/>
      <c r="J494" s="1688"/>
      <c r="K494" s="1688"/>
      <c r="L494" s="1689"/>
      <c r="M494" s="1696" t="s">
        <v>157</v>
      </c>
      <c r="N494" s="1697"/>
      <c r="O494" s="1697"/>
      <c r="P494" s="1698"/>
      <c r="Q494" s="1705" t="s">
        <v>27</v>
      </c>
      <c r="R494" s="1706"/>
      <c r="S494" s="1706"/>
      <c r="T494" s="1707"/>
      <c r="U494" s="1714" t="s">
        <v>24</v>
      </c>
      <c r="V494" s="1697"/>
      <c r="W494" s="1697"/>
      <c r="X494" s="1698"/>
      <c r="Y494" s="1717" t="s">
        <v>158</v>
      </c>
      <c r="Z494" s="1718"/>
      <c r="AA494" s="1718"/>
      <c r="AB494" s="1718"/>
      <c r="AC494" s="1719"/>
      <c r="AD494" s="1735" t="s">
        <v>129</v>
      </c>
      <c r="AE494" s="1736"/>
      <c r="AF494" s="1736"/>
      <c r="AG494" s="1736"/>
      <c r="AH494" s="1736"/>
      <c r="AI494" s="1736"/>
      <c r="AJ494" s="1736"/>
      <c r="AK494" s="1736"/>
      <c r="AL494" s="1736"/>
      <c r="AM494" s="1737"/>
      <c r="AN494" s="1814" t="s">
        <v>23</v>
      </c>
      <c r="AO494" s="1767"/>
      <c r="AP494" s="1767"/>
      <c r="AQ494" s="1767"/>
      <c r="AR494" s="1768"/>
      <c r="AS494" s="1767" t="s">
        <v>278</v>
      </c>
      <c r="AT494" s="1767"/>
      <c r="AU494" s="1767"/>
      <c r="AV494" s="1767"/>
      <c r="AW494" s="1768"/>
      <c r="AX494" s="1811" t="s">
        <v>26</v>
      </c>
      <c r="AY494" s="1812"/>
      <c r="AZ494" s="1812"/>
      <c r="BA494" s="1812"/>
      <c r="BB494" s="1813"/>
      <c r="BC494" s="1508"/>
      <c r="BD494" s="1509"/>
      <c r="BE494" s="1509"/>
      <c r="BF494" s="1509"/>
      <c r="BG494" s="1510"/>
      <c r="BH494" s="1756" t="s">
        <v>130</v>
      </c>
      <c r="BI494" s="1757"/>
      <c r="BJ494" s="1757"/>
      <c r="BK494" s="1757"/>
      <c r="BL494" s="1757"/>
      <c r="BM494" s="1757"/>
      <c r="BN494" s="1757"/>
      <c r="BO494" s="1757"/>
      <c r="BP494" s="1757"/>
      <c r="BQ494" s="1757"/>
      <c r="BR494" s="1757"/>
      <c r="BS494" s="1757"/>
      <c r="BT494" s="1757"/>
      <c r="BU494" s="1757"/>
      <c r="BV494" s="1757"/>
      <c r="BW494" s="1757"/>
      <c r="BX494" s="1757"/>
      <c r="BY494" s="1757"/>
      <c r="BZ494" s="1757"/>
      <c r="CA494" s="1757"/>
      <c r="CB494" s="1757"/>
      <c r="CC494" s="1757"/>
      <c r="CD494" s="1757"/>
      <c r="CE494" s="1757"/>
      <c r="CF494" s="1758"/>
      <c r="CG494" s="1744" t="s">
        <v>15</v>
      </c>
      <c r="CH494" s="1745"/>
      <c r="CI494" s="1745"/>
      <c r="CJ494" s="1745"/>
      <c r="CK494" s="1745"/>
      <c r="CL494" s="1745"/>
      <c r="CM494" s="1745"/>
      <c r="CN494" s="1745"/>
      <c r="CO494" s="1745"/>
      <c r="CP494" s="1745"/>
      <c r="CQ494" s="1745"/>
      <c r="CR494" s="1745"/>
      <c r="CS494" s="1745"/>
      <c r="CT494" s="1745"/>
      <c r="CU494" s="1745"/>
      <c r="CV494" s="1745"/>
      <c r="CW494" s="1745"/>
      <c r="CX494" s="1745"/>
      <c r="CY494" s="1745"/>
      <c r="CZ494" s="1745"/>
      <c r="DA494" s="1745"/>
      <c r="DB494" s="1745"/>
      <c r="DC494" s="1745"/>
      <c r="DD494" s="1745"/>
      <c r="DE494" s="1745"/>
      <c r="DF494" s="1745"/>
      <c r="DG494" s="1745"/>
      <c r="DH494" s="1745"/>
      <c r="DI494" s="1745"/>
      <c r="DJ494" s="1745"/>
      <c r="DK494" s="1745"/>
      <c r="DL494" s="1745"/>
      <c r="DM494" s="1745"/>
      <c r="DN494" s="1745"/>
      <c r="DO494" s="1745"/>
      <c r="DP494" s="1746"/>
      <c r="DQ494" s="81"/>
      <c r="DR494" s="144"/>
      <c r="DU494" s="141"/>
      <c r="DV494" s="140"/>
      <c r="DW494" s="1685" t="s">
        <v>222</v>
      </c>
      <c r="DX494" s="1686"/>
      <c r="DY494" s="1686"/>
      <c r="DZ494" s="1686"/>
      <c r="EA494" s="1687" t="s">
        <v>28</v>
      </c>
      <c r="EB494" s="1688"/>
      <c r="EC494" s="1688"/>
      <c r="ED494" s="1688"/>
      <c r="EE494" s="1689"/>
      <c r="EF494" s="1696" t="s">
        <v>157</v>
      </c>
      <c r="EG494" s="1697"/>
      <c r="EH494" s="1697"/>
      <c r="EI494" s="1698"/>
      <c r="EJ494" s="1705" t="s">
        <v>27</v>
      </c>
      <c r="EK494" s="1706"/>
      <c r="EL494" s="1706"/>
      <c r="EM494" s="1707"/>
      <c r="EN494" s="1714" t="s">
        <v>24</v>
      </c>
      <c r="EO494" s="1697"/>
      <c r="EP494" s="1697"/>
      <c r="EQ494" s="1698"/>
      <c r="ER494" s="1717" t="s">
        <v>158</v>
      </c>
      <c r="ES494" s="1718"/>
      <c r="ET494" s="1718"/>
      <c r="EU494" s="1718"/>
      <c r="EV494" s="1719"/>
      <c r="EW494" s="1735" t="s">
        <v>129</v>
      </c>
      <c r="EX494" s="1736"/>
      <c r="EY494" s="1736"/>
      <c r="EZ494" s="1736"/>
      <c r="FA494" s="1736"/>
      <c r="FB494" s="1736"/>
      <c r="FC494" s="1736"/>
      <c r="FD494" s="1736"/>
      <c r="FE494" s="1736"/>
      <c r="FF494" s="1737"/>
      <c r="FG494" s="1814" t="s">
        <v>23</v>
      </c>
      <c r="FH494" s="1767"/>
      <c r="FI494" s="1767"/>
      <c r="FJ494" s="1767"/>
      <c r="FK494" s="1768"/>
      <c r="FL494" s="1767" t="s">
        <v>278</v>
      </c>
      <c r="FM494" s="1767"/>
      <c r="FN494" s="1767"/>
      <c r="FO494" s="1767"/>
      <c r="FP494" s="1768"/>
      <c r="FQ494" s="1811" t="s">
        <v>26</v>
      </c>
      <c r="FR494" s="1812"/>
      <c r="FS494" s="1812"/>
      <c r="FT494" s="1812"/>
      <c r="FU494" s="1813"/>
      <c r="FV494" s="1508"/>
      <c r="FW494" s="1509"/>
      <c r="FX494" s="1509"/>
      <c r="FY494" s="1509"/>
      <c r="FZ494" s="1510"/>
      <c r="GA494" s="1608" t="s">
        <v>130</v>
      </c>
      <c r="GB494" s="1609"/>
      <c r="GC494" s="1609"/>
      <c r="GD494" s="1609"/>
      <c r="GE494" s="1609"/>
      <c r="GF494" s="1609"/>
      <c r="GG494" s="1609"/>
      <c r="GH494" s="1609"/>
      <c r="GI494" s="1609"/>
      <c r="GJ494" s="1609"/>
      <c r="GK494" s="1609"/>
      <c r="GL494" s="1609"/>
      <c r="GM494" s="1609"/>
      <c r="GN494" s="1609"/>
      <c r="GO494" s="1609"/>
      <c r="GP494" s="1609"/>
      <c r="GQ494" s="1609"/>
      <c r="GR494" s="1609"/>
      <c r="GS494" s="1609"/>
      <c r="GT494" s="1609"/>
      <c r="GU494" s="1609"/>
      <c r="GV494" s="1609"/>
      <c r="GW494" s="1609"/>
      <c r="GX494" s="1609"/>
      <c r="GY494" s="1610"/>
      <c r="GZ494" s="2194" t="s">
        <v>15</v>
      </c>
      <c r="HA494" s="2195"/>
      <c r="HB494" s="2195"/>
      <c r="HC494" s="2195"/>
      <c r="HD494" s="2195"/>
      <c r="HE494" s="2195"/>
      <c r="HF494" s="2195"/>
      <c r="HG494" s="2195"/>
      <c r="HH494" s="2195"/>
      <c r="HI494" s="2195"/>
      <c r="HJ494" s="2195"/>
      <c r="HK494" s="2195"/>
      <c r="HL494" s="2195"/>
      <c r="HM494" s="2195"/>
      <c r="HN494" s="2195"/>
      <c r="HO494" s="2195"/>
      <c r="HP494" s="2195"/>
      <c r="HQ494" s="2195"/>
      <c r="HR494" s="2195"/>
      <c r="HS494" s="2195"/>
      <c r="HT494" s="2195"/>
      <c r="HU494" s="2195"/>
      <c r="HV494" s="2195"/>
      <c r="HW494" s="2195"/>
      <c r="HX494" s="2195"/>
      <c r="HY494" s="2195"/>
      <c r="HZ494" s="2195"/>
      <c r="IA494" s="2195"/>
      <c r="IB494" s="2195"/>
      <c r="IC494" s="2195"/>
      <c r="ID494" s="2195"/>
      <c r="IE494" s="2195"/>
      <c r="IF494" s="2195"/>
      <c r="IG494" s="2195"/>
      <c r="IH494" s="2195"/>
      <c r="II494" s="2196"/>
    </row>
    <row r="495" spans="3:243" ht="5.25" customHeight="1">
      <c r="C495" s="140"/>
      <c r="D495" s="1686"/>
      <c r="E495" s="1686"/>
      <c r="F495" s="1686"/>
      <c r="G495" s="1686"/>
      <c r="H495" s="1690"/>
      <c r="I495" s="1691"/>
      <c r="J495" s="1691"/>
      <c r="K495" s="1691"/>
      <c r="L495" s="1692"/>
      <c r="M495" s="1699"/>
      <c r="N495" s="1700"/>
      <c r="O495" s="1700"/>
      <c r="P495" s="1701"/>
      <c r="Q495" s="1708"/>
      <c r="R495" s="1709"/>
      <c r="S495" s="1709"/>
      <c r="T495" s="1710"/>
      <c r="U495" s="1715"/>
      <c r="V495" s="1700"/>
      <c r="W495" s="1700"/>
      <c r="X495" s="1701"/>
      <c r="Y495" s="1720"/>
      <c r="Z495" s="1721"/>
      <c r="AA495" s="1721"/>
      <c r="AB495" s="1721"/>
      <c r="AC495" s="1722"/>
      <c r="AD495" s="1738"/>
      <c r="AE495" s="1739"/>
      <c r="AF495" s="1739"/>
      <c r="AG495" s="1739"/>
      <c r="AH495" s="1739"/>
      <c r="AI495" s="1739"/>
      <c r="AJ495" s="1739"/>
      <c r="AK495" s="1739"/>
      <c r="AL495" s="1739"/>
      <c r="AM495" s="1740"/>
      <c r="AN495" s="1815"/>
      <c r="AO495" s="1769"/>
      <c r="AP495" s="1769"/>
      <c r="AQ495" s="1769"/>
      <c r="AR495" s="1770"/>
      <c r="AS495" s="1769"/>
      <c r="AT495" s="1769"/>
      <c r="AU495" s="1769"/>
      <c r="AV495" s="1769"/>
      <c r="AW495" s="1770"/>
      <c r="AX495" s="1720"/>
      <c r="AY495" s="1721"/>
      <c r="AZ495" s="1721"/>
      <c r="BA495" s="1721"/>
      <c r="BB495" s="1722"/>
      <c r="BC495" s="1511"/>
      <c r="BD495" s="1512"/>
      <c r="BE495" s="1512"/>
      <c r="BF495" s="1512"/>
      <c r="BG495" s="1513"/>
      <c r="BH495" s="1759"/>
      <c r="BI495" s="1760"/>
      <c r="BJ495" s="1760"/>
      <c r="BK495" s="1760"/>
      <c r="BL495" s="1760"/>
      <c r="BM495" s="1760"/>
      <c r="BN495" s="1760"/>
      <c r="BO495" s="1760"/>
      <c r="BP495" s="1760"/>
      <c r="BQ495" s="1760"/>
      <c r="BR495" s="1760"/>
      <c r="BS495" s="1760"/>
      <c r="BT495" s="1760"/>
      <c r="BU495" s="1760"/>
      <c r="BV495" s="1760"/>
      <c r="BW495" s="1760"/>
      <c r="BX495" s="1760"/>
      <c r="BY495" s="1760"/>
      <c r="BZ495" s="1760"/>
      <c r="CA495" s="1760"/>
      <c r="CB495" s="1760"/>
      <c r="CC495" s="1760"/>
      <c r="CD495" s="1760"/>
      <c r="CE495" s="1760"/>
      <c r="CF495" s="1761"/>
      <c r="CG495" s="1747"/>
      <c r="CH495" s="1748"/>
      <c r="CI495" s="1748"/>
      <c r="CJ495" s="1748"/>
      <c r="CK495" s="1748"/>
      <c r="CL495" s="1748"/>
      <c r="CM495" s="1748"/>
      <c r="CN495" s="1748"/>
      <c r="CO495" s="1748"/>
      <c r="CP495" s="1748"/>
      <c r="CQ495" s="1748"/>
      <c r="CR495" s="1748"/>
      <c r="CS495" s="1748"/>
      <c r="CT495" s="1748"/>
      <c r="CU495" s="1748"/>
      <c r="CV495" s="1748"/>
      <c r="CW495" s="1748"/>
      <c r="CX495" s="1748"/>
      <c r="CY495" s="1748"/>
      <c r="CZ495" s="1748"/>
      <c r="DA495" s="1748"/>
      <c r="DB495" s="1748"/>
      <c r="DC495" s="1748"/>
      <c r="DD495" s="1748"/>
      <c r="DE495" s="1748"/>
      <c r="DF495" s="1748"/>
      <c r="DG495" s="1748"/>
      <c r="DH495" s="1748"/>
      <c r="DI495" s="1748"/>
      <c r="DJ495" s="1748"/>
      <c r="DK495" s="1748"/>
      <c r="DL495" s="1748"/>
      <c r="DM495" s="1748"/>
      <c r="DN495" s="1748"/>
      <c r="DO495" s="1748"/>
      <c r="DP495" s="1749"/>
      <c r="DQ495" s="81"/>
      <c r="DR495" s="144"/>
      <c r="DU495" s="140"/>
      <c r="DV495" s="140"/>
      <c r="DW495" s="1686"/>
      <c r="DX495" s="1686"/>
      <c r="DY495" s="1686"/>
      <c r="DZ495" s="1686"/>
      <c r="EA495" s="1690"/>
      <c r="EB495" s="1691"/>
      <c r="EC495" s="1691"/>
      <c r="ED495" s="1691"/>
      <c r="EE495" s="1692"/>
      <c r="EF495" s="1699"/>
      <c r="EG495" s="1700"/>
      <c r="EH495" s="1700"/>
      <c r="EI495" s="1701"/>
      <c r="EJ495" s="1708"/>
      <c r="EK495" s="1709"/>
      <c r="EL495" s="1709"/>
      <c r="EM495" s="1710"/>
      <c r="EN495" s="1715"/>
      <c r="EO495" s="1700"/>
      <c r="EP495" s="1700"/>
      <c r="EQ495" s="1701"/>
      <c r="ER495" s="1720"/>
      <c r="ES495" s="1721"/>
      <c r="ET495" s="1721"/>
      <c r="EU495" s="1721"/>
      <c r="EV495" s="1722"/>
      <c r="EW495" s="1738"/>
      <c r="EX495" s="1739"/>
      <c r="EY495" s="1739"/>
      <c r="EZ495" s="1739"/>
      <c r="FA495" s="1739"/>
      <c r="FB495" s="1739"/>
      <c r="FC495" s="1739"/>
      <c r="FD495" s="1739"/>
      <c r="FE495" s="1739"/>
      <c r="FF495" s="1740"/>
      <c r="FG495" s="1815"/>
      <c r="FH495" s="1769"/>
      <c r="FI495" s="1769"/>
      <c r="FJ495" s="1769"/>
      <c r="FK495" s="1770"/>
      <c r="FL495" s="1769"/>
      <c r="FM495" s="1769"/>
      <c r="FN495" s="1769"/>
      <c r="FO495" s="1769"/>
      <c r="FP495" s="1770"/>
      <c r="FQ495" s="1720"/>
      <c r="FR495" s="1721"/>
      <c r="FS495" s="1721"/>
      <c r="FT495" s="1721"/>
      <c r="FU495" s="1722"/>
      <c r="FV495" s="1511"/>
      <c r="FW495" s="1512"/>
      <c r="FX495" s="1512"/>
      <c r="FY495" s="1512"/>
      <c r="FZ495" s="1513"/>
      <c r="GA495" s="1611"/>
      <c r="GB495" s="1612"/>
      <c r="GC495" s="1612"/>
      <c r="GD495" s="1612"/>
      <c r="GE495" s="1612"/>
      <c r="GF495" s="1612"/>
      <c r="GG495" s="1612"/>
      <c r="GH495" s="1612"/>
      <c r="GI495" s="1612"/>
      <c r="GJ495" s="1612"/>
      <c r="GK495" s="1612"/>
      <c r="GL495" s="1612"/>
      <c r="GM495" s="1612"/>
      <c r="GN495" s="1612"/>
      <c r="GO495" s="1612"/>
      <c r="GP495" s="1612"/>
      <c r="GQ495" s="1612"/>
      <c r="GR495" s="1612"/>
      <c r="GS495" s="1612"/>
      <c r="GT495" s="1612"/>
      <c r="GU495" s="1612"/>
      <c r="GV495" s="1612"/>
      <c r="GW495" s="1612"/>
      <c r="GX495" s="1612"/>
      <c r="GY495" s="1613"/>
      <c r="GZ495" s="2197"/>
      <c r="HA495" s="2198"/>
      <c r="HB495" s="2198"/>
      <c r="HC495" s="2198"/>
      <c r="HD495" s="2198"/>
      <c r="HE495" s="2198"/>
      <c r="HF495" s="2198"/>
      <c r="HG495" s="2198"/>
      <c r="HH495" s="2198"/>
      <c r="HI495" s="2198"/>
      <c r="HJ495" s="2198"/>
      <c r="HK495" s="2198"/>
      <c r="HL495" s="2198"/>
      <c r="HM495" s="2198"/>
      <c r="HN495" s="2198"/>
      <c r="HO495" s="2198"/>
      <c r="HP495" s="2198"/>
      <c r="HQ495" s="2198"/>
      <c r="HR495" s="2198"/>
      <c r="HS495" s="2198"/>
      <c r="HT495" s="2198"/>
      <c r="HU495" s="2198"/>
      <c r="HV495" s="2198"/>
      <c r="HW495" s="2198"/>
      <c r="HX495" s="2198"/>
      <c r="HY495" s="2198"/>
      <c r="HZ495" s="2198"/>
      <c r="IA495" s="2198"/>
      <c r="IB495" s="2198"/>
      <c r="IC495" s="2198"/>
      <c r="ID495" s="2198"/>
      <c r="IE495" s="2198"/>
      <c r="IF495" s="2198"/>
      <c r="IG495" s="2198"/>
      <c r="IH495" s="2198"/>
      <c r="II495" s="2199"/>
    </row>
    <row r="496" spans="3:243" ht="5.25" customHeight="1">
      <c r="C496" s="140"/>
      <c r="D496" s="1686"/>
      <c r="E496" s="1686"/>
      <c r="F496" s="1686"/>
      <c r="G496" s="1686"/>
      <c r="H496" s="1690"/>
      <c r="I496" s="1691"/>
      <c r="J496" s="1691"/>
      <c r="K496" s="1691"/>
      <c r="L496" s="1692"/>
      <c r="M496" s="1699"/>
      <c r="N496" s="1700"/>
      <c r="O496" s="1700"/>
      <c r="P496" s="1701"/>
      <c r="Q496" s="1708"/>
      <c r="R496" s="1709"/>
      <c r="S496" s="1709"/>
      <c r="T496" s="1710"/>
      <c r="U496" s="1715"/>
      <c r="V496" s="1700"/>
      <c r="W496" s="1700"/>
      <c r="X496" s="1701"/>
      <c r="Y496" s="1720"/>
      <c r="Z496" s="1721"/>
      <c r="AA496" s="1721"/>
      <c r="AB496" s="1721"/>
      <c r="AC496" s="1722"/>
      <c r="AD496" s="1738"/>
      <c r="AE496" s="1739"/>
      <c r="AF496" s="1739"/>
      <c r="AG496" s="1739"/>
      <c r="AH496" s="1739"/>
      <c r="AI496" s="1739"/>
      <c r="AJ496" s="1739"/>
      <c r="AK496" s="1739"/>
      <c r="AL496" s="1739"/>
      <c r="AM496" s="1740"/>
      <c r="AN496" s="1815"/>
      <c r="AO496" s="1769"/>
      <c r="AP496" s="1769"/>
      <c r="AQ496" s="1769"/>
      <c r="AR496" s="1770"/>
      <c r="AS496" s="1769"/>
      <c r="AT496" s="1769"/>
      <c r="AU496" s="1769"/>
      <c r="AV496" s="1769"/>
      <c r="AW496" s="1770"/>
      <c r="AX496" s="1720"/>
      <c r="AY496" s="1721"/>
      <c r="AZ496" s="1721"/>
      <c r="BA496" s="1721"/>
      <c r="BB496" s="1722"/>
      <c r="BC496" s="1511"/>
      <c r="BD496" s="1512"/>
      <c r="BE496" s="1512"/>
      <c r="BF496" s="1512"/>
      <c r="BG496" s="1513"/>
      <c r="BH496" s="1759"/>
      <c r="BI496" s="1760"/>
      <c r="BJ496" s="1760"/>
      <c r="BK496" s="1760"/>
      <c r="BL496" s="1760"/>
      <c r="BM496" s="1760"/>
      <c r="BN496" s="1760"/>
      <c r="BO496" s="1760"/>
      <c r="BP496" s="1760"/>
      <c r="BQ496" s="1760"/>
      <c r="BR496" s="1760"/>
      <c r="BS496" s="1760"/>
      <c r="BT496" s="1760"/>
      <c r="BU496" s="1760"/>
      <c r="BV496" s="1760"/>
      <c r="BW496" s="1760"/>
      <c r="BX496" s="1760"/>
      <c r="BY496" s="1760"/>
      <c r="BZ496" s="1760"/>
      <c r="CA496" s="1760"/>
      <c r="CB496" s="1760"/>
      <c r="CC496" s="1760"/>
      <c r="CD496" s="1760"/>
      <c r="CE496" s="1760"/>
      <c r="CF496" s="1761"/>
      <c r="CG496" s="1747"/>
      <c r="CH496" s="1748"/>
      <c r="CI496" s="1748"/>
      <c r="CJ496" s="1748"/>
      <c r="CK496" s="1748"/>
      <c r="CL496" s="1748"/>
      <c r="CM496" s="1748"/>
      <c r="CN496" s="1748"/>
      <c r="CO496" s="1748"/>
      <c r="CP496" s="1748"/>
      <c r="CQ496" s="1748"/>
      <c r="CR496" s="1748"/>
      <c r="CS496" s="1748"/>
      <c r="CT496" s="1748"/>
      <c r="CU496" s="1748"/>
      <c r="CV496" s="1748"/>
      <c r="CW496" s="1748"/>
      <c r="CX496" s="1748"/>
      <c r="CY496" s="1748"/>
      <c r="CZ496" s="1748"/>
      <c r="DA496" s="1748"/>
      <c r="DB496" s="1748"/>
      <c r="DC496" s="1748"/>
      <c r="DD496" s="1748"/>
      <c r="DE496" s="1748"/>
      <c r="DF496" s="1748"/>
      <c r="DG496" s="1748"/>
      <c r="DH496" s="1748"/>
      <c r="DI496" s="1748"/>
      <c r="DJ496" s="1748"/>
      <c r="DK496" s="1748"/>
      <c r="DL496" s="1748"/>
      <c r="DM496" s="1748"/>
      <c r="DN496" s="1748"/>
      <c r="DO496" s="1748"/>
      <c r="DP496" s="1749"/>
      <c r="DQ496" s="81"/>
      <c r="DR496" s="144"/>
      <c r="DU496" s="140"/>
      <c r="DV496" s="140"/>
      <c r="DW496" s="1686"/>
      <c r="DX496" s="1686"/>
      <c r="DY496" s="1686"/>
      <c r="DZ496" s="1686"/>
      <c r="EA496" s="1690"/>
      <c r="EB496" s="1691"/>
      <c r="EC496" s="1691"/>
      <c r="ED496" s="1691"/>
      <c r="EE496" s="1692"/>
      <c r="EF496" s="1699"/>
      <c r="EG496" s="1700"/>
      <c r="EH496" s="1700"/>
      <c r="EI496" s="1701"/>
      <c r="EJ496" s="1708"/>
      <c r="EK496" s="1709"/>
      <c r="EL496" s="1709"/>
      <c r="EM496" s="1710"/>
      <c r="EN496" s="1715"/>
      <c r="EO496" s="1700"/>
      <c r="EP496" s="1700"/>
      <c r="EQ496" s="1701"/>
      <c r="ER496" s="1720"/>
      <c r="ES496" s="1721"/>
      <c r="ET496" s="1721"/>
      <c r="EU496" s="1721"/>
      <c r="EV496" s="1722"/>
      <c r="EW496" s="1738"/>
      <c r="EX496" s="1739"/>
      <c r="EY496" s="1739"/>
      <c r="EZ496" s="1739"/>
      <c r="FA496" s="1739"/>
      <c r="FB496" s="1739"/>
      <c r="FC496" s="1739"/>
      <c r="FD496" s="1739"/>
      <c r="FE496" s="1739"/>
      <c r="FF496" s="1740"/>
      <c r="FG496" s="1815"/>
      <c r="FH496" s="1769"/>
      <c r="FI496" s="1769"/>
      <c r="FJ496" s="1769"/>
      <c r="FK496" s="1770"/>
      <c r="FL496" s="1769"/>
      <c r="FM496" s="1769"/>
      <c r="FN496" s="1769"/>
      <c r="FO496" s="1769"/>
      <c r="FP496" s="1770"/>
      <c r="FQ496" s="1720"/>
      <c r="FR496" s="1721"/>
      <c r="FS496" s="1721"/>
      <c r="FT496" s="1721"/>
      <c r="FU496" s="1722"/>
      <c r="FV496" s="1511"/>
      <c r="FW496" s="1512"/>
      <c r="FX496" s="1512"/>
      <c r="FY496" s="1512"/>
      <c r="FZ496" s="1513"/>
      <c r="GA496" s="1611"/>
      <c r="GB496" s="1612"/>
      <c r="GC496" s="1612"/>
      <c r="GD496" s="1612"/>
      <c r="GE496" s="1612"/>
      <c r="GF496" s="1612"/>
      <c r="GG496" s="1612"/>
      <c r="GH496" s="1612"/>
      <c r="GI496" s="1612"/>
      <c r="GJ496" s="1612"/>
      <c r="GK496" s="1612"/>
      <c r="GL496" s="1612"/>
      <c r="GM496" s="1612"/>
      <c r="GN496" s="1612"/>
      <c r="GO496" s="1612"/>
      <c r="GP496" s="1612"/>
      <c r="GQ496" s="1612"/>
      <c r="GR496" s="1612"/>
      <c r="GS496" s="1612"/>
      <c r="GT496" s="1612"/>
      <c r="GU496" s="1612"/>
      <c r="GV496" s="1612"/>
      <c r="GW496" s="1612"/>
      <c r="GX496" s="1612"/>
      <c r="GY496" s="1613"/>
      <c r="GZ496" s="2197"/>
      <c r="HA496" s="2198"/>
      <c r="HB496" s="2198"/>
      <c r="HC496" s="2198"/>
      <c r="HD496" s="2198"/>
      <c r="HE496" s="2198"/>
      <c r="HF496" s="2198"/>
      <c r="HG496" s="2198"/>
      <c r="HH496" s="2198"/>
      <c r="HI496" s="2198"/>
      <c r="HJ496" s="2198"/>
      <c r="HK496" s="2198"/>
      <c r="HL496" s="2198"/>
      <c r="HM496" s="2198"/>
      <c r="HN496" s="2198"/>
      <c r="HO496" s="2198"/>
      <c r="HP496" s="2198"/>
      <c r="HQ496" s="2198"/>
      <c r="HR496" s="2198"/>
      <c r="HS496" s="2198"/>
      <c r="HT496" s="2198"/>
      <c r="HU496" s="2198"/>
      <c r="HV496" s="2198"/>
      <c r="HW496" s="2198"/>
      <c r="HX496" s="2198"/>
      <c r="HY496" s="2198"/>
      <c r="HZ496" s="2198"/>
      <c r="IA496" s="2198"/>
      <c r="IB496" s="2198"/>
      <c r="IC496" s="2198"/>
      <c r="ID496" s="2198"/>
      <c r="IE496" s="2198"/>
      <c r="IF496" s="2198"/>
      <c r="IG496" s="2198"/>
      <c r="IH496" s="2198"/>
      <c r="II496" s="2199"/>
    </row>
    <row r="497" spans="3:243" ht="5.25" customHeight="1">
      <c r="C497" s="140"/>
      <c r="D497" s="1686"/>
      <c r="E497" s="1686"/>
      <c r="F497" s="1686"/>
      <c r="G497" s="1686"/>
      <c r="H497" s="1690"/>
      <c r="I497" s="1691"/>
      <c r="J497" s="1691"/>
      <c r="K497" s="1691"/>
      <c r="L497" s="1692"/>
      <c r="M497" s="1699"/>
      <c r="N497" s="1700"/>
      <c r="O497" s="1700"/>
      <c r="P497" s="1701"/>
      <c r="Q497" s="1708"/>
      <c r="R497" s="1709"/>
      <c r="S497" s="1709"/>
      <c r="T497" s="1710"/>
      <c r="U497" s="1715"/>
      <c r="V497" s="1700"/>
      <c r="W497" s="1700"/>
      <c r="X497" s="1701"/>
      <c r="Y497" s="1720"/>
      <c r="Z497" s="1721"/>
      <c r="AA497" s="1721"/>
      <c r="AB497" s="1721"/>
      <c r="AC497" s="1722"/>
      <c r="AD497" s="1741"/>
      <c r="AE497" s="1742"/>
      <c r="AF497" s="1742"/>
      <c r="AG497" s="1742"/>
      <c r="AH497" s="1742"/>
      <c r="AI497" s="1742"/>
      <c r="AJ497" s="1742"/>
      <c r="AK497" s="1742"/>
      <c r="AL497" s="1742"/>
      <c r="AM497" s="1743"/>
      <c r="AN497" s="1815"/>
      <c r="AO497" s="1769"/>
      <c r="AP497" s="1769"/>
      <c r="AQ497" s="1769"/>
      <c r="AR497" s="1770"/>
      <c r="AS497" s="1769"/>
      <c r="AT497" s="1769"/>
      <c r="AU497" s="1769"/>
      <c r="AV497" s="1769"/>
      <c r="AW497" s="1770"/>
      <c r="AX497" s="1720"/>
      <c r="AY497" s="1721"/>
      <c r="AZ497" s="1721"/>
      <c r="BA497" s="1721"/>
      <c r="BB497" s="1722"/>
      <c r="BC497" s="1511"/>
      <c r="BD497" s="1512"/>
      <c r="BE497" s="1512"/>
      <c r="BF497" s="1512"/>
      <c r="BG497" s="1513"/>
      <c r="BH497" s="1759"/>
      <c r="BI497" s="1760"/>
      <c r="BJ497" s="1760"/>
      <c r="BK497" s="1760"/>
      <c r="BL497" s="1760"/>
      <c r="BM497" s="1760"/>
      <c r="BN497" s="1760"/>
      <c r="BO497" s="1760"/>
      <c r="BP497" s="1760"/>
      <c r="BQ497" s="1760"/>
      <c r="BR497" s="1760"/>
      <c r="BS497" s="1760"/>
      <c r="BT497" s="1760"/>
      <c r="BU497" s="1760"/>
      <c r="BV497" s="1760"/>
      <c r="BW497" s="1760"/>
      <c r="BX497" s="1760"/>
      <c r="BY497" s="1760"/>
      <c r="BZ497" s="1760"/>
      <c r="CA497" s="1760"/>
      <c r="CB497" s="1760"/>
      <c r="CC497" s="1760"/>
      <c r="CD497" s="1760"/>
      <c r="CE497" s="1760"/>
      <c r="CF497" s="1761"/>
      <c r="CG497" s="1747"/>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9"/>
      <c r="DQ497" s="81"/>
      <c r="DR497" s="144"/>
      <c r="DU497" s="140"/>
      <c r="DV497" s="140"/>
      <c r="DW497" s="1686"/>
      <c r="DX497" s="1686"/>
      <c r="DY497" s="1686"/>
      <c r="DZ497" s="1686"/>
      <c r="EA497" s="1690"/>
      <c r="EB497" s="1691"/>
      <c r="EC497" s="1691"/>
      <c r="ED497" s="1691"/>
      <c r="EE497" s="1692"/>
      <c r="EF497" s="1699"/>
      <c r="EG497" s="1700"/>
      <c r="EH497" s="1700"/>
      <c r="EI497" s="1701"/>
      <c r="EJ497" s="1708"/>
      <c r="EK497" s="1709"/>
      <c r="EL497" s="1709"/>
      <c r="EM497" s="1710"/>
      <c r="EN497" s="1715"/>
      <c r="EO497" s="1700"/>
      <c r="EP497" s="1700"/>
      <c r="EQ497" s="1701"/>
      <c r="ER497" s="1720"/>
      <c r="ES497" s="1721"/>
      <c r="ET497" s="1721"/>
      <c r="EU497" s="1721"/>
      <c r="EV497" s="1722"/>
      <c r="EW497" s="1741"/>
      <c r="EX497" s="1742"/>
      <c r="EY497" s="1742"/>
      <c r="EZ497" s="1742"/>
      <c r="FA497" s="1742"/>
      <c r="FB497" s="1742"/>
      <c r="FC497" s="1742"/>
      <c r="FD497" s="1742"/>
      <c r="FE497" s="1742"/>
      <c r="FF497" s="1743"/>
      <c r="FG497" s="1815"/>
      <c r="FH497" s="1769"/>
      <c r="FI497" s="1769"/>
      <c r="FJ497" s="1769"/>
      <c r="FK497" s="1770"/>
      <c r="FL497" s="1769"/>
      <c r="FM497" s="1769"/>
      <c r="FN497" s="1769"/>
      <c r="FO497" s="1769"/>
      <c r="FP497" s="1770"/>
      <c r="FQ497" s="1720"/>
      <c r="FR497" s="1721"/>
      <c r="FS497" s="1721"/>
      <c r="FT497" s="1721"/>
      <c r="FU497" s="1722"/>
      <c r="FV497" s="1511"/>
      <c r="FW497" s="1512"/>
      <c r="FX497" s="1512"/>
      <c r="FY497" s="1512"/>
      <c r="FZ497" s="1513"/>
      <c r="GA497" s="1611"/>
      <c r="GB497" s="1612"/>
      <c r="GC497" s="1612"/>
      <c r="GD497" s="1612"/>
      <c r="GE497" s="1612"/>
      <c r="GF497" s="1612"/>
      <c r="GG497" s="1612"/>
      <c r="GH497" s="1612"/>
      <c r="GI497" s="1612"/>
      <c r="GJ497" s="1612"/>
      <c r="GK497" s="1612"/>
      <c r="GL497" s="1612"/>
      <c r="GM497" s="1612"/>
      <c r="GN497" s="1612"/>
      <c r="GO497" s="1612"/>
      <c r="GP497" s="1612"/>
      <c r="GQ497" s="1612"/>
      <c r="GR497" s="1612"/>
      <c r="GS497" s="1612"/>
      <c r="GT497" s="1612"/>
      <c r="GU497" s="1612"/>
      <c r="GV497" s="1612"/>
      <c r="GW497" s="1612"/>
      <c r="GX497" s="1612"/>
      <c r="GY497" s="1613"/>
      <c r="GZ497" s="2197"/>
      <c r="HA497" s="2198"/>
      <c r="HB497" s="2198"/>
      <c r="HC497" s="2198"/>
      <c r="HD497" s="2198"/>
      <c r="HE497" s="2198"/>
      <c r="HF497" s="2198"/>
      <c r="HG497" s="2198"/>
      <c r="HH497" s="2198"/>
      <c r="HI497" s="2198"/>
      <c r="HJ497" s="2198"/>
      <c r="HK497" s="2198"/>
      <c r="HL497" s="2198"/>
      <c r="HM497" s="2198"/>
      <c r="HN497" s="2198"/>
      <c r="HO497" s="2198"/>
      <c r="HP497" s="2198"/>
      <c r="HQ497" s="2198"/>
      <c r="HR497" s="2198"/>
      <c r="HS497" s="2198"/>
      <c r="HT497" s="2198"/>
      <c r="HU497" s="2198"/>
      <c r="HV497" s="2198"/>
      <c r="HW497" s="2198"/>
      <c r="HX497" s="2198"/>
      <c r="HY497" s="2198"/>
      <c r="HZ497" s="2198"/>
      <c r="IA497" s="2198"/>
      <c r="IB497" s="2198"/>
      <c r="IC497" s="2198"/>
      <c r="ID497" s="2198"/>
      <c r="IE497" s="2198"/>
      <c r="IF497" s="2198"/>
      <c r="IG497" s="2198"/>
      <c r="IH497" s="2198"/>
      <c r="II497" s="2199"/>
    </row>
    <row r="498" spans="3:243" ht="5.25" customHeight="1">
      <c r="C498" s="140"/>
      <c r="D498" s="1686"/>
      <c r="E498" s="1686"/>
      <c r="F498" s="1686"/>
      <c r="G498" s="1686"/>
      <c r="H498" s="1690"/>
      <c r="I498" s="1691"/>
      <c r="J498" s="1691"/>
      <c r="K498" s="1691"/>
      <c r="L498" s="1692"/>
      <c r="M498" s="1699"/>
      <c r="N498" s="1700"/>
      <c r="O498" s="1700"/>
      <c r="P498" s="1701"/>
      <c r="Q498" s="1708"/>
      <c r="R498" s="1709"/>
      <c r="S498" s="1709"/>
      <c r="T498" s="1710"/>
      <c r="U498" s="1715"/>
      <c r="V498" s="1700"/>
      <c r="W498" s="1700"/>
      <c r="X498" s="1701"/>
      <c r="Y498" s="1720"/>
      <c r="Z498" s="1721"/>
      <c r="AA498" s="1721"/>
      <c r="AB498" s="1721"/>
      <c r="AC498" s="1722"/>
      <c r="AD498" s="1696" t="s">
        <v>5</v>
      </c>
      <c r="AE498" s="1697"/>
      <c r="AF498" s="1697"/>
      <c r="AG498" s="1697"/>
      <c r="AH498" s="1698"/>
      <c r="AI498" s="1705" t="s">
        <v>4</v>
      </c>
      <c r="AJ498" s="1706"/>
      <c r="AK498" s="1706"/>
      <c r="AL498" s="1706"/>
      <c r="AM498" s="1707"/>
      <c r="AN498" s="1815"/>
      <c r="AO498" s="1769"/>
      <c r="AP498" s="1769"/>
      <c r="AQ498" s="1769"/>
      <c r="AR498" s="1770"/>
      <c r="AS498" s="1769"/>
      <c r="AT498" s="1769"/>
      <c r="AU498" s="1769"/>
      <c r="AV498" s="1769"/>
      <c r="AW498" s="1770"/>
      <c r="AX498" s="1720"/>
      <c r="AY498" s="1721"/>
      <c r="AZ498" s="1721"/>
      <c r="BA498" s="1721"/>
      <c r="BB498" s="1722"/>
      <c r="BC498" s="1511"/>
      <c r="BD498" s="1512"/>
      <c r="BE498" s="1512"/>
      <c r="BF498" s="1512"/>
      <c r="BG498" s="1513"/>
      <c r="BH498" s="1759"/>
      <c r="BI498" s="1760"/>
      <c r="BJ498" s="1760"/>
      <c r="BK498" s="1760"/>
      <c r="BL498" s="1760"/>
      <c r="BM498" s="1760"/>
      <c r="BN498" s="1760"/>
      <c r="BO498" s="1760"/>
      <c r="BP498" s="1760"/>
      <c r="BQ498" s="1760"/>
      <c r="BR498" s="1760"/>
      <c r="BS498" s="1760"/>
      <c r="BT498" s="1760"/>
      <c r="BU498" s="1760"/>
      <c r="BV498" s="1760"/>
      <c r="BW498" s="1760"/>
      <c r="BX498" s="1760"/>
      <c r="BY498" s="1760"/>
      <c r="BZ498" s="1760"/>
      <c r="CA498" s="1760"/>
      <c r="CB498" s="1760"/>
      <c r="CC498" s="1760"/>
      <c r="CD498" s="1760"/>
      <c r="CE498" s="1760"/>
      <c r="CF498" s="1761"/>
      <c r="CG498" s="1747"/>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9"/>
      <c r="DQ498" s="81"/>
      <c r="DR498" s="144"/>
      <c r="DU498" s="140"/>
      <c r="DV498" s="140"/>
      <c r="DW498" s="1686"/>
      <c r="DX498" s="1686"/>
      <c r="DY498" s="1686"/>
      <c r="DZ498" s="1686"/>
      <c r="EA498" s="1690"/>
      <c r="EB498" s="1691"/>
      <c r="EC498" s="1691"/>
      <c r="ED498" s="1691"/>
      <c r="EE498" s="1692"/>
      <c r="EF498" s="1699"/>
      <c r="EG498" s="1700"/>
      <c r="EH498" s="1700"/>
      <c r="EI498" s="1701"/>
      <c r="EJ498" s="1708"/>
      <c r="EK498" s="1709"/>
      <c r="EL498" s="1709"/>
      <c r="EM498" s="1710"/>
      <c r="EN498" s="1715"/>
      <c r="EO498" s="1700"/>
      <c r="EP498" s="1700"/>
      <c r="EQ498" s="1701"/>
      <c r="ER498" s="1720"/>
      <c r="ES498" s="1721"/>
      <c r="ET498" s="1721"/>
      <c r="EU498" s="1721"/>
      <c r="EV498" s="1722"/>
      <c r="EW498" s="1696" t="s">
        <v>5</v>
      </c>
      <c r="EX498" s="1697"/>
      <c r="EY498" s="1697"/>
      <c r="EZ498" s="1697"/>
      <c r="FA498" s="1698"/>
      <c r="FB498" s="1705" t="s">
        <v>4</v>
      </c>
      <c r="FC498" s="1706"/>
      <c r="FD498" s="1706"/>
      <c r="FE498" s="1706"/>
      <c r="FF498" s="1707"/>
      <c r="FG498" s="1815"/>
      <c r="FH498" s="1769"/>
      <c r="FI498" s="1769"/>
      <c r="FJ498" s="1769"/>
      <c r="FK498" s="1770"/>
      <c r="FL498" s="1769"/>
      <c r="FM498" s="1769"/>
      <c r="FN498" s="1769"/>
      <c r="FO498" s="1769"/>
      <c r="FP498" s="1770"/>
      <c r="FQ498" s="1720"/>
      <c r="FR498" s="1721"/>
      <c r="FS498" s="1721"/>
      <c r="FT498" s="1721"/>
      <c r="FU498" s="1722"/>
      <c r="FV498" s="1511"/>
      <c r="FW498" s="1512"/>
      <c r="FX498" s="1512"/>
      <c r="FY498" s="1512"/>
      <c r="FZ498" s="1513"/>
      <c r="GA498" s="1611"/>
      <c r="GB498" s="1612"/>
      <c r="GC498" s="1612"/>
      <c r="GD498" s="1612"/>
      <c r="GE498" s="1612"/>
      <c r="GF498" s="1612"/>
      <c r="GG498" s="1612"/>
      <c r="GH498" s="1612"/>
      <c r="GI498" s="1612"/>
      <c r="GJ498" s="1612"/>
      <c r="GK498" s="1612"/>
      <c r="GL498" s="1612"/>
      <c r="GM498" s="1612"/>
      <c r="GN498" s="1612"/>
      <c r="GO498" s="1612"/>
      <c r="GP498" s="1612"/>
      <c r="GQ498" s="1612"/>
      <c r="GR498" s="1612"/>
      <c r="GS498" s="1612"/>
      <c r="GT498" s="1612"/>
      <c r="GU498" s="1612"/>
      <c r="GV498" s="1612"/>
      <c r="GW498" s="1612"/>
      <c r="GX498" s="1612"/>
      <c r="GY498" s="1613"/>
      <c r="GZ498" s="2197"/>
      <c r="HA498" s="2198"/>
      <c r="HB498" s="2198"/>
      <c r="HC498" s="2198"/>
      <c r="HD498" s="2198"/>
      <c r="HE498" s="2198"/>
      <c r="HF498" s="2198"/>
      <c r="HG498" s="2198"/>
      <c r="HH498" s="2198"/>
      <c r="HI498" s="2198"/>
      <c r="HJ498" s="2198"/>
      <c r="HK498" s="2198"/>
      <c r="HL498" s="2198"/>
      <c r="HM498" s="2198"/>
      <c r="HN498" s="2198"/>
      <c r="HO498" s="2198"/>
      <c r="HP498" s="2198"/>
      <c r="HQ498" s="2198"/>
      <c r="HR498" s="2198"/>
      <c r="HS498" s="2198"/>
      <c r="HT498" s="2198"/>
      <c r="HU498" s="2198"/>
      <c r="HV498" s="2198"/>
      <c r="HW498" s="2198"/>
      <c r="HX498" s="2198"/>
      <c r="HY498" s="2198"/>
      <c r="HZ498" s="2198"/>
      <c r="IA498" s="2198"/>
      <c r="IB498" s="2198"/>
      <c r="IC498" s="2198"/>
      <c r="ID498" s="2198"/>
      <c r="IE498" s="2198"/>
      <c r="IF498" s="2198"/>
      <c r="IG498" s="2198"/>
      <c r="IH498" s="2198"/>
      <c r="II498" s="2199"/>
    </row>
    <row r="499" spans="3:243" ht="5.25" customHeight="1">
      <c r="C499" s="140"/>
      <c r="D499" s="1686"/>
      <c r="E499" s="1686"/>
      <c r="F499" s="1686"/>
      <c r="G499" s="1686"/>
      <c r="H499" s="1690"/>
      <c r="I499" s="1691"/>
      <c r="J499" s="1691"/>
      <c r="K499" s="1691"/>
      <c r="L499" s="1692"/>
      <c r="M499" s="1699"/>
      <c r="N499" s="1700"/>
      <c r="O499" s="1700"/>
      <c r="P499" s="1701"/>
      <c r="Q499" s="1708"/>
      <c r="R499" s="1709"/>
      <c r="S499" s="1709"/>
      <c r="T499" s="1710"/>
      <c r="U499" s="1715"/>
      <c r="V499" s="1700"/>
      <c r="W499" s="1700"/>
      <c r="X499" s="1701"/>
      <c r="Y499" s="1720"/>
      <c r="Z499" s="1721"/>
      <c r="AA499" s="1721"/>
      <c r="AB499" s="1721"/>
      <c r="AC499" s="1722"/>
      <c r="AD499" s="1699"/>
      <c r="AE499" s="1700"/>
      <c r="AF499" s="1700"/>
      <c r="AG499" s="1700"/>
      <c r="AH499" s="1701"/>
      <c r="AI499" s="1708"/>
      <c r="AJ499" s="1709"/>
      <c r="AK499" s="1709"/>
      <c r="AL499" s="1709"/>
      <c r="AM499" s="1710"/>
      <c r="AN499" s="1815"/>
      <c r="AO499" s="1769"/>
      <c r="AP499" s="1769"/>
      <c r="AQ499" s="1769"/>
      <c r="AR499" s="1770"/>
      <c r="AS499" s="1769"/>
      <c r="AT499" s="1769"/>
      <c r="AU499" s="1769"/>
      <c r="AV499" s="1769"/>
      <c r="AW499" s="1770"/>
      <c r="AX499" s="1720"/>
      <c r="AY499" s="1721"/>
      <c r="AZ499" s="1721"/>
      <c r="BA499" s="1721"/>
      <c r="BB499" s="1722"/>
      <c r="BC499" s="1511"/>
      <c r="BD499" s="1512"/>
      <c r="BE499" s="1512"/>
      <c r="BF499" s="1512"/>
      <c r="BG499" s="1513"/>
      <c r="BH499" s="1759"/>
      <c r="BI499" s="1760"/>
      <c r="BJ499" s="1760"/>
      <c r="BK499" s="1760"/>
      <c r="BL499" s="1760"/>
      <c r="BM499" s="1760"/>
      <c r="BN499" s="1760"/>
      <c r="BO499" s="1760"/>
      <c r="BP499" s="1760"/>
      <c r="BQ499" s="1760"/>
      <c r="BR499" s="1760"/>
      <c r="BS499" s="1760"/>
      <c r="BT499" s="1760"/>
      <c r="BU499" s="1760"/>
      <c r="BV499" s="1760"/>
      <c r="BW499" s="1760"/>
      <c r="BX499" s="1760"/>
      <c r="BY499" s="1760"/>
      <c r="BZ499" s="1760"/>
      <c r="CA499" s="1760"/>
      <c r="CB499" s="1760"/>
      <c r="CC499" s="1760"/>
      <c r="CD499" s="1760"/>
      <c r="CE499" s="1760"/>
      <c r="CF499" s="1761"/>
      <c r="CG499" s="1747"/>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9"/>
      <c r="DQ499" s="81"/>
      <c r="DR499" s="144"/>
      <c r="DU499" s="140"/>
      <c r="DV499" s="140"/>
      <c r="DW499" s="1686"/>
      <c r="DX499" s="1686"/>
      <c r="DY499" s="1686"/>
      <c r="DZ499" s="1686"/>
      <c r="EA499" s="1690"/>
      <c r="EB499" s="1691"/>
      <c r="EC499" s="1691"/>
      <c r="ED499" s="1691"/>
      <c r="EE499" s="1692"/>
      <c r="EF499" s="1699"/>
      <c r="EG499" s="1700"/>
      <c r="EH499" s="1700"/>
      <c r="EI499" s="1701"/>
      <c r="EJ499" s="1708"/>
      <c r="EK499" s="1709"/>
      <c r="EL499" s="1709"/>
      <c r="EM499" s="1710"/>
      <c r="EN499" s="1715"/>
      <c r="EO499" s="1700"/>
      <c r="EP499" s="1700"/>
      <c r="EQ499" s="1701"/>
      <c r="ER499" s="1720"/>
      <c r="ES499" s="1721"/>
      <c r="ET499" s="1721"/>
      <c r="EU499" s="1721"/>
      <c r="EV499" s="1722"/>
      <c r="EW499" s="1699"/>
      <c r="EX499" s="1700"/>
      <c r="EY499" s="1700"/>
      <c r="EZ499" s="1700"/>
      <c r="FA499" s="1701"/>
      <c r="FB499" s="1708"/>
      <c r="FC499" s="1709"/>
      <c r="FD499" s="1709"/>
      <c r="FE499" s="1709"/>
      <c r="FF499" s="1710"/>
      <c r="FG499" s="1815"/>
      <c r="FH499" s="1769"/>
      <c r="FI499" s="1769"/>
      <c r="FJ499" s="1769"/>
      <c r="FK499" s="1770"/>
      <c r="FL499" s="1769"/>
      <c r="FM499" s="1769"/>
      <c r="FN499" s="1769"/>
      <c r="FO499" s="1769"/>
      <c r="FP499" s="1770"/>
      <c r="FQ499" s="1720"/>
      <c r="FR499" s="1721"/>
      <c r="FS499" s="1721"/>
      <c r="FT499" s="1721"/>
      <c r="FU499" s="1722"/>
      <c r="FV499" s="1511"/>
      <c r="FW499" s="1512"/>
      <c r="FX499" s="1512"/>
      <c r="FY499" s="1512"/>
      <c r="FZ499" s="1513"/>
      <c r="GA499" s="1611"/>
      <c r="GB499" s="1612"/>
      <c r="GC499" s="1612"/>
      <c r="GD499" s="1612"/>
      <c r="GE499" s="1612"/>
      <c r="GF499" s="1612"/>
      <c r="GG499" s="1612"/>
      <c r="GH499" s="1612"/>
      <c r="GI499" s="1612"/>
      <c r="GJ499" s="1612"/>
      <c r="GK499" s="1612"/>
      <c r="GL499" s="1612"/>
      <c r="GM499" s="1612"/>
      <c r="GN499" s="1612"/>
      <c r="GO499" s="1612"/>
      <c r="GP499" s="1612"/>
      <c r="GQ499" s="1612"/>
      <c r="GR499" s="1612"/>
      <c r="GS499" s="1612"/>
      <c r="GT499" s="1612"/>
      <c r="GU499" s="1612"/>
      <c r="GV499" s="1612"/>
      <c r="GW499" s="1612"/>
      <c r="GX499" s="1612"/>
      <c r="GY499" s="1613"/>
      <c r="GZ499" s="2197"/>
      <c r="HA499" s="2198"/>
      <c r="HB499" s="2198"/>
      <c r="HC499" s="2198"/>
      <c r="HD499" s="2198"/>
      <c r="HE499" s="2198"/>
      <c r="HF499" s="2198"/>
      <c r="HG499" s="2198"/>
      <c r="HH499" s="2198"/>
      <c r="HI499" s="2198"/>
      <c r="HJ499" s="2198"/>
      <c r="HK499" s="2198"/>
      <c r="HL499" s="2198"/>
      <c r="HM499" s="2198"/>
      <c r="HN499" s="2198"/>
      <c r="HO499" s="2198"/>
      <c r="HP499" s="2198"/>
      <c r="HQ499" s="2198"/>
      <c r="HR499" s="2198"/>
      <c r="HS499" s="2198"/>
      <c r="HT499" s="2198"/>
      <c r="HU499" s="2198"/>
      <c r="HV499" s="2198"/>
      <c r="HW499" s="2198"/>
      <c r="HX499" s="2198"/>
      <c r="HY499" s="2198"/>
      <c r="HZ499" s="2198"/>
      <c r="IA499" s="2198"/>
      <c r="IB499" s="2198"/>
      <c r="IC499" s="2198"/>
      <c r="ID499" s="2198"/>
      <c r="IE499" s="2198"/>
      <c r="IF499" s="2198"/>
      <c r="IG499" s="2198"/>
      <c r="IH499" s="2198"/>
      <c r="II499" s="2199"/>
    </row>
    <row r="500" spans="3:243" ht="5.25" customHeight="1">
      <c r="C500" s="140"/>
      <c r="D500" s="1686"/>
      <c r="E500" s="1686"/>
      <c r="F500" s="1686"/>
      <c r="G500" s="1686"/>
      <c r="H500" s="1690"/>
      <c r="I500" s="1691"/>
      <c r="J500" s="1691"/>
      <c r="K500" s="1691"/>
      <c r="L500" s="1692"/>
      <c r="M500" s="1699"/>
      <c r="N500" s="1700"/>
      <c r="O500" s="1700"/>
      <c r="P500" s="1701"/>
      <c r="Q500" s="1708"/>
      <c r="R500" s="1709"/>
      <c r="S500" s="1709"/>
      <c r="T500" s="1710"/>
      <c r="U500" s="1715"/>
      <c r="V500" s="1700"/>
      <c r="W500" s="1700"/>
      <c r="X500" s="1701"/>
      <c r="Y500" s="1720"/>
      <c r="Z500" s="1721"/>
      <c r="AA500" s="1721"/>
      <c r="AB500" s="1721"/>
      <c r="AC500" s="1722"/>
      <c r="AD500" s="1699"/>
      <c r="AE500" s="1700"/>
      <c r="AF500" s="1700"/>
      <c r="AG500" s="1700"/>
      <c r="AH500" s="1701"/>
      <c r="AI500" s="1708"/>
      <c r="AJ500" s="1709"/>
      <c r="AK500" s="1709"/>
      <c r="AL500" s="1709"/>
      <c r="AM500" s="1710"/>
      <c r="AN500" s="1815"/>
      <c r="AO500" s="1769"/>
      <c r="AP500" s="1769"/>
      <c r="AQ500" s="1769"/>
      <c r="AR500" s="1770"/>
      <c r="AS500" s="1769"/>
      <c r="AT500" s="1769"/>
      <c r="AU500" s="1769"/>
      <c r="AV500" s="1769"/>
      <c r="AW500" s="1770"/>
      <c r="AX500" s="1720"/>
      <c r="AY500" s="1721"/>
      <c r="AZ500" s="1721"/>
      <c r="BA500" s="1721"/>
      <c r="BB500" s="1722"/>
      <c r="BC500" s="1511"/>
      <c r="BD500" s="1512"/>
      <c r="BE500" s="1512"/>
      <c r="BF500" s="1512"/>
      <c r="BG500" s="1513"/>
      <c r="BH500" s="1759"/>
      <c r="BI500" s="1760"/>
      <c r="BJ500" s="1760"/>
      <c r="BK500" s="1760"/>
      <c r="BL500" s="1760"/>
      <c r="BM500" s="1760"/>
      <c r="BN500" s="1760"/>
      <c r="BO500" s="1760"/>
      <c r="BP500" s="1760"/>
      <c r="BQ500" s="1760"/>
      <c r="BR500" s="1760"/>
      <c r="BS500" s="1760"/>
      <c r="BT500" s="1760"/>
      <c r="BU500" s="1760"/>
      <c r="BV500" s="1760"/>
      <c r="BW500" s="1760"/>
      <c r="BX500" s="1760"/>
      <c r="BY500" s="1760"/>
      <c r="BZ500" s="1760"/>
      <c r="CA500" s="1760"/>
      <c r="CB500" s="1760"/>
      <c r="CC500" s="1760"/>
      <c r="CD500" s="1760"/>
      <c r="CE500" s="1760"/>
      <c r="CF500" s="1761"/>
      <c r="CG500" s="1747"/>
      <c r="CH500" s="1748"/>
      <c r="CI500" s="1748"/>
      <c r="CJ500" s="1748"/>
      <c r="CK500" s="1748"/>
      <c r="CL500" s="1748"/>
      <c r="CM500" s="1748"/>
      <c r="CN500" s="1748"/>
      <c r="CO500" s="1748"/>
      <c r="CP500" s="1748"/>
      <c r="CQ500" s="1748"/>
      <c r="CR500" s="1748"/>
      <c r="CS500" s="1748"/>
      <c r="CT500" s="1748"/>
      <c r="CU500" s="1748"/>
      <c r="CV500" s="1748"/>
      <c r="CW500" s="1748"/>
      <c r="CX500" s="1748"/>
      <c r="CY500" s="1748"/>
      <c r="CZ500" s="1748"/>
      <c r="DA500" s="1748"/>
      <c r="DB500" s="1748"/>
      <c r="DC500" s="1748"/>
      <c r="DD500" s="1748"/>
      <c r="DE500" s="1748"/>
      <c r="DF500" s="1748"/>
      <c r="DG500" s="1748"/>
      <c r="DH500" s="1748"/>
      <c r="DI500" s="1748"/>
      <c r="DJ500" s="1748"/>
      <c r="DK500" s="1748"/>
      <c r="DL500" s="1748"/>
      <c r="DM500" s="1748"/>
      <c r="DN500" s="1748"/>
      <c r="DO500" s="1748"/>
      <c r="DP500" s="1749"/>
      <c r="DQ500" s="81"/>
      <c r="DR500" s="144"/>
      <c r="DU500" s="140"/>
      <c r="DV500" s="140"/>
      <c r="DW500" s="1686"/>
      <c r="DX500" s="1686"/>
      <c r="DY500" s="1686"/>
      <c r="DZ500" s="1686"/>
      <c r="EA500" s="1690"/>
      <c r="EB500" s="1691"/>
      <c r="EC500" s="1691"/>
      <c r="ED500" s="1691"/>
      <c r="EE500" s="1692"/>
      <c r="EF500" s="1699"/>
      <c r="EG500" s="1700"/>
      <c r="EH500" s="1700"/>
      <c r="EI500" s="1701"/>
      <c r="EJ500" s="1708"/>
      <c r="EK500" s="1709"/>
      <c r="EL500" s="1709"/>
      <c r="EM500" s="1710"/>
      <c r="EN500" s="1715"/>
      <c r="EO500" s="1700"/>
      <c r="EP500" s="1700"/>
      <c r="EQ500" s="1701"/>
      <c r="ER500" s="1720"/>
      <c r="ES500" s="1721"/>
      <c r="ET500" s="1721"/>
      <c r="EU500" s="1721"/>
      <c r="EV500" s="1722"/>
      <c r="EW500" s="1699"/>
      <c r="EX500" s="1700"/>
      <c r="EY500" s="1700"/>
      <c r="EZ500" s="1700"/>
      <c r="FA500" s="1701"/>
      <c r="FB500" s="1708"/>
      <c r="FC500" s="1709"/>
      <c r="FD500" s="1709"/>
      <c r="FE500" s="1709"/>
      <c r="FF500" s="1710"/>
      <c r="FG500" s="1815"/>
      <c r="FH500" s="1769"/>
      <c r="FI500" s="1769"/>
      <c r="FJ500" s="1769"/>
      <c r="FK500" s="1770"/>
      <c r="FL500" s="1769"/>
      <c r="FM500" s="1769"/>
      <c r="FN500" s="1769"/>
      <c r="FO500" s="1769"/>
      <c r="FP500" s="1770"/>
      <c r="FQ500" s="1720"/>
      <c r="FR500" s="1721"/>
      <c r="FS500" s="1721"/>
      <c r="FT500" s="1721"/>
      <c r="FU500" s="1722"/>
      <c r="FV500" s="1511"/>
      <c r="FW500" s="1512"/>
      <c r="FX500" s="1512"/>
      <c r="FY500" s="1512"/>
      <c r="FZ500" s="1513"/>
      <c r="GA500" s="1611"/>
      <c r="GB500" s="1612"/>
      <c r="GC500" s="1612"/>
      <c r="GD500" s="1612"/>
      <c r="GE500" s="1612"/>
      <c r="GF500" s="1612"/>
      <c r="GG500" s="1612"/>
      <c r="GH500" s="1612"/>
      <c r="GI500" s="1612"/>
      <c r="GJ500" s="1612"/>
      <c r="GK500" s="1612"/>
      <c r="GL500" s="1612"/>
      <c r="GM500" s="1612"/>
      <c r="GN500" s="1612"/>
      <c r="GO500" s="1612"/>
      <c r="GP500" s="1612"/>
      <c r="GQ500" s="1612"/>
      <c r="GR500" s="1612"/>
      <c r="GS500" s="1612"/>
      <c r="GT500" s="1612"/>
      <c r="GU500" s="1612"/>
      <c r="GV500" s="1612"/>
      <c r="GW500" s="1612"/>
      <c r="GX500" s="1612"/>
      <c r="GY500" s="1613"/>
      <c r="GZ500" s="2197"/>
      <c r="HA500" s="2198"/>
      <c r="HB500" s="2198"/>
      <c r="HC500" s="2198"/>
      <c r="HD500" s="2198"/>
      <c r="HE500" s="2198"/>
      <c r="HF500" s="2198"/>
      <c r="HG500" s="2198"/>
      <c r="HH500" s="2198"/>
      <c r="HI500" s="2198"/>
      <c r="HJ500" s="2198"/>
      <c r="HK500" s="2198"/>
      <c r="HL500" s="2198"/>
      <c r="HM500" s="2198"/>
      <c r="HN500" s="2198"/>
      <c r="HO500" s="2198"/>
      <c r="HP500" s="2198"/>
      <c r="HQ500" s="2198"/>
      <c r="HR500" s="2198"/>
      <c r="HS500" s="2198"/>
      <c r="HT500" s="2198"/>
      <c r="HU500" s="2198"/>
      <c r="HV500" s="2198"/>
      <c r="HW500" s="2198"/>
      <c r="HX500" s="2198"/>
      <c r="HY500" s="2198"/>
      <c r="HZ500" s="2198"/>
      <c r="IA500" s="2198"/>
      <c r="IB500" s="2198"/>
      <c r="IC500" s="2198"/>
      <c r="ID500" s="2198"/>
      <c r="IE500" s="2198"/>
      <c r="IF500" s="2198"/>
      <c r="IG500" s="2198"/>
      <c r="IH500" s="2198"/>
      <c r="II500" s="2199"/>
    </row>
    <row r="501" spans="3:243" ht="5.25" customHeight="1">
      <c r="C501" s="140"/>
      <c r="D501" s="1686"/>
      <c r="E501" s="1686"/>
      <c r="F501" s="1686"/>
      <c r="G501" s="1686"/>
      <c r="H501" s="1690"/>
      <c r="I501" s="1691"/>
      <c r="J501" s="1691"/>
      <c r="K501" s="1691"/>
      <c r="L501" s="1692"/>
      <c r="M501" s="1699"/>
      <c r="N501" s="1700"/>
      <c r="O501" s="1700"/>
      <c r="P501" s="1701"/>
      <c r="Q501" s="1708"/>
      <c r="R501" s="1709"/>
      <c r="S501" s="1709"/>
      <c r="T501" s="1710"/>
      <c r="U501" s="1715"/>
      <c r="V501" s="1700"/>
      <c r="W501" s="1700"/>
      <c r="X501" s="1701"/>
      <c r="Y501" s="1720"/>
      <c r="Z501" s="1721"/>
      <c r="AA501" s="1721"/>
      <c r="AB501" s="1721"/>
      <c r="AC501" s="1722"/>
      <c r="AD501" s="1699"/>
      <c r="AE501" s="1700"/>
      <c r="AF501" s="1700"/>
      <c r="AG501" s="1700"/>
      <c r="AH501" s="1701"/>
      <c r="AI501" s="1708"/>
      <c r="AJ501" s="1709"/>
      <c r="AK501" s="1709"/>
      <c r="AL501" s="1709"/>
      <c r="AM501" s="1710"/>
      <c r="AN501" s="1815"/>
      <c r="AO501" s="1769"/>
      <c r="AP501" s="1769"/>
      <c r="AQ501" s="1769"/>
      <c r="AR501" s="1770"/>
      <c r="AS501" s="1769"/>
      <c r="AT501" s="1769"/>
      <c r="AU501" s="1769"/>
      <c r="AV501" s="1769"/>
      <c r="AW501" s="1770"/>
      <c r="AX501" s="1720"/>
      <c r="AY501" s="1721"/>
      <c r="AZ501" s="1721"/>
      <c r="BA501" s="1721"/>
      <c r="BB501" s="1722"/>
      <c r="BC501" s="1511"/>
      <c r="BD501" s="1512"/>
      <c r="BE501" s="1512"/>
      <c r="BF501" s="1512"/>
      <c r="BG501" s="1513"/>
      <c r="BH501" s="1762"/>
      <c r="BI501" s="1763"/>
      <c r="BJ501" s="1763"/>
      <c r="BK501" s="1763"/>
      <c r="BL501" s="1763"/>
      <c r="BM501" s="1763"/>
      <c r="BN501" s="1763"/>
      <c r="BO501" s="1763"/>
      <c r="BP501" s="1763"/>
      <c r="BQ501" s="1763"/>
      <c r="BR501" s="1763"/>
      <c r="BS501" s="1763"/>
      <c r="BT501" s="1763"/>
      <c r="BU501" s="1763"/>
      <c r="BV501" s="1763"/>
      <c r="BW501" s="1763"/>
      <c r="BX501" s="1763"/>
      <c r="BY501" s="1763"/>
      <c r="BZ501" s="1763"/>
      <c r="CA501" s="1763"/>
      <c r="CB501" s="1763"/>
      <c r="CC501" s="1763"/>
      <c r="CD501" s="1763"/>
      <c r="CE501" s="1763"/>
      <c r="CF501" s="1764"/>
      <c r="CG501" s="1750"/>
      <c r="CH501" s="1751"/>
      <c r="CI501" s="1751"/>
      <c r="CJ501" s="1751"/>
      <c r="CK501" s="1751"/>
      <c r="CL501" s="1751"/>
      <c r="CM501" s="1751"/>
      <c r="CN501" s="1751"/>
      <c r="CO501" s="1751"/>
      <c r="CP501" s="1751"/>
      <c r="CQ501" s="1751"/>
      <c r="CR501" s="1751"/>
      <c r="CS501" s="1751"/>
      <c r="CT501" s="1751"/>
      <c r="CU501" s="1751"/>
      <c r="CV501" s="1751"/>
      <c r="CW501" s="1751"/>
      <c r="CX501" s="1751"/>
      <c r="CY501" s="1751"/>
      <c r="CZ501" s="1751"/>
      <c r="DA501" s="1751"/>
      <c r="DB501" s="1751"/>
      <c r="DC501" s="1751"/>
      <c r="DD501" s="1751"/>
      <c r="DE501" s="1751"/>
      <c r="DF501" s="1751"/>
      <c r="DG501" s="1751"/>
      <c r="DH501" s="1751"/>
      <c r="DI501" s="1751"/>
      <c r="DJ501" s="1751"/>
      <c r="DK501" s="1751"/>
      <c r="DL501" s="1751"/>
      <c r="DM501" s="1751"/>
      <c r="DN501" s="1751"/>
      <c r="DO501" s="1751"/>
      <c r="DP501" s="1752"/>
      <c r="DQ501" s="81"/>
      <c r="DR501" s="144"/>
      <c r="DU501" s="140"/>
      <c r="DV501" s="140"/>
      <c r="DW501" s="1686"/>
      <c r="DX501" s="1686"/>
      <c r="DY501" s="1686"/>
      <c r="DZ501" s="1686"/>
      <c r="EA501" s="1690"/>
      <c r="EB501" s="1691"/>
      <c r="EC501" s="1691"/>
      <c r="ED501" s="1691"/>
      <c r="EE501" s="1692"/>
      <c r="EF501" s="1699"/>
      <c r="EG501" s="1700"/>
      <c r="EH501" s="1700"/>
      <c r="EI501" s="1701"/>
      <c r="EJ501" s="1708"/>
      <c r="EK501" s="1709"/>
      <c r="EL501" s="1709"/>
      <c r="EM501" s="1710"/>
      <c r="EN501" s="1715"/>
      <c r="EO501" s="1700"/>
      <c r="EP501" s="1700"/>
      <c r="EQ501" s="1701"/>
      <c r="ER501" s="1720"/>
      <c r="ES501" s="1721"/>
      <c r="ET501" s="1721"/>
      <c r="EU501" s="1721"/>
      <c r="EV501" s="1722"/>
      <c r="EW501" s="1699"/>
      <c r="EX501" s="1700"/>
      <c r="EY501" s="1700"/>
      <c r="EZ501" s="1700"/>
      <c r="FA501" s="1701"/>
      <c r="FB501" s="1708"/>
      <c r="FC501" s="1709"/>
      <c r="FD501" s="1709"/>
      <c r="FE501" s="1709"/>
      <c r="FF501" s="1710"/>
      <c r="FG501" s="1815"/>
      <c r="FH501" s="1769"/>
      <c r="FI501" s="1769"/>
      <c r="FJ501" s="1769"/>
      <c r="FK501" s="1770"/>
      <c r="FL501" s="1769"/>
      <c r="FM501" s="1769"/>
      <c r="FN501" s="1769"/>
      <c r="FO501" s="1769"/>
      <c r="FP501" s="1770"/>
      <c r="FQ501" s="1720"/>
      <c r="FR501" s="1721"/>
      <c r="FS501" s="1721"/>
      <c r="FT501" s="1721"/>
      <c r="FU501" s="1722"/>
      <c r="FV501" s="1511"/>
      <c r="FW501" s="1512"/>
      <c r="FX501" s="1512"/>
      <c r="FY501" s="1512"/>
      <c r="FZ501" s="1513"/>
      <c r="GA501" s="1614"/>
      <c r="GB501" s="1615"/>
      <c r="GC501" s="1615"/>
      <c r="GD501" s="1615"/>
      <c r="GE501" s="1615"/>
      <c r="GF501" s="1615"/>
      <c r="GG501" s="1615"/>
      <c r="GH501" s="1615"/>
      <c r="GI501" s="1615"/>
      <c r="GJ501" s="1615"/>
      <c r="GK501" s="1615"/>
      <c r="GL501" s="1615"/>
      <c r="GM501" s="1615"/>
      <c r="GN501" s="1615"/>
      <c r="GO501" s="1615"/>
      <c r="GP501" s="1615"/>
      <c r="GQ501" s="1615"/>
      <c r="GR501" s="1615"/>
      <c r="GS501" s="1615"/>
      <c r="GT501" s="1615"/>
      <c r="GU501" s="1615"/>
      <c r="GV501" s="1615"/>
      <c r="GW501" s="1615"/>
      <c r="GX501" s="1615"/>
      <c r="GY501" s="1616"/>
      <c r="GZ501" s="2200"/>
      <c r="HA501" s="2201"/>
      <c r="HB501" s="2201"/>
      <c r="HC501" s="2201"/>
      <c r="HD501" s="2201"/>
      <c r="HE501" s="2201"/>
      <c r="HF501" s="2201"/>
      <c r="HG501" s="2201"/>
      <c r="HH501" s="2201"/>
      <c r="HI501" s="2201"/>
      <c r="HJ501" s="2201"/>
      <c r="HK501" s="2201"/>
      <c r="HL501" s="2201"/>
      <c r="HM501" s="2201"/>
      <c r="HN501" s="2201"/>
      <c r="HO501" s="2201"/>
      <c r="HP501" s="2201"/>
      <c r="HQ501" s="2201"/>
      <c r="HR501" s="2201"/>
      <c r="HS501" s="2201"/>
      <c r="HT501" s="2201"/>
      <c r="HU501" s="2201"/>
      <c r="HV501" s="2201"/>
      <c r="HW501" s="2201"/>
      <c r="HX501" s="2201"/>
      <c r="HY501" s="2201"/>
      <c r="HZ501" s="2201"/>
      <c r="IA501" s="2201"/>
      <c r="IB501" s="2201"/>
      <c r="IC501" s="2201"/>
      <c r="ID501" s="2201"/>
      <c r="IE501" s="2201"/>
      <c r="IF501" s="2201"/>
      <c r="IG501" s="2201"/>
      <c r="IH501" s="2201"/>
      <c r="II501" s="2202"/>
    </row>
    <row r="502" spans="3:243" ht="5.25" customHeight="1">
      <c r="C502" s="140"/>
      <c r="D502" s="1686"/>
      <c r="E502" s="1686"/>
      <c r="F502" s="1686"/>
      <c r="G502" s="1686"/>
      <c r="H502" s="1690"/>
      <c r="I502" s="1691"/>
      <c r="J502" s="1691"/>
      <c r="K502" s="1691"/>
      <c r="L502" s="1692"/>
      <c r="M502" s="1699"/>
      <c r="N502" s="1700"/>
      <c r="O502" s="1700"/>
      <c r="P502" s="1701"/>
      <c r="Q502" s="1708"/>
      <c r="R502" s="1709"/>
      <c r="S502" s="1709"/>
      <c r="T502" s="1710"/>
      <c r="U502" s="1715"/>
      <c r="V502" s="1700"/>
      <c r="W502" s="1700"/>
      <c r="X502" s="1701"/>
      <c r="Y502" s="1720"/>
      <c r="Z502" s="1721"/>
      <c r="AA502" s="1721"/>
      <c r="AB502" s="1721"/>
      <c r="AC502" s="1722"/>
      <c r="AD502" s="1699"/>
      <c r="AE502" s="1700"/>
      <c r="AF502" s="1700"/>
      <c r="AG502" s="1700"/>
      <c r="AH502" s="1701"/>
      <c r="AI502" s="1708"/>
      <c r="AJ502" s="1709"/>
      <c r="AK502" s="1709"/>
      <c r="AL502" s="1709"/>
      <c r="AM502" s="1710"/>
      <c r="AN502" s="1815"/>
      <c r="AO502" s="1769"/>
      <c r="AP502" s="1769"/>
      <c r="AQ502" s="1769"/>
      <c r="AR502" s="1770"/>
      <c r="AS502" s="1769"/>
      <c r="AT502" s="1769"/>
      <c r="AU502" s="1769"/>
      <c r="AV502" s="1769"/>
      <c r="AW502" s="1770"/>
      <c r="AX502" s="1720"/>
      <c r="AY502" s="1721"/>
      <c r="AZ502" s="1721"/>
      <c r="BA502" s="1721"/>
      <c r="BB502" s="1722"/>
      <c r="BC502" s="1511"/>
      <c r="BD502" s="1512"/>
      <c r="BE502" s="1512"/>
      <c r="BF502" s="1512"/>
      <c r="BG502" s="1513"/>
      <c r="BH502" s="1753" t="s">
        <v>8</v>
      </c>
      <c r="BI502" s="1517"/>
      <c r="BJ502" s="1517"/>
      <c r="BK502" s="1517"/>
      <c r="BL502" s="1518"/>
      <c r="BM502" s="1636" t="s">
        <v>7</v>
      </c>
      <c r="BN502" s="1517"/>
      <c r="BO502" s="1517"/>
      <c r="BP502" s="1517"/>
      <c r="BQ502" s="1518"/>
      <c r="BR502" s="1636" t="s">
        <v>6</v>
      </c>
      <c r="BS502" s="1517"/>
      <c r="BT502" s="1517"/>
      <c r="BU502" s="1517"/>
      <c r="BV502" s="1518"/>
      <c r="BW502" s="1636" t="s">
        <v>9</v>
      </c>
      <c r="BX502" s="1517"/>
      <c r="BY502" s="1517"/>
      <c r="BZ502" s="1517"/>
      <c r="CA502" s="1518"/>
      <c r="CB502" s="1636" t="s">
        <v>31</v>
      </c>
      <c r="CC502" s="1517"/>
      <c r="CD502" s="1517"/>
      <c r="CE502" s="1517"/>
      <c r="CF502" s="1654"/>
      <c r="CG502" s="1517" t="s">
        <v>288</v>
      </c>
      <c r="CH502" s="1517"/>
      <c r="CI502" s="1517"/>
      <c r="CJ502" s="1517"/>
      <c r="CK502" s="1517"/>
      <c r="CL502" s="1517"/>
      <c r="CM502" s="1517"/>
      <c r="CN502" s="1517"/>
      <c r="CO502" s="1517"/>
      <c r="CP502" s="1517"/>
      <c r="CQ502" s="1517"/>
      <c r="CR502" s="1517"/>
      <c r="CS502" s="1517"/>
      <c r="CT502" s="1517"/>
      <c r="CU502" s="1517"/>
      <c r="CV502" s="1517"/>
      <c r="CW502" s="1517"/>
      <c r="CX502" s="1517"/>
      <c r="CY502" s="1517"/>
      <c r="CZ502" s="1517"/>
      <c r="DA502" s="1518"/>
      <c r="DB502" s="1636" t="s">
        <v>6</v>
      </c>
      <c r="DC502" s="1517"/>
      <c r="DD502" s="1517"/>
      <c r="DE502" s="1517"/>
      <c r="DF502" s="1518"/>
      <c r="DG502" s="1636" t="s">
        <v>9</v>
      </c>
      <c r="DH502" s="1517"/>
      <c r="DI502" s="1517"/>
      <c r="DJ502" s="1517"/>
      <c r="DK502" s="1518"/>
      <c r="DL502" s="1636" t="s">
        <v>31</v>
      </c>
      <c r="DM502" s="1517"/>
      <c r="DN502" s="1517"/>
      <c r="DO502" s="1517"/>
      <c r="DP502" s="1637"/>
      <c r="DQ502" s="81"/>
      <c r="DR502" s="144"/>
      <c r="DU502" s="140"/>
      <c r="DV502" s="140"/>
      <c r="DW502" s="1686"/>
      <c r="DX502" s="1686"/>
      <c r="DY502" s="1686"/>
      <c r="DZ502" s="1686"/>
      <c r="EA502" s="1690"/>
      <c r="EB502" s="1691"/>
      <c r="EC502" s="1691"/>
      <c r="ED502" s="1691"/>
      <c r="EE502" s="1692"/>
      <c r="EF502" s="1699"/>
      <c r="EG502" s="1700"/>
      <c r="EH502" s="1700"/>
      <c r="EI502" s="1701"/>
      <c r="EJ502" s="1708"/>
      <c r="EK502" s="1709"/>
      <c r="EL502" s="1709"/>
      <c r="EM502" s="1710"/>
      <c r="EN502" s="1715"/>
      <c r="EO502" s="1700"/>
      <c r="EP502" s="1700"/>
      <c r="EQ502" s="1701"/>
      <c r="ER502" s="1720"/>
      <c r="ES502" s="1721"/>
      <c r="ET502" s="1721"/>
      <c r="EU502" s="1721"/>
      <c r="EV502" s="1722"/>
      <c r="EW502" s="1699"/>
      <c r="EX502" s="1700"/>
      <c r="EY502" s="1700"/>
      <c r="EZ502" s="1700"/>
      <c r="FA502" s="1701"/>
      <c r="FB502" s="1708"/>
      <c r="FC502" s="1709"/>
      <c r="FD502" s="1709"/>
      <c r="FE502" s="1709"/>
      <c r="FF502" s="1710"/>
      <c r="FG502" s="1815"/>
      <c r="FH502" s="1769"/>
      <c r="FI502" s="1769"/>
      <c r="FJ502" s="1769"/>
      <c r="FK502" s="1770"/>
      <c r="FL502" s="1769"/>
      <c r="FM502" s="1769"/>
      <c r="FN502" s="1769"/>
      <c r="FO502" s="1769"/>
      <c r="FP502" s="1770"/>
      <c r="FQ502" s="1720"/>
      <c r="FR502" s="1721"/>
      <c r="FS502" s="1721"/>
      <c r="FT502" s="1721"/>
      <c r="FU502" s="1722"/>
      <c r="FV502" s="1511"/>
      <c r="FW502" s="1512"/>
      <c r="FX502" s="1512"/>
      <c r="FY502" s="1512"/>
      <c r="FZ502" s="1513"/>
      <c r="GA502" s="2191" t="s">
        <v>8</v>
      </c>
      <c r="GB502" s="1379"/>
      <c r="GC502" s="1379"/>
      <c r="GD502" s="1379"/>
      <c r="GE502" s="1380"/>
      <c r="GF502" s="1427" t="s">
        <v>7</v>
      </c>
      <c r="GG502" s="1379"/>
      <c r="GH502" s="1379"/>
      <c r="GI502" s="1379"/>
      <c r="GJ502" s="1380"/>
      <c r="GK502" s="1427" t="s">
        <v>6</v>
      </c>
      <c r="GL502" s="1379"/>
      <c r="GM502" s="1379"/>
      <c r="GN502" s="1379"/>
      <c r="GO502" s="1380"/>
      <c r="GP502" s="1427" t="s">
        <v>9</v>
      </c>
      <c r="GQ502" s="1379"/>
      <c r="GR502" s="1379"/>
      <c r="GS502" s="1379"/>
      <c r="GT502" s="1380"/>
      <c r="GU502" s="1427" t="s">
        <v>31</v>
      </c>
      <c r="GV502" s="1379"/>
      <c r="GW502" s="1379"/>
      <c r="GX502" s="1379"/>
      <c r="GY502" s="2176"/>
      <c r="GZ502" s="1517" t="s">
        <v>288</v>
      </c>
      <c r="HA502" s="1517"/>
      <c r="HB502" s="1517"/>
      <c r="HC502" s="1517"/>
      <c r="HD502" s="1517"/>
      <c r="HE502" s="1517"/>
      <c r="HF502" s="1517"/>
      <c r="HG502" s="1517"/>
      <c r="HH502" s="1517"/>
      <c r="HI502" s="1517"/>
      <c r="HJ502" s="1517"/>
      <c r="HK502" s="1517"/>
      <c r="HL502" s="1517"/>
      <c r="HM502" s="1517"/>
      <c r="HN502" s="1517"/>
      <c r="HO502" s="1517"/>
      <c r="HP502" s="1517"/>
      <c r="HQ502" s="1517"/>
      <c r="HR502" s="1517"/>
      <c r="HS502" s="1517"/>
      <c r="HT502" s="1518"/>
      <c r="HU502" s="1427" t="s">
        <v>6</v>
      </c>
      <c r="HV502" s="1379"/>
      <c r="HW502" s="1379"/>
      <c r="HX502" s="1379"/>
      <c r="HY502" s="1380"/>
      <c r="HZ502" s="1427" t="s">
        <v>9</v>
      </c>
      <c r="IA502" s="1379"/>
      <c r="IB502" s="1379"/>
      <c r="IC502" s="1379"/>
      <c r="ID502" s="1380"/>
      <c r="IE502" s="1427" t="s">
        <v>31</v>
      </c>
      <c r="IF502" s="1379"/>
      <c r="IG502" s="1379"/>
      <c r="IH502" s="1379"/>
      <c r="II502" s="2206"/>
    </row>
    <row r="503" spans="3:243" ht="5.25" customHeight="1">
      <c r="C503" s="140"/>
      <c r="D503" s="1686"/>
      <c r="E503" s="1686"/>
      <c r="F503" s="1686"/>
      <c r="G503" s="1686"/>
      <c r="H503" s="1690"/>
      <c r="I503" s="1691"/>
      <c r="J503" s="1691"/>
      <c r="K503" s="1691"/>
      <c r="L503" s="1692"/>
      <c r="M503" s="1699"/>
      <c r="N503" s="1700"/>
      <c r="O503" s="1700"/>
      <c r="P503" s="1701"/>
      <c r="Q503" s="1708"/>
      <c r="R503" s="1709"/>
      <c r="S503" s="1709"/>
      <c r="T503" s="1710"/>
      <c r="U503" s="1715"/>
      <c r="V503" s="1700"/>
      <c r="W503" s="1700"/>
      <c r="X503" s="1701"/>
      <c r="Y503" s="1720"/>
      <c r="Z503" s="1721"/>
      <c r="AA503" s="1721"/>
      <c r="AB503" s="1721"/>
      <c r="AC503" s="1722"/>
      <c r="AD503" s="1699"/>
      <c r="AE503" s="1700"/>
      <c r="AF503" s="1700"/>
      <c r="AG503" s="1700"/>
      <c r="AH503" s="1701"/>
      <c r="AI503" s="1708"/>
      <c r="AJ503" s="1709"/>
      <c r="AK503" s="1709"/>
      <c r="AL503" s="1709"/>
      <c r="AM503" s="1710"/>
      <c r="AN503" s="1815"/>
      <c r="AO503" s="1769"/>
      <c r="AP503" s="1769"/>
      <c r="AQ503" s="1769"/>
      <c r="AR503" s="1770"/>
      <c r="AS503" s="1769"/>
      <c r="AT503" s="1769"/>
      <c r="AU503" s="1769"/>
      <c r="AV503" s="1769"/>
      <c r="AW503" s="1770"/>
      <c r="AX503" s="1720"/>
      <c r="AY503" s="1721"/>
      <c r="AZ503" s="1721"/>
      <c r="BA503" s="1721"/>
      <c r="BB503" s="1722"/>
      <c r="BC503" s="1511"/>
      <c r="BD503" s="1512"/>
      <c r="BE503" s="1512"/>
      <c r="BF503" s="1512"/>
      <c r="BG503" s="1513"/>
      <c r="BH503" s="1754"/>
      <c r="BI503" s="1519"/>
      <c r="BJ503" s="1519"/>
      <c r="BK503" s="1519"/>
      <c r="BL503" s="1520"/>
      <c r="BM503" s="1638"/>
      <c r="BN503" s="1519"/>
      <c r="BO503" s="1519"/>
      <c r="BP503" s="1519"/>
      <c r="BQ503" s="1520"/>
      <c r="BR503" s="1638"/>
      <c r="BS503" s="1519"/>
      <c r="BT503" s="1519"/>
      <c r="BU503" s="1519"/>
      <c r="BV503" s="1520"/>
      <c r="BW503" s="1638"/>
      <c r="BX503" s="1519"/>
      <c r="BY503" s="1519"/>
      <c r="BZ503" s="1519"/>
      <c r="CA503" s="1520"/>
      <c r="CB503" s="1638"/>
      <c r="CC503" s="1519"/>
      <c r="CD503" s="1519"/>
      <c r="CE503" s="1519"/>
      <c r="CF503" s="1655"/>
      <c r="CG503" s="1519"/>
      <c r="CH503" s="1519"/>
      <c r="CI503" s="1519"/>
      <c r="CJ503" s="1519"/>
      <c r="CK503" s="1519"/>
      <c r="CL503" s="1519"/>
      <c r="CM503" s="1519"/>
      <c r="CN503" s="1519"/>
      <c r="CO503" s="1519"/>
      <c r="CP503" s="1519"/>
      <c r="CQ503" s="1519"/>
      <c r="CR503" s="1519"/>
      <c r="CS503" s="1519"/>
      <c r="CT503" s="1519"/>
      <c r="CU503" s="1519"/>
      <c r="CV503" s="1519"/>
      <c r="CW503" s="1519"/>
      <c r="CX503" s="1519"/>
      <c r="CY503" s="1519"/>
      <c r="CZ503" s="1519"/>
      <c r="DA503" s="1520"/>
      <c r="DB503" s="1638"/>
      <c r="DC503" s="1519"/>
      <c r="DD503" s="1519"/>
      <c r="DE503" s="1519"/>
      <c r="DF503" s="1520"/>
      <c r="DG503" s="1638"/>
      <c r="DH503" s="1519"/>
      <c r="DI503" s="1519"/>
      <c r="DJ503" s="1519"/>
      <c r="DK503" s="1520"/>
      <c r="DL503" s="1638"/>
      <c r="DM503" s="1519"/>
      <c r="DN503" s="1519"/>
      <c r="DO503" s="1519"/>
      <c r="DP503" s="1639"/>
      <c r="DQ503" s="81"/>
      <c r="DR503" s="144"/>
      <c r="DU503" s="140"/>
      <c r="DV503" s="140"/>
      <c r="DW503" s="1686"/>
      <c r="DX503" s="1686"/>
      <c r="DY503" s="1686"/>
      <c r="DZ503" s="1686"/>
      <c r="EA503" s="1690"/>
      <c r="EB503" s="1691"/>
      <c r="EC503" s="1691"/>
      <c r="ED503" s="1691"/>
      <c r="EE503" s="1692"/>
      <c r="EF503" s="1699"/>
      <c r="EG503" s="1700"/>
      <c r="EH503" s="1700"/>
      <c r="EI503" s="1701"/>
      <c r="EJ503" s="1708"/>
      <c r="EK503" s="1709"/>
      <c r="EL503" s="1709"/>
      <c r="EM503" s="1710"/>
      <c r="EN503" s="1715"/>
      <c r="EO503" s="1700"/>
      <c r="EP503" s="1700"/>
      <c r="EQ503" s="1701"/>
      <c r="ER503" s="1720"/>
      <c r="ES503" s="1721"/>
      <c r="ET503" s="1721"/>
      <c r="EU503" s="1721"/>
      <c r="EV503" s="1722"/>
      <c r="EW503" s="1699"/>
      <c r="EX503" s="1700"/>
      <c r="EY503" s="1700"/>
      <c r="EZ503" s="1700"/>
      <c r="FA503" s="1701"/>
      <c r="FB503" s="1708"/>
      <c r="FC503" s="1709"/>
      <c r="FD503" s="1709"/>
      <c r="FE503" s="1709"/>
      <c r="FF503" s="1710"/>
      <c r="FG503" s="1815"/>
      <c r="FH503" s="1769"/>
      <c r="FI503" s="1769"/>
      <c r="FJ503" s="1769"/>
      <c r="FK503" s="1770"/>
      <c r="FL503" s="1769"/>
      <c r="FM503" s="1769"/>
      <c r="FN503" s="1769"/>
      <c r="FO503" s="1769"/>
      <c r="FP503" s="1770"/>
      <c r="FQ503" s="1720"/>
      <c r="FR503" s="1721"/>
      <c r="FS503" s="1721"/>
      <c r="FT503" s="1721"/>
      <c r="FU503" s="1722"/>
      <c r="FV503" s="1511"/>
      <c r="FW503" s="1512"/>
      <c r="FX503" s="1512"/>
      <c r="FY503" s="1512"/>
      <c r="FZ503" s="1513"/>
      <c r="GA503" s="2192"/>
      <c r="GB503" s="1382"/>
      <c r="GC503" s="1382"/>
      <c r="GD503" s="1382"/>
      <c r="GE503" s="1383"/>
      <c r="GF503" s="1381"/>
      <c r="GG503" s="1382"/>
      <c r="GH503" s="1382"/>
      <c r="GI503" s="1382"/>
      <c r="GJ503" s="1383"/>
      <c r="GK503" s="1381"/>
      <c r="GL503" s="1382"/>
      <c r="GM503" s="1382"/>
      <c r="GN503" s="1382"/>
      <c r="GO503" s="1383"/>
      <c r="GP503" s="1381"/>
      <c r="GQ503" s="1382"/>
      <c r="GR503" s="1382"/>
      <c r="GS503" s="1382"/>
      <c r="GT503" s="1383"/>
      <c r="GU503" s="1381"/>
      <c r="GV503" s="1382"/>
      <c r="GW503" s="1382"/>
      <c r="GX503" s="1382"/>
      <c r="GY503" s="2177"/>
      <c r="GZ503" s="1519"/>
      <c r="HA503" s="1519"/>
      <c r="HB503" s="1519"/>
      <c r="HC503" s="1519"/>
      <c r="HD503" s="1519"/>
      <c r="HE503" s="1519"/>
      <c r="HF503" s="1519"/>
      <c r="HG503" s="1519"/>
      <c r="HH503" s="1519"/>
      <c r="HI503" s="1519"/>
      <c r="HJ503" s="1519"/>
      <c r="HK503" s="1519"/>
      <c r="HL503" s="1519"/>
      <c r="HM503" s="1519"/>
      <c r="HN503" s="1519"/>
      <c r="HO503" s="1519"/>
      <c r="HP503" s="1519"/>
      <c r="HQ503" s="1519"/>
      <c r="HR503" s="1519"/>
      <c r="HS503" s="1519"/>
      <c r="HT503" s="1520"/>
      <c r="HU503" s="1381"/>
      <c r="HV503" s="1382"/>
      <c r="HW503" s="1382"/>
      <c r="HX503" s="1382"/>
      <c r="HY503" s="1383"/>
      <c r="HZ503" s="1381"/>
      <c r="IA503" s="1382"/>
      <c r="IB503" s="1382"/>
      <c r="IC503" s="1382"/>
      <c r="ID503" s="1383"/>
      <c r="IE503" s="1381"/>
      <c r="IF503" s="1382"/>
      <c r="IG503" s="1382"/>
      <c r="IH503" s="1382"/>
      <c r="II503" s="2207"/>
    </row>
    <row r="504" spans="3:243" ht="5.25" customHeight="1">
      <c r="C504" s="140"/>
      <c r="D504" s="1686"/>
      <c r="E504" s="1686"/>
      <c r="F504" s="1686"/>
      <c r="G504" s="1686"/>
      <c r="H504" s="1690"/>
      <c r="I504" s="1691"/>
      <c r="J504" s="1691"/>
      <c r="K504" s="1691"/>
      <c r="L504" s="1692"/>
      <c r="M504" s="1699"/>
      <c r="N504" s="1700"/>
      <c r="O504" s="1700"/>
      <c r="P504" s="1701"/>
      <c r="Q504" s="1708"/>
      <c r="R504" s="1709"/>
      <c r="S504" s="1709"/>
      <c r="T504" s="1710"/>
      <c r="U504" s="1715"/>
      <c r="V504" s="1700"/>
      <c r="W504" s="1700"/>
      <c r="X504" s="1701"/>
      <c r="Y504" s="1720"/>
      <c r="Z504" s="1721"/>
      <c r="AA504" s="1721"/>
      <c r="AB504" s="1721"/>
      <c r="AC504" s="1722"/>
      <c r="AD504" s="1699"/>
      <c r="AE504" s="1700"/>
      <c r="AF504" s="1700"/>
      <c r="AG504" s="1700"/>
      <c r="AH504" s="1701"/>
      <c r="AI504" s="1708"/>
      <c r="AJ504" s="1709"/>
      <c r="AK504" s="1709"/>
      <c r="AL504" s="1709"/>
      <c r="AM504" s="1710"/>
      <c r="AN504" s="1815"/>
      <c r="AO504" s="1769"/>
      <c r="AP504" s="1769"/>
      <c r="AQ504" s="1769"/>
      <c r="AR504" s="1770"/>
      <c r="AS504" s="1769"/>
      <c r="AT504" s="1769"/>
      <c r="AU504" s="1769"/>
      <c r="AV504" s="1769"/>
      <c r="AW504" s="1770"/>
      <c r="AX504" s="1720"/>
      <c r="AY504" s="1721"/>
      <c r="AZ504" s="1721"/>
      <c r="BA504" s="1721"/>
      <c r="BB504" s="1722"/>
      <c r="BC504" s="1511"/>
      <c r="BD504" s="1512"/>
      <c r="BE504" s="1512"/>
      <c r="BF504" s="1512"/>
      <c r="BG504" s="1513"/>
      <c r="BH504" s="1754"/>
      <c r="BI504" s="1519"/>
      <c r="BJ504" s="1519"/>
      <c r="BK504" s="1519"/>
      <c r="BL504" s="1520"/>
      <c r="BM504" s="1638"/>
      <c r="BN504" s="1519"/>
      <c r="BO504" s="1519"/>
      <c r="BP504" s="1519"/>
      <c r="BQ504" s="1520"/>
      <c r="BR504" s="1638"/>
      <c r="BS504" s="1519"/>
      <c r="BT504" s="1519"/>
      <c r="BU504" s="1519"/>
      <c r="BV504" s="1520"/>
      <c r="BW504" s="1638"/>
      <c r="BX504" s="1519"/>
      <c r="BY504" s="1519"/>
      <c r="BZ504" s="1519"/>
      <c r="CA504" s="1520"/>
      <c r="CB504" s="1638"/>
      <c r="CC504" s="1519"/>
      <c r="CD504" s="1519"/>
      <c r="CE504" s="1519"/>
      <c r="CF504" s="1655"/>
      <c r="CG504" s="1519"/>
      <c r="CH504" s="1519"/>
      <c r="CI504" s="1519"/>
      <c r="CJ504" s="1519"/>
      <c r="CK504" s="1519"/>
      <c r="CL504" s="1519"/>
      <c r="CM504" s="1519"/>
      <c r="CN504" s="1519"/>
      <c r="CO504" s="1519"/>
      <c r="CP504" s="1519"/>
      <c r="CQ504" s="1519"/>
      <c r="CR504" s="1519"/>
      <c r="CS504" s="1519"/>
      <c r="CT504" s="1519"/>
      <c r="CU504" s="1519"/>
      <c r="CV504" s="1519"/>
      <c r="CW504" s="1519"/>
      <c r="CX504" s="1519"/>
      <c r="CY504" s="1519"/>
      <c r="CZ504" s="1519"/>
      <c r="DA504" s="1520"/>
      <c r="DB504" s="1638"/>
      <c r="DC504" s="1519"/>
      <c r="DD504" s="1519"/>
      <c r="DE504" s="1519"/>
      <c r="DF504" s="1520"/>
      <c r="DG504" s="1638"/>
      <c r="DH504" s="1519"/>
      <c r="DI504" s="1519"/>
      <c r="DJ504" s="1519"/>
      <c r="DK504" s="1520"/>
      <c r="DL504" s="1638"/>
      <c r="DM504" s="1519"/>
      <c r="DN504" s="1519"/>
      <c r="DO504" s="1519"/>
      <c r="DP504" s="1639"/>
      <c r="DQ504" s="81"/>
      <c r="DR504" s="144"/>
      <c r="DU504" s="140"/>
      <c r="DV504" s="140"/>
      <c r="DW504" s="1686"/>
      <c r="DX504" s="1686"/>
      <c r="DY504" s="1686"/>
      <c r="DZ504" s="1686"/>
      <c r="EA504" s="1690"/>
      <c r="EB504" s="1691"/>
      <c r="EC504" s="1691"/>
      <c r="ED504" s="1691"/>
      <c r="EE504" s="1692"/>
      <c r="EF504" s="1699"/>
      <c r="EG504" s="1700"/>
      <c r="EH504" s="1700"/>
      <c r="EI504" s="1701"/>
      <c r="EJ504" s="1708"/>
      <c r="EK504" s="1709"/>
      <c r="EL504" s="1709"/>
      <c r="EM504" s="1710"/>
      <c r="EN504" s="1715"/>
      <c r="EO504" s="1700"/>
      <c r="EP504" s="1700"/>
      <c r="EQ504" s="1701"/>
      <c r="ER504" s="1720"/>
      <c r="ES504" s="1721"/>
      <c r="ET504" s="1721"/>
      <c r="EU504" s="1721"/>
      <c r="EV504" s="1722"/>
      <c r="EW504" s="1699"/>
      <c r="EX504" s="1700"/>
      <c r="EY504" s="1700"/>
      <c r="EZ504" s="1700"/>
      <c r="FA504" s="1701"/>
      <c r="FB504" s="1708"/>
      <c r="FC504" s="1709"/>
      <c r="FD504" s="1709"/>
      <c r="FE504" s="1709"/>
      <c r="FF504" s="1710"/>
      <c r="FG504" s="1815"/>
      <c r="FH504" s="1769"/>
      <c r="FI504" s="1769"/>
      <c r="FJ504" s="1769"/>
      <c r="FK504" s="1770"/>
      <c r="FL504" s="1769"/>
      <c r="FM504" s="1769"/>
      <c r="FN504" s="1769"/>
      <c r="FO504" s="1769"/>
      <c r="FP504" s="1770"/>
      <c r="FQ504" s="1720"/>
      <c r="FR504" s="1721"/>
      <c r="FS504" s="1721"/>
      <c r="FT504" s="1721"/>
      <c r="FU504" s="1722"/>
      <c r="FV504" s="1511"/>
      <c r="FW504" s="1512"/>
      <c r="FX504" s="1512"/>
      <c r="FY504" s="1512"/>
      <c r="FZ504" s="1513"/>
      <c r="GA504" s="2192"/>
      <c r="GB504" s="1382"/>
      <c r="GC504" s="1382"/>
      <c r="GD504" s="1382"/>
      <c r="GE504" s="1383"/>
      <c r="GF504" s="1381"/>
      <c r="GG504" s="1382"/>
      <c r="GH504" s="1382"/>
      <c r="GI504" s="1382"/>
      <c r="GJ504" s="1383"/>
      <c r="GK504" s="1381"/>
      <c r="GL504" s="1382"/>
      <c r="GM504" s="1382"/>
      <c r="GN504" s="1382"/>
      <c r="GO504" s="1383"/>
      <c r="GP504" s="1381"/>
      <c r="GQ504" s="1382"/>
      <c r="GR504" s="1382"/>
      <c r="GS504" s="1382"/>
      <c r="GT504" s="1383"/>
      <c r="GU504" s="1381"/>
      <c r="GV504" s="1382"/>
      <c r="GW504" s="1382"/>
      <c r="GX504" s="1382"/>
      <c r="GY504" s="2177"/>
      <c r="GZ504" s="1519"/>
      <c r="HA504" s="1519"/>
      <c r="HB504" s="1519"/>
      <c r="HC504" s="1519"/>
      <c r="HD504" s="1519"/>
      <c r="HE504" s="1519"/>
      <c r="HF504" s="1519"/>
      <c r="HG504" s="1519"/>
      <c r="HH504" s="1519"/>
      <c r="HI504" s="1519"/>
      <c r="HJ504" s="1519"/>
      <c r="HK504" s="1519"/>
      <c r="HL504" s="1519"/>
      <c r="HM504" s="1519"/>
      <c r="HN504" s="1519"/>
      <c r="HO504" s="1519"/>
      <c r="HP504" s="1519"/>
      <c r="HQ504" s="1519"/>
      <c r="HR504" s="1519"/>
      <c r="HS504" s="1519"/>
      <c r="HT504" s="1520"/>
      <c r="HU504" s="1381"/>
      <c r="HV504" s="1382"/>
      <c r="HW504" s="1382"/>
      <c r="HX504" s="1382"/>
      <c r="HY504" s="1383"/>
      <c r="HZ504" s="1381"/>
      <c r="IA504" s="1382"/>
      <c r="IB504" s="1382"/>
      <c r="IC504" s="1382"/>
      <c r="ID504" s="1383"/>
      <c r="IE504" s="1381"/>
      <c r="IF504" s="1382"/>
      <c r="IG504" s="1382"/>
      <c r="IH504" s="1382"/>
      <c r="II504" s="2207"/>
    </row>
    <row r="505" spans="3:243" ht="5.25" customHeight="1">
      <c r="C505" s="140"/>
      <c r="D505" s="1686"/>
      <c r="E505" s="1686"/>
      <c r="F505" s="1686"/>
      <c r="G505" s="1686"/>
      <c r="H505" s="1693"/>
      <c r="I505" s="1694"/>
      <c r="J505" s="1694"/>
      <c r="K505" s="1694"/>
      <c r="L505" s="1695"/>
      <c r="M505" s="1702"/>
      <c r="N505" s="1703"/>
      <c r="O505" s="1703"/>
      <c r="P505" s="1704"/>
      <c r="Q505" s="1711"/>
      <c r="R505" s="1712"/>
      <c r="S505" s="1712"/>
      <c r="T505" s="1713"/>
      <c r="U505" s="1716"/>
      <c r="V505" s="1703"/>
      <c r="W505" s="1703"/>
      <c r="X505" s="1704"/>
      <c r="Y505" s="1723"/>
      <c r="Z505" s="1724"/>
      <c r="AA505" s="1724"/>
      <c r="AB505" s="1724"/>
      <c r="AC505" s="1725"/>
      <c r="AD505" s="1702"/>
      <c r="AE505" s="1703"/>
      <c r="AF505" s="1703"/>
      <c r="AG505" s="1703"/>
      <c r="AH505" s="1704"/>
      <c r="AI505" s="1711"/>
      <c r="AJ505" s="1712"/>
      <c r="AK505" s="1712"/>
      <c r="AL505" s="1712"/>
      <c r="AM505" s="1713"/>
      <c r="AN505" s="1816"/>
      <c r="AO505" s="1771"/>
      <c r="AP505" s="1771"/>
      <c r="AQ505" s="1771"/>
      <c r="AR505" s="1772"/>
      <c r="AS505" s="1771"/>
      <c r="AT505" s="1771"/>
      <c r="AU505" s="1771"/>
      <c r="AV505" s="1771"/>
      <c r="AW505" s="1772"/>
      <c r="AX505" s="1723"/>
      <c r="AY505" s="1724"/>
      <c r="AZ505" s="1724"/>
      <c r="BA505" s="1724"/>
      <c r="BB505" s="1725"/>
      <c r="BC505" s="1511"/>
      <c r="BD505" s="1512"/>
      <c r="BE505" s="1512"/>
      <c r="BF505" s="1512"/>
      <c r="BG505" s="1513"/>
      <c r="BH505" s="1755"/>
      <c r="BI505" s="1521"/>
      <c r="BJ505" s="1521"/>
      <c r="BK505" s="1521"/>
      <c r="BL505" s="1522"/>
      <c r="BM505" s="1640"/>
      <c r="BN505" s="1521"/>
      <c r="BO505" s="1521"/>
      <c r="BP505" s="1521"/>
      <c r="BQ505" s="1522"/>
      <c r="BR505" s="1640"/>
      <c r="BS505" s="1521"/>
      <c r="BT505" s="1521"/>
      <c r="BU505" s="1521"/>
      <c r="BV505" s="1522"/>
      <c r="BW505" s="1640"/>
      <c r="BX505" s="1521"/>
      <c r="BY505" s="1521"/>
      <c r="BZ505" s="1521"/>
      <c r="CA505" s="1522"/>
      <c r="CB505" s="1640"/>
      <c r="CC505" s="1521"/>
      <c r="CD505" s="1521"/>
      <c r="CE505" s="1521"/>
      <c r="CF505" s="1656"/>
      <c r="CG505" s="1521"/>
      <c r="CH505" s="1521"/>
      <c r="CI505" s="1521"/>
      <c r="CJ505" s="1521"/>
      <c r="CK505" s="1521"/>
      <c r="CL505" s="1521"/>
      <c r="CM505" s="1521"/>
      <c r="CN505" s="1521"/>
      <c r="CO505" s="1521"/>
      <c r="CP505" s="1521"/>
      <c r="CQ505" s="1521"/>
      <c r="CR505" s="1521"/>
      <c r="CS505" s="1521"/>
      <c r="CT505" s="1521"/>
      <c r="CU505" s="1521"/>
      <c r="CV505" s="1521"/>
      <c r="CW505" s="1521"/>
      <c r="CX505" s="1521"/>
      <c r="CY505" s="1521"/>
      <c r="CZ505" s="1521"/>
      <c r="DA505" s="1522"/>
      <c r="DB505" s="1640"/>
      <c r="DC505" s="1521"/>
      <c r="DD505" s="1521"/>
      <c r="DE505" s="1521"/>
      <c r="DF505" s="1522"/>
      <c r="DG505" s="1640"/>
      <c r="DH505" s="1521"/>
      <c r="DI505" s="1521"/>
      <c r="DJ505" s="1521"/>
      <c r="DK505" s="1522"/>
      <c r="DL505" s="1640"/>
      <c r="DM505" s="1521"/>
      <c r="DN505" s="1521"/>
      <c r="DO505" s="1521"/>
      <c r="DP505" s="1641"/>
      <c r="DQ505" s="81"/>
      <c r="DR505" s="144"/>
      <c r="DU505" s="140"/>
      <c r="DV505" s="140"/>
      <c r="DW505" s="1686"/>
      <c r="DX505" s="1686"/>
      <c r="DY505" s="1686"/>
      <c r="DZ505" s="1686"/>
      <c r="EA505" s="1693"/>
      <c r="EB505" s="1694"/>
      <c r="EC505" s="1694"/>
      <c r="ED505" s="1694"/>
      <c r="EE505" s="1695"/>
      <c r="EF505" s="1702"/>
      <c r="EG505" s="1703"/>
      <c r="EH505" s="1703"/>
      <c r="EI505" s="1704"/>
      <c r="EJ505" s="1711"/>
      <c r="EK505" s="1712"/>
      <c r="EL505" s="1712"/>
      <c r="EM505" s="1713"/>
      <c r="EN505" s="1716"/>
      <c r="EO505" s="1703"/>
      <c r="EP505" s="1703"/>
      <c r="EQ505" s="1704"/>
      <c r="ER505" s="1723"/>
      <c r="ES505" s="1724"/>
      <c r="ET505" s="1724"/>
      <c r="EU505" s="1724"/>
      <c r="EV505" s="1725"/>
      <c r="EW505" s="1702"/>
      <c r="EX505" s="1703"/>
      <c r="EY505" s="1703"/>
      <c r="EZ505" s="1703"/>
      <c r="FA505" s="1704"/>
      <c r="FB505" s="1711"/>
      <c r="FC505" s="1712"/>
      <c r="FD505" s="1712"/>
      <c r="FE505" s="1712"/>
      <c r="FF505" s="1713"/>
      <c r="FG505" s="1816"/>
      <c r="FH505" s="1771"/>
      <c r="FI505" s="1771"/>
      <c r="FJ505" s="1771"/>
      <c r="FK505" s="1772"/>
      <c r="FL505" s="1771"/>
      <c r="FM505" s="1771"/>
      <c r="FN505" s="1771"/>
      <c r="FO505" s="1771"/>
      <c r="FP505" s="1772"/>
      <c r="FQ505" s="1723"/>
      <c r="FR505" s="1724"/>
      <c r="FS505" s="1724"/>
      <c r="FT505" s="1724"/>
      <c r="FU505" s="1725"/>
      <c r="FV505" s="1511"/>
      <c r="FW505" s="1512"/>
      <c r="FX505" s="1512"/>
      <c r="FY505" s="1512"/>
      <c r="FZ505" s="1513"/>
      <c r="GA505" s="2193"/>
      <c r="GB505" s="1480"/>
      <c r="GC505" s="1480"/>
      <c r="GD505" s="1480"/>
      <c r="GE505" s="1429"/>
      <c r="GF505" s="1428"/>
      <c r="GG505" s="1480"/>
      <c r="GH505" s="1480"/>
      <c r="GI505" s="1480"/>
      <c r="GJ505" s="1429"/>
      <c r="GK505" s="1428"/>
      <c r="GL505" s="1480"/>
      <c r="GM505" s="1480"/>
      <c r="GN505" s="1480"/>
      <c r="GO505" s="1429"/>
      <c r="GP505" s="1428"/>
      <c r="GQ505" s="1480"/>
      <c r="GR505" s="1480"/>
      <c r="GS505" s="1480"/>
      <c r="GT505" s="1429"/>
      <c r="GU505" s="1428"/>
      <c r="GV505" s="1480"/>
      <c r="GW505" s="1480"/>
      <c r="GX505" s="1480"/>
      <c r="GY505" s="2178"/>
      <c r="GZ505" s="1521"/>
      <c r="HA505" s="1521"/>
      <c r="HB505" s="1521"/>
      <c r="HC505" s="1521"/>
      <c r="HD505" s="1521"/>
      <c r="HE505" s="1521"/>
      <c r="HF505" s="1521"/>
      <c r="HG505" s="1521"/>
      <c r="HH505" s="1521"/>
      <c r="HI505" s="1521"/>
      <c r="HJ505" s="1521"/>
      <c r="HK505" s="1521"/>
      <c r="HL505" s="1521"/>
      <c r="HM505" s="1521"/>
      <c r="HN505" s="1521"/>
      <c r="HO505" s="1521"/>
      <c r="HP505" s="1521"/>
      <c r="HQ505" s="1521"/>
      <c r="HR505" s="1521"/>
      <c r="HS505" s="1521"/>
      <c r="HT505" s="1522"/>
      <c r="HU505" s="1428"/>
      <c r="HV505" s="1480"/>
      <c r="HW505" s="1480"/>
      <c r="HX505" s="1480"/>
      <c r="HY505" s="1429"/>
      <c r="HZ505" s="1428"/>
      <c r="IA505" s="1480"/>
      <c r="IB505" s="1480"/>
      <c r="IC505" s="1480"/>
      <c r="ID505" s="1429"/>
      <c r="IE505" s="1428"/>
      <c r="IF505" s="1480"/>
      <c r="IG505" s="1480"/>
      <c r="IH505" s="1480"/>
      <c r="II505" s="2208"/>
    </row>
    <row r="506" spans="3:243" ht="5.25" customHeight="1">
      <c r="C506" s="140"/>
      <c r="D506" s="1686"/>
      <c r="E506" s="1686"/>
      <c r="F506" s="1686"/>
      <c r="G506" s="1686"/>
      <c r="H506" s="1599" t="str">
        <f>IF($H$242&lt;&gt;"",$H$242,"")</f>
        <v/>
      </c>
      <c r="I506" s="1600"/>
      <c r="J506" s="1600"/>
      <c r="K506" s="1600"/>
      <c r="L506" s="1617"/>
      <c r="M506" s="1599" t="str">
        <f>IF($M$242&lt;&gt;"",$M$242,"")</f>
        <v/>
      </c>
      <c r="N506" s="1600"/>
      <c r="O506" s="1600"/>
      <c r="P506" s="1601"/>
      <c r="Q506" s="1651" t="str">
        <f>IF($Q$242&lt;&gt;"",$Q$242,"")</f>
        <v/>
      </c>
      <c r="R506" s="1600"/>
      <c r="S506" s="1600"/>
      <c r="T506" s="1601"/>
      <c r="U506" s="1651" t="str">
        <f>IF($U$242&lt;&gt;"",$U$242,"")</f>
        <v/>
      </c>
      <c r="V506" s="1600"/>
      <c r="W506" s="1600"/>
      <c r="X506" s="1601"/>
      <c r="Y506" s="1651" t="str">
        <f>IF($Y$242&lt;&gt;"",$Y$242,"")</f>
        <v/>
      </c>
      <c r="Z506" s="1600"/>
      <c r="AA506" s="1600"/>
      <c r="AB506" s="1600"/>
      <c r="AC506" s="1617" t="str">
        <f>IF($U$220&lt;&gt;"",$U$220,"")</f>
        <v/>
      </c>
      <c r="AD506" s="1599" t="str">
        <f>IF($AD$242&lt;&gt;"",$AD$242,"")</f>
        <v/>
      </c>
      <c r="AE506" s="1600"/>
      <c r="AF506" s="1600"/>
      <c r="AG506" s="1600" t="str">
        <f>IF($U$220&lt;&gt;"",$U$220,"")</f>
        <v/>
      </c>
      <c r="AH506" s="1601"/>
      <c r="AI506" s="1651" t="str">
        <f>IF($AI$242&lt;&gt;"",$AI$242,"")</f>
        <v/>
      </c>
      <c r="AJ506" s="1600"/>
      <c r="AK506" s="1600" t="str">
        <f>IF($U$220&lt;&gt;"",$U$220,"")</f>
        <v/>
      </c>
      <c r="AL506" s="1600"/>
      <c r="AM506" s="1601"/>
      <c r="AN506" s="1651" t="str">
        <f>IF($AN$242&lt;&gt;"",$AN$242,"")</f>
        <v/>
      </c>
      <c r="AO506" s="1600"/>
      <c r="AP506" s="1600"/>
      <c r="AQ506" s="1600"/>
      <c r="AR506" s="1601"/>
      <c r="AS506" s="1651" t="str">
        <f>IF($AS$242&lt;&gt;"",$AS$242,"")</f>
        <v/>
      </c>
      <c r="AT506" s="1600"/>
      <c r="AU506" s="1600"/>
      <c r="AV506" s="1600"/>
      <c r="AW506" s="1601" t="str">
        <f>IF($U$220&lt;&gt;"",$U$220,"")</f>
        <v/>
      </c>
      <c r="AX506" s="1651" t="str">
        <f>IF($AX$242&lt;&gt;"",$AX$242,"")</f>
        <v/>
      </c>
      <c r="AY506" s="1600"/>
      <c r="AZ506" s="1600"/>
      <c r="BA506" s="1600" t="str">
        <f>IF($U$220&lt;&gt;"",$U$220,"")</f>
        <v/>
      </c>
      <c r="BB506" s="1617"/>
      <c r="BC506" s="1511"/>
      <c r="BD506" s="1512"/>
      <c r="BE506" s="1512"/>
      <c r="BF506" s="1512"/>
      <c r="BG506" s="1513"/>
      <c r="BH506" s="1599" t="str">
        <f>IF($BH$242&lt;&gt;"",$BH$242,"")</f>
        <v/>
      </c>
      <c r="BI506" s="1600" t="str">
        <f>IF($U$220&lt;&gt;"",$U$220,"")</f>
        <v/>
      </c>
      <c r="BJ506" s="1600"/>
      <c r="BK506" s="1600"/>
      <c r="BL506" s="1601"/>
      <c r="BM506" s="1651" t="str">
        <f>IF($BM$242&lt;&gt;"",$BM$242,"")</f>
        <v/>
      </c>
      <c r="BN506" s="1600"/>
      <c r="BO506" s="1600"/>
      <c r="BP506" s="1600"/>
      <c r="BQ506" s="1601" t="str">
        <f>IF($U$220&lt;&gt;"",$U$220,"")</f>
        <v/>
      </c>
      <c r="BR506" s="1623" t="str">
        <f>IF($BR$242&lt;&gt;"",$BR$242,"")</f>
        <v/>
      </c>
      <c r="BS506" s="1624"/>
      <c r="BT506" s="1624"/>
      <c r="BU506" s="1624"/>
      <c r="BV506" s="1625"/>
      <c r="BW506" s="1623" t="str">
        <f>IF($BW$242&lt;&gt;"",$BW$242,"")</f>
        <v/>
      </c>
      <c r="BX506" s="1624"/>
      <c r="BY506" s="1624" t="str">
        <f>IF($U$220&lt;&gt;"",$U$220,"")</f>
        <v/>
      </c>
      <c r="BZ506" s="1624"/>
      <c r="CA506" s="1625"/>
      <c r="CB506" s="1623" t="str">
        <f>IF($CB$242&lt;&gt;"",$CB$242,"")</f>
        <v/>
      </c>
      <c r="CC506" s="1624" t="str">
        <f>IF($U$220&lt;&gt;"",$U$220,"")</f>
        <v/>
      </c>
      <c r="CD506" s="1624"/>
      <c r="CE506" s="1624"/>
      <c r="CF506" s="1788"/>
      <c r="CG506" s="1523" t="str">
        <f>IF($CG$242&lt;&gt;"",$CG$242,"")</f>
        <v>平成</v>
      </c>
      <c r="CH506" s="1524"/>
      <c r="CI506" s="1524"/>
      <c r="CJ506" s="1524"/>
      <c r="CK506" s="1524"/>
      <c r="CL506" s="1524"/>
      <c r="CM506" s="1524"/>
      <c r="CN506" s="1524"/>
      <c r="CO506" s="1524"/>
      <c r="CP506" s="1524"/>
      <c r="CQ506" s="1524"/>
      <c r="CR506" s="1524"/>
      <c r="CS506" s="1524"/>
      <c r="CT506" s="1524"/>
      <c r="CU506" s="1524"/>
      <c r="CV506" s="1524"/>
      <c r="CW506" s="1524"/>
      <c r="CX506" s="1524"/>
      <c r="CY506" s="1524"/>
      <c r="CZ506" s="1524"/>
      <c r="DA506" s="1525"/>
      <c r="DB506" s="1623" t="str">
        <f>IF($DB$242&lt;&gt;"",$DB$242,"")</f>
        <v/>
      </c>
      <c r="DC506" s="1624"/>
      <c r="DD506" s="1624"/>
      <c r="DE506" s="1624" t="str">
        <f>IF($U$220&lt;&gt;"",$U$220,"")</f>
        <v/>
      </c>
      <c r="DF506" s="1625"/>
      <c r="DG506" s="1623" t="str">
        <f>IF($DG$242&lt;&gt;"",$DG$242,"")</f>
        <v/>
      </c>
      <c r="DH506" s="1624"/>
      <c r="DI506" s="1624" t="str">
        <f>IF($U$220&lt;&gt;"",$U$220,"")</f>
        <v/>
      </c>
      <c r="DJ506" s="1624"/>
      <c r="DK506" s="1625"/>
      <c r="DL506" s="1623" t="str">
        <f>IF($DL$242&lt;&gt;"",$DL$242,"")</f>
        <v/>
      </c>
      <c r="DM506" s="1624" t="str">
        <f>IF($U$220&lt;&gt;"",$U$220,"")</f>
        <v/>
      </c>
      <c r="DN506" s="1624"/>
      <c r="DO506" s="1624"/>
      <c r="DP506" s="1632"/>
      <c r="DQ506" s="81"/>
      <c r="DR506" s="144"/>
      <c r="DU506" s="140"/>
      <c r="DV506" s="140"/>
      <c r="DW506" s="1686"/>
      <c r="DX506" s="1686"/>
      <c r="DY506" s="1686"/>
      <c r="DZ506" s="1686"/>
      <c r="EA506" s="1599" t="str">
        <f>IF($H$242&lt;&gt;"",$H$242,"")</f>
        <v/>
      </c>
      <c r="EB506" s="1600"/>
      <c r="EC506" s="1600"/>
      <c r="ED506" s="1600"/>
      <c r="EE506" s="1617"/>
      <c r="EF506" s="1599" t="str">
        <f>IF($M$242&lt;&gt;"",$M$242,"")</f>
        <v/>
      </c>
      <c r="EG506" s="1600"/>
      <c r="EH506" s="1600"/>
      <c r="EI506" s="1601"/>
      <c r="EJ506" s="1651" t="str">
        <f>IF($Q$242&lt;&gt;"",$Q$242,"")</f>
        <v/>
      </c>
      <c r="EK506" s="1600"/>
      <c r="EL506" s="1600"/>
      <c r="EM506" s="1601"/>
      <c r="EN506" s="1651" t="str">
        <f>IF($U$242&lt;&gt;"",$U$242,"")</f>
        <v/>
      </c>
      <c r="EO506" s="1600"/>
      <c r="EP506" s="1600"/>
      <c r="EQ506" s="1601"/>
      <c r="ER506" s="1651" t="str">
        <f>IF($Y$242&lt;&gt;"",$Y$242,"")</f>
        <v/>
      </c>
      <c r="ES506" s="1600"/>
      <c r="ET506" s="1600"/>
      <c r="EU506" s="1600"/>
      <c r="EV506" s="1617" t="str">
        <f>IF($U$220&lt;&gt;"",$U$220,"")</f>
        <v/>
      </c>
      <c r="EW506" s="1599" t="str">
        <f>IF($AD$242&lt;&gt;"",$AD$242,"")</f>
        <v/>
      </c>
      <c r="EX506" s="1600"/>
      <c r="EY506" s="1600"/>
      <c r="EZ506" s="1600" t="str">
        <f>IF($U$220&lt;&gt;"",$U$220,"")</f>
        <v/>
      </c>
      <c r="FA506" s="1601"/>
      <c r="FB506" s="1651" t="str">
        <f>IF($AI$242&lt;&gt;"",$AI$242,"")</f>
        <v/>
      </c>
      <c r="FC506" s="1600"/>
      <c r="FD506" s="1600" t="str">
        <f>IF($U$220&lt;&gt;"",$U$220,"")</f>
        <v/>
      </c>
      <c r="FE506" s="1600"/>
      <c r="FF506" s="1601"/>
      <c r="FG506" s="1651" t="str">
        <f>IF($AN$242&lt;&gt;"",$AN$242,"")</f>
        <v/>
      </c>
      <c r="FH506" s="1600"/>
      <c r="FI506" s="1600"/>
      <c r="FJ506" s="1600"/>
      <c r="FK506" s="1601"/>
      <c r="FL506" s="1651" t="str">
        <f>IF($AS$242&lt;&gt;"",$AS$242,"")</f>
        <v/>
      </c>
      <c r="FM506" s="1600"/>
      <c r="FN506" s="1600"/>
      <c r="FO506" s="1600"/>
      <c r="FP506" s="1601" t="str">
        <f>IF($U$220&lt;&gt;"",$U$220,"")</f>
        <v/>
      </c>
      <c r="FQ506" s="1651" t="str">
        <f>IF($AX$242&lt;&gt;"",$AX$242,"")</f>
        <v/>
      </c>
      <c r="FR506" s="1600"/>
      <c r="FS506" s="1600"/>
      <c r="FT506" s="1600" t="str">
        <f>IF($U$220&lt;&gt;"",$U$220,"")</f>
        <v/>
      </c>
      <c r="FU506" s="1617"/>
      <c r="FV506" s="1511"/>
      <c r="FW506" s="1512"/>
      <c r="FX506" s="1512"/>
      <c r="FY506" s="1512"/>
      <c r="FZ506" s="1513"/>
      <c r="GA506" s="1599" t="str">
        <f>IF($BH$242&lt;&gt;"",$BH$242,"")</f>
        <v/>
      </c>
      <c r="GB506" s="1600" t="str">
        <f>IF($U$220&lt;&gt;"",$U$220,"")</f>
        <v/>
      </c>
      <c r="GC506" s="1600"/>
      <c r="GD506" s="1600"/>
      <c r="GE506" s="1601"/>
      <c r="GF506" s="1651" t="str">
        <f>IF($BM$242&lt;&gt;"",$BM$242,"")</f>
        <v/>
      </c>
      <c r="GG506" s="1600"/>
      <c r="GH506" s="1600"/>
      <c r="GI506" s="1600"/>
      <c r="GJ506" s="1601" t="str">
        <f>IF($U$220&lt;&gt;"",$U$220,"")</f>
        <v/>
      </c>
      <c r="GK506" s="1623" t="str">
        <f>IF($BR$242&lt;&gt;"",$BR$242,"")</f>
        <v/>
      </c>
      <c r="GL506" s="1624"/>
      <c r="GM506" s="1624"/>
      <c r="GN506" s="1624"/>
      <c r="GO506" s="1625"/>
      <c r="GP506" s="1623" t="str">
        <f>IF($BW$242&lt;&gt;"",$BW$242,"")</f>
        <v/>
      </c>
      <c r="GQ506" s="1624"/>
      <c r="GR506" s="1624" t="str">
        <f>IF($U$220&lt;&gt;"",$U$220,"")</f>
        <v/>
      </c>
      <c r="GS506" s="1624"/>
      <c r="GT506" s="1625"/>
      <c r="GU506" s="1623" t="str">
        <f>IF($CB$242&lt;&gt;"",$CB$242,"")</f>
        <v/>
      </c>
      <c r="GV506" s="1624" t="str">
        <f>IF($U$220&lt;&gt;"",$U$220,"")</f>
        <v/>
      </c>
      <c r="GW506" s="1624"/>
      <c r="GX506" s="1624"/>
      <c r="GY506" s="1788"/>
      <c r="GZ506" s="1523" t="str">
        <f>IF($CG$242&lt;&gt;"",$CG$242,"")</f>
        <v>平成</v>
      </c>
      <c r="HA506" s="1524"/>
      <c r="HB506" s="1524"/>
      <c r="HC506" s="1524"/>
      <c r="HD506" s="1524"/>
      <c r="HE506" s="1524"/>
      <c r="HF506" s="1524"/>
      <c r="HG506" s="1524"/>
      <c r="HH506" s="1524"/>
      <c r="HI506" s="1524"/>
      <c r="HJ506" s="1524"/>
      <c r="HK506" s="1524"/>
      <c r="HL506" s="1524"/>
      <c r="HM506" s="1524"/>
      <c r="HN506" s="1524"/>
      <c r="HO506" s="1524"/>
      <c r="HP506" s="1524"/>
      <c r="HQ506" s="1524"/>
      <c r="HR506" s="1524"/>
      <c r="HS506" s="1524"/>
      <c r="HT506" s="1525"/>
      <c r="HU506" s="1623" t="str">
        <f>IF($DB$242&lt;&gt;"",$DB$242,"")</f>
        <v/>
      </c>
      <c r="HV506" s="1624"/>
      <c r="HW506" s="1624"/>
      <c r="HX506" s="1624" t="str">
        <f>IF($U$220&lt;&gt;"",$U$220,"")</f>
        <v/>
      </c>
      <c r="HY506" s="1625"/>
      <c r="HZ506" s="1623" t="str">
        <f>IF($DG$242&lt;&gt;"",$DG$242,"")</f>
        <v/>
      </c>
      <c r="IA506" s="1624"/>
      <c r="IB506" s="1624" t="str">
        <f>IF($U$220&lt;&gt;"",$U$220,"")</f>
        <v/>
      </c>
      <c r="IC506" s="1624"/>
      <c r="ID506" s="1625"/>
      <c r="IE506" s="1623" t="str">
        <f>IF($DL$242&lt;&gt;"",$DL$242,"")</f>
        <v/>
      </c>
      <c r="IF506" s="1624" t="str">
        <f>IF($U$220&lt;&gt;"",$U$220,"")</f>
        <v/>
      </c>
      <c r="IG506" s="1624"/>
      <c r="IH506" s="1624"/>
      <c r="II506" s="1632"/>
    </row>
    <row r="507" spans="3:243" ht="5.25" customHeight="1">
      <c r="C507" s="140"/>
      <c r="D507" s="1686"/>
      <c r="E507" s="1686"/>
      <c r="F507" s="1686"/>
      <c r="G507" s="1686"/>
      <c r="H507" s="1602"/>
      <c r="I507" s="1603"/>
      <c r="J507" s="1603"/>
      <c r="K507" s="1603"/>
      <c r="L507" s="1618"/>
      <c r="M507" s="1602"/>
      <c r="N507" s="1603"/>
      <c r="O507" s="1603"/>
      <c r="P507" s="1604"/>
      <c r="Q507" s="1652"/>
      <c r="R507" s="1603"/>
      <c r="S507" s="1603"/>
      <c r="T507" s="1604"/>
      <c r="U507" s="1652"/>
      <c r="V507" s="1603"/>
      <c r="W507" s="1603"/>
      <c r="X507" s="1604"/>
      <c r="Y507" s="1652"/>
      <c r="Z507" s="1603"/>
      <c r="AA507" s="1603"/>
      <c r="AB507" s="1603"/>
      <c r="AC507" s="1618"/>
      <c r="AD507" s="1602"/>
      <c r="AE507" s="1603"/>
      <c r="AF507" s="1603"/>
      <c r="AG507" s="1603"/>
      <c r="AH507" s="1604"/>
      <c r="AI507" s="1652"/>
      <c r="AJ507" s="1603"/>
      <c r="AK507" s="1603"/>
      <c r="AL507" s="1603"/>
      <c r="AM507" s="1604"/>
      <c r="AN507" s="1652"/>
      <c r="AO507" s="1603"/>
      <c r="AP507" s="1603"/>
      <c r="AQ507" s="1603"/>
      <c r="AR507" s="1604"/>
      <c r="AS507" s="1652"/>
      <c r="AT507" s="1603"/>
      <c r="AU507" s="1603"/>
      <c r="AV507" s="1603"/>
      <c r="AW507" s="1604"/>
      <c r="AX507" s="1652"/>
      <c r="AY507" s="1603"/>
      <c r="AZ507" s="1603"/>
      <c r="BA507" s="1603"/>
      <c r="BB507" s="1618"/>
      <c r="BC507" s="1511"/>
      <c r="BD507" s="1512"/>
      <c r="BE507" s="1512"/>
      <c r="BF507" s="1512"/>
      <c r="BG507" s="1513"/>
      <c r="BH507" s="1602"/>
      <c r="BI507" s="1603"/>
      <c r="BJ507" s="1603"/>
      <c r="BK507" s="1603"/>
      <c r="BL507" s="1604"/>
      <c r="BM507" s="1652"/>
      <c r="BN507" s="1603"/>
      <c r="BO507" s="1603"/>
      <c r="BP507" s="1603"/>
      <c r="BQ507" s="1604"/>
      <c r="BR507" s="1626"/>
      <c r="BS507" s="1627"/>
      <c r="BT507" s="1627"/>
      <c r="BU507" s="1627"/>
      <c r="BV507" s="1628"/>
      <c r="BW507" s="1626"/>
      <c r="BX507" s="1627"/>
      <c r="BY507" s="1627"/>
      <c r="BZ507" s="1627"/>
      <c r="CA507" s="1628"/>
      <c r="CB507" s="1626"/>
      <c r="CC507" s="1627"/>
      <c r="CD507" s="1627"/>
      <c r="CE507" s="1627"/>
      <c r="CF507" s="1789"/>
      <c r="CG507" s="1526"/>
      <c r="CH507" s="1527"/>
      <c r="CI507" s="1527"/>
      <c r="CJ507" s="1527"/>
      <c r="CK507" s="1527"/>
      <c r="CL507" s="1527"/>
      <c r="CM507" s="1527"/>
      <c r="CN507" s="1527"/>
      <c r="CO507" s="1527"/>
      <c r="CP507" s="1527"/>
      <c r="CQ507" s="1527"/>
      <c r="CR507" s="1527"/>
      <c r="CS507" s="1527"/>
      <c r="CT507" s="1527"/>
      <c r="CU507" s="1527"/>
      <c r="CV507" s="1527"/>
      <c r="CW507" s="1527"/>
      <c r="CX507" s="1527"/>
      <c r="CY507" s="1527"/>
      <c r="CZ507" s="1527"/>
      <c r="DA507" s="1528"/>
      <c r="DB507" s="1626"/>
      <c r="DC507" s="1627"/>
      <c r="DD507" s="1627"/>
      <c r="DE507" s="1627"/>
      <c r="DF507" s="1628"/>
      <c r="DG507" s="1626"/>
      <c r="DH507" s="1627"/>
      <c r="DI507" s="1627"/>
      <c r="DJ507" s="1627"/>
      <c r="DK507" s="1628"/>
      <c r="DL507" s="1626"/>
      <c r="DM507" s="1627"/>
      <c r="DN507" s="1627"/>
      <c r="DO507" s="1627"/>
      <c r="DP507" s="1633"/>
      <c r="DQ507" s="81"/>
      <c r="DR507" s="144"/>
      <c r="DU507" s="140"/>
      <c r="DV507" s="140"/>
      <c r="DW507" s="1686"/>
      <c r="DX507" s="1686"/>
      <c r="DY507" s="1686"/>
      <c r="DZ507" s="1686"/>
      <c r="EA507" s="1602"/>
      <c r="EB507" s="1603"/>
      <c r="EC507" s="1603"/>
      <c r="ED507" s="1603"/>
      <c r="EE507" s="1618"/>
      <c r="EF507" s="1602"/>
      <c r="EG507" s="1603"/>
      <c r="EH507" s="1603"/>
      <c r="EI507" s="1604"/>
      <c r="EJ507" s="1652"/>
      <c r="EK507" s="1603"/>
      <c r="EL507" s="1603"/>
      <c r="EM507" s="1604"/>
      <c r="EN507" s="1652"/>
      <c r="EO507" s="1603"/>
      <c r="EP507" s="1603"/>
      <c r="EQ507" s="1604"/>
      <c r="ER507" s="1652"/>
      <c r="ES507" s="1603"/>
      <c r="ET507" s="1603"/>
      <c r="EU507" s="1603"/>
      <c r="EV507" s="1618"/>
      <c r="EW507" s="1602"/>
      <c r="EX507" s="1603"/>
      <c r="EY507" s="1603"/>
      <c r="EZ507" s="1603"/>
      <c r="FA507" s="1604"/>
      <c r="FB507" s="1652"/>
      <c r="FC507" s="1603"/>
      <c r="FD507" s="1603"/>
      <c r="FE507" s="1603"/>
      <c r="FF507" s="1604"/>
      <c r="FG507" s="1652"/>
      <c r="FH507" s="1603"/>
      <c r="FI507" s="1603"/>
      <c r="FJ507" s="1603"/>
      <c r="FK507" s="1604"/>
      <c r="FL507" s="1652"/>
      <c r="FM507" s="1603"/>
      <c r="FN507" s="1603"/>
      <c r="FO507" s="1603"/>
      <c r="FP507" s="1604"/>
      <c r="FQ507" s="1652"/>
      <c r="FR507" s="1603"/>
      <c r="FS507" s="1603"/>
      <c r="FT507" s="1603"/>
      <c r="FU507" s="1618"/>
      <c r="FV507" s="1511"/>
      <c r="FW507" s="1512"/>
      <c r="FX507" s="1512"/>
      <c r="FY507" s="1512"/>
      <c r="FZ507" s="1513"/>
      <c r="GA507" s="1602"/>
      <c r="GB507" s="1603"/>
      <c r="GC507" s="1603"/>
      <c r="GD507" s="1603"/>
      <c r="GE507" s="1604"/>
      <c r="GF507" s="1652"/>
      <c r="GG507" s="1603"/>
      <c r="GH507" s="1603"/>
      <c r="GI507" s="1603"/>
      <c r="GJ507" s="1604"/>
      <c r="GK507" s="1626"/>
      <c r="GL507" s="1627"/>
      <c r="GM507" s="1627"/>
      <c r="GN507" s="1627"/>
      <c r="GO507" s="1628"/>
      <c r="GP507" s="1626"/>
      <c r="GQ507" s="1627"/>
      <c r="GR507" s="1627"/>
      <c r="GS507" s="1627"/>
      <c r="GT507" s="1628"/>
      <c r="GU507" s="1626"/>
      <c r="GV507" s="1627"/>
      <c r="GW507" s="1627"/>
      <c r="GX507" s="1627"/>
      <c r="GY507" s="1789"/>
      <c r="GZ507" s="1526"/>
      <c r="HA507" s="1527"/>
      <c r="HB507" s="1527"/>
      <c r="HC507" s="1527"/>
      <c r="HD507" s="1527"/>
      <c r="HE507" s="1527"/>
      <c r="HF507" s="1527"/>
      <c r="HG507" s="1527"/>
      <c r="HH507" s="1527"/>
      <c r="HI507" s="1527"/>
      <c r="HJ507" s="1527"/>
      <c r="HK507" s="1527"/>
      <c r="HL507" s="1527"/>
      <c r="HM507" s="1527"/>
      <c r="HN507" s="1527"/>
      <c r="HO507" s="1527"/>
      <c r="HP507" s="1527"/>
      <c r="HQ507" s="1527"/>
      <c r="HR507" s="1527"/>
      <c r="HS507" s="1527"/>
      <c r="HT507" s="1528"/>
      <c r="HU507" s="1626"/>
      <c r="HV507" s="1627"/>
      <c r="HW507" s="1627"/>
      <c r="HX507" s="1627"/>
      <c r="HY507" s="1628"/>
      <c r="HZ507" s="1626"/>
      <c r="IA507" s="1627"/>
      <c r="IB507" s="1627"/>
      <c r="IC507" s="1627"/>
      <c r="ID507" s="1628"/>
      <c r="IE507" s="1626"/>
      <c r="IF507" s="1627"/>
      <c r="IG507" s="1627"/>
      <c r="IH507" s="1627"/>
      <c r="II507" s="1633"/>
    </row>
    <row r="508" spans="3:243" ht="5.25" customHeight="1">
      <c r="C508" s="140"/>
      <c r="D508" s="1686"/>
      <c r="E508" s="1686"/>
      <c r="F508" s="1686"/>
      <c r="G508" s="1686"/>
      <c r="H508" s="1602"/>
      <c r="I508" s="1603"/>
      <c r="J508" s="1603"/>
      <c r="K508" s="1603"/>
      <c r="L508" s="1618"/>
      <c r="M508" s="1602"/>
      <c r="N508" s="1603"/>
      <c r="O508" s="1603"/>
      <c r="P508" s="1604"/>
      <c r="Q508" s="1652"/>
      <c r="R508" s="1603"/>
      <c r="S508" s="1603"/>
      <c r="T508" s="1604"/>
      <c r="U508" s="1652"/>
      <c r="V508" s="1603"/>
      <c r="W508" s="1603"/>
      <c r="X508" s="1604"/>
      <c r="Y508" s="1652"/>
      <c r="Z508" s="1603"/>
      <c r="AA508" s="1603"/>
      <c r="AB508" s="1603"/>
      <c r="AC508" s="1618"/>
      <c r="AD508" s="1602"/>
      <c r="AE508" s="1603"/>
      <c r="AF508" s="1603"/>
      <c r="AG508" s="1603"/>
      <c r="AH508" s="1604"/>
      <c r="AI508" s="1652"/>
      <c r="AJ508" s="1603"/>
      <c r="AK508" s="1603"/>
      <c r="AL508" s="1603"/>
      <c r="AM508" s="1604"/>
      <c r="AN508" s="1652"/>
      <c r="AO508" s="1603"/>
      <c r="AP508" s="1603"/>
      <c r="AQ508" s="1603"/>
      <c r="AR508" s="1604"/>
      <c r="AS508" s="1652"/>
      <c r="AT508" s="1603"/>
      <c r="AU508" s="1603"/>
      <c r="AV508" s="1603"/>
      <c r="AW508" s="1604"/>
      <c r="AX508" s="1652"/>
      <c r="AY508" s="1603"/>
      <c r="AZ508" s="1603"/>
      <c r="BA508" s="1603"/>
      <c r="BB508" s="1618"/>
      <c r="BC508" s="1511"/>
      <c r="BD508" s="1512"/>
      <c r="BE508" s="1512"/>
      <c r="BF508" s="1512"/>
      <c r="BG508" s="1513"/>
      <c r="BH508" s="1602"/>
      <c r="BI508" s="1603"/>
      <c r="BJ508" s="1603"/>
      <c r="BK508" s="1603"/>
      <c r="BL508" s="1604"/>
      <c r="BM508" s="1652"/>
      <c r="BN508" s="1603"/>
      <c r="BO508" s="1603"/>
      <c r="BP508" s="1603"/>
      <c r="BQ508" s="1604"/>
      <c r="BR508" s="1626"/>
      <c r="BS508" s="1627"/>
      <c r="BT508" s="1627"/>
      <c r="BU508" s="1627"/>
      <c r="BV508" s="1628"/>
      <c r="BW508" s="1626"/>
      <c r="BX508" s="1627"/>
      <c r="BY508" s="1627"/>
      <c r="BZ508" s="1627"/>
      <c r="CA508" s="1628"/>
      <c r="CB508" s="1626"/>
      <c r="CC508" s="1627"/>
      <c r="CD508" s="1627"/>
      <c r="CE508" s="1627"/>
      <c r="CF508" s="1789"/>
      <c r="CG508" s="1526"/>
      <c r="CH508" s="1527"/>
      <c r="CI508" s="1527"/>
      <c r="CJ508" s="1527"/>
      <c r="CK508" s="1527"/>
      <c r="CL508" s="1527"/>
      <c r="CM508" s="1527"/>
      <c r="CN508" s="1527"/>
      <c r="CO508" s="1527"/>
      <c r="CP508" s="1527"/>
      <c r="CQ508" s="1527"/>
      <c r="CR508" s="1527"/>
      <c r="CS508" s="1527"/>
      <c r="CT508" s="1527"/>
      <c r="CU508" s="1527"/>
      <c r="CV508" s="1527"/>
      <c r="CW508" s="1527"/>
      <c r="CX508" s="1527"/>
      <c r="CY508" s="1527"/>
      <c r="CZ508" s="1527"/>
      <c r="DA508" s="1528"/>
      <c r="DB508" s="1626"/>
      <c r="DC508" s="1627"/>
      <c r="DD508" s="1627"/>
      <c r="DE508" s="1627"/>
      <c r="DF508" s="1628"/>
      <c r="DG508" s="1626"/>
      <c r="DH508" s="1627"/>
      <c r="DI508" s="1627"/>
      <c r="DJ508" s="1627"/>
      <c r="DK508" s="1628"/>
      <c r="DL508" s="1626"/>
      <c r="DM508" s="1627"/>
      <c r="DN508" s="1627"/>
      <c r="DO508" s="1627"/>
      <c r="DP508" s="1633"/>
      <c r="DQ508" s="81"/>
      <c r="DR508" s="144"/>
      <c r="DU508" s="140"/>
      <c r="DV508" s="140"/>
      <c r="DW508" s="1686"/>
      <c r="DX508" s="1686"/>
      <c r="DY508" s="1686"/>
      <c r="DZ508" s="1686"/>
      <c r="EA508" s="1602"/>
      <c r="EB508" s="1603"/>
      <c r="EC508" s="1603"/>
      <c r="ED508" s="1603"/>
      <c r="EE508" s="1618"/>
      <c r="EF508" s="1602"/>
      <c r="EG508" s="1603"/>
      <c r="EH508" s="1603"/>
      <c r="EI508" s="1604"/>
      <c r="EJ508" s="1652"/>
      <c r="EK508" s="1603"/>
      <c r="EL508" s="1603"/>
      <c r="EM508" s="1604"/>
      <c r="EN508" s="1652"/>
      <c r="EO508" s="1603"/>
      <c r="EP508" s="1603"/>
      <c r="EQ508" s="1604"/>
      <c r="ER508" s="1652"/>
      <c r="ES508" s="1603"/>
      <c r="ET508" s="1603"/>
      <c r="EU508" s="1603"/>
      <c r="EV508" s="1618"/>
      <c r="EW508" s="1602"/>
      <c r="EX508" s="1603"/>
      <c r="EY508" s="1603"/>
      <c r="EZ508" s="1603"/>
      <c r="FA508" s="1604"/>
      <c r="FB508" s="1652"/>
      <c r="FC508" s="1603"/>
      <c r="FD508" s="1603"/>
      <c r="FE508" s="1603"/>
      <c r="FF508" s="1604"/>
      <c r="FG508" s="1652"/>
      <c r="FH508" s="1603"/>
      <c r="FI508" s="1603"/>
      <c r="FJ508" s="1603"/>
      <c r="FK508" s="1604"/>
      <c r="FL508" s="1652"/>
      <c r="FM508" s="1603"/>
      <c r="FN508" s="1603"/>
      <c r="FO508" s="1603"/>
      <c r="FP508" s="1604"/>
      <c r="FQ508" s="1652"/>
      <c r="FR508" s="1603"/>
      <c r="FS508" s="1603"/>
      <c r="FT508" s="1603"/>
      <c r="FU508" s="1618"/>
      <c r="FV508" s="1511"/>
      <c r="FW508" s="1512"/>
      <c r="FX508" s="1512"/>
      <c r="FY508" s="1512"/>
      <c r="FZ508" s="1513"/>
      <c r="GA508" s="1602"/>
      <c r="GB508" s="1603"/>
      <c r="GC508" s="1603"/>
      <c r="GD508" s="1603"/>
      <c r="GE508" s="1604"/>
      <c r="GF508" s="1652"/>
      <c r="GG508" s="1603"/>
      <c r="GH508" s="1603"/>
      <c r="GI508" s="1603"/>
      <c r="GJ508" s="1604"/>
      <c r="GK508" s="1626"/>
      <c r="GL508" s="1627"/>
      <c r="GM508" s="1627"/>
      <c r="GN508" s="1627"/>
      <c r="GO508" s="1628"/>
      <c r="GP508" s="1626"/>
      <c r="GQ508" s="1627"/>
      <c r="GR508" s="1627"/>
      <c r="GS508" s="1627"/>
      <c r="GT508" s="1628"/>
      <c r="GU508" s="1626"/>
      <c r="GV508" s="1627"/>
      <c r="GW508" s="1627"/>
      <c r="GX508" s="1627"/>
      <c r="GY508" s="1789"/>
      <c r="GZ508" s="1526"/>
      <c r="HA508" s="1527"/>
      <c r="HB508" s="1527"/>
      <c r="HC508" s="1527"/>
      <c r="HD508" s="1527"/>
      <c r="HE508" s="1527"/>
      <c r="HF508" s="1527"/>
      <c r="HG508" s="1527"/>
      <c r="HH508" s="1527"/>
      <c r="HI508" s="1527"/>
      <c r="HJ508" s="1527"/>
      <c r="HK508" s="1527"/>
      <c r="HL508" s="1527"/>
      <c r="HM508" s="1527"/>
      <c r="HN508" s="1527"/>
      <c r="HO508" s="1527"/>
      <c r="HP508" s="1527"/>
      <c r="HQ508" s="1527"/>
      <c r="HR508" s="1527"/>
      <c r="HS508" s="1527"/>
      <c r="HT508" s="1528"/>
      <c r="HU508" s="1626"/>
      <c r="HV508" s="1627"/>
      <c r="HW508" s="1627"/>
      <c r="HX508" s="1627"/>
      <c r="HY508" s="1628"/>
      <c r="HZ508" s="1626"/>
      <c r="IA508" s="1627"/>
      <c r="IB508" s="1627"/>
      <c r="IC508" s="1627"/>
      <c r="ID508" s="1628"/>
      <c r="IE508" s="1626"/>
      <c r="IF508" s="1627"/>
      <c r="IG508" s="1627"/>
      <c r="IH508" s="1627"/>
      <c r="II508" s="1633"/>
    </row>
    <row r="509" spans="3:243" ht="5.25" customHeight="1">
      <c r="C509" s="140"/>
      <c r="D509" s="1686"/>
      <c r="E509" s="1686"/>
      <c r="F509" s="1686"/>
      <c r="G509" s="1686"/>
      <c r="H509" s="1602"/>
      <c r="I509" s="1603"/>
      <c r="J509" s="1603"/>
      <c r="K509" s="1603"/>
      <c r="L509" s="1618"/>
      <c r="M509" s="1602"/>
      <c r="N509" s="1603"/>
      <c r="O509" s="1603"/>
      <c r="P509" s="1604"/>
      <c r="Q509" s="1652"/>
      <c r="R509" s="1603"/>
      <c r="S509" s="1603"/>
      <c r="T509" s="1604"/>
      <c r="U509" s="1652"/>
      <c r="V509" s="1603"/>
      <c r="W509" s="1603"/>
      <c r="X509" s="1604"/>
      <c r="Y509" s="1652"/>
      <c r="Z509" s="1603"/>
      <c r="AA509" s="1603"/>
      <c r="AB509" s="1603"/>
      <c r="AC509" s="1618"/>
      <c r="AD509" s="1602"/>
      <c r="AE509" s="1603"/>
      <c r="AF509" s="1603"/>
      <c r="AG509" s="1603"/>
      <c r="AH509" s="1604"/>
      <c r="AI509" s="1652"/>
      <c r="AJ509" s="1603"/>
      <c r="AK509" s="1603"/>
      <c r="AL509" s="1603"/>
      <c r="AM509" s="1604"/>
      <c r="AN509" s="1652"/>
      <c r="AO509" s="1603"/>
      <c r="AP509" s="1603"/>
      <c r="AQ509" s="1603"/>
      <c r="AR509" s="1604"/>
      <c r="AS509" s="1652"/>
      <c r="AT509" s="1603"/>
      <c r="AU509" s="1603"/>
      <c r="AV509" s="1603"/>
      <c r="AW509" s="1604"/>
      <c r="AX509" s="1652"/>
      <c r="AY509" s="1603"/>
      <c r="AZ509" s="1603"/>
      <c r="BA509" s="1603"/>
      <c r="BB509" s="1618"/>
      <c r="BC509" s="1511"/>
      <c r="BD509" s="1512"/>
      <c r="BE509" s="1512"/>
      <c r="BF509" s="1512"/>
      <c r="BG509" s="1513"/>
      <c r="BH509" s="1602"/>
      <c r="BI509" s="1603"/>
      <c r="BJ509" s="1603"/>
      <c r="BK509" s="1603"/>
      <c r="BL509" s="1604"/>
      <c r="BM509" s="1652"/>
      <c r="BN509" s="1603"/>
      <c r="BO509" s="1603"/>
      <c r="BP509" s="1603"/>
      <c r="BQ509" s="1604"/>
      <c r="BR509" s="1626"/>
      <c r="BS509" s="1627"/>
      <c r="BT509" s="1627"/>
      <c r="BU509" s="1627"/>
      <c r="BV509" s="1628"/>
      <c r="BW509" s="1626"/>
      <c r="BX509" s="1627"/>
      <c r="BY509" s="1627"/>
      <c r="BZ509" s="1627"/>
      <c r="CA509" s="1628"/>
      <c r="CB509" s="1626"/>
      <c r="CC509" s="1627"/>
      <c r="CD509" s="1627"/>
      <c r="CE509" s="1627"/>
      <c r="CF509" s="1789"/>
      <c r="CG509" s="1526"/>
      <c r="CH509" s="1527"/>
      <c r="CI509" s="1527"/>
      <c r="CJ509" s="1527"/>
      <c r="CK509" s="1527"/>
      <c r="CL509" s="1527"/>
      <c r="CM509" s="1527"/>
      <c r="CN509" s="1527"/>
      <c r="CO509" s="1527"/>
      <c r="CP509" s="1527"/>
      <c r="CQ509" s="1527"/>
      <c r="CR509" s="1527"/>
      <c r="CS509" s="1527"/>
      <c r="CT509" s="1527"/>
      <c r="CU509" s="1527"/>
      <c r="CV509" s="1527"/>
      <c r="CW509" s="1527"/>
      <c r="CX509" s="1527"/>
      <c r="CY509" s="1527"/>
      <c r="CZ509" s="1527"/>
      <c r="DA509" s="1528"/>
      <c r="DB509" s="1626"/>
      <c r="DC509" s="1627"/>
      <c r="DD509" s="1627"/>
      <c r="DE509" s="1627"/>
      <c r="DF509" s="1628"/>
      <c r="DG509" s="1626"/>
      <c r="DH509" s="1627"/>
      <c r="DI509" s="1627"/>
      <c r="DJ509" s="1627"/>
      <c r="DK509" s="1628"/>
      <c r="DL509" s="1626"/>
      <c r="DM509" s="1627"/>
      <c r="DN509" s="1627"/>
      <c r="DO509" s="1627"/>
      <c r="DP509" s="1633"/>
      <c r="DQ509" s="81"/>
      <c r="DR509" s="144"/>
      <c r="DU509" s="140"/>
      <c r="DV509" s="140"/>
      <c r="DW509" s="1686"/>
      <c r="DX509" s="1686"/>
      <c r="DY509" s="1686"/>
      <c r="DZ509" s="1686"/>
      <c r="EA509" s="1602"/>
      <c r="EB509" s="1603"/>
      <c r="EC509" s="1603"/>
      <c r="ED509" s="1603"/>
      <c r="EE509" s="1618"/>
      <c r="EF509" s="1602"/>
      <c r="EG509" s="1603"/>
      <c r="EH509" s="1603"/>
      <c r="EI509" s="1604"/>
      <c r="EJ509" s="1652"/>
      <c r="EK509" s="1603"/>
      <c r="EL509" s="1603"/>
      <c r="EM509" s="1604"/>
      <c r="EN509" s="1652"/>
      <c r="EO509" s="1603"/>
      <c r="EP509" s="1603"/>
      <c r="EQ509" s="1604"/>
      <c r="ER509" s="1652"/>
      <c r="ES509" s="1603"/>
      <c r="ET509" s="1603"/>
      <c r="EU509" s="1603"/>
      <c r="EV509" s="1618"/>
      <c r="EW509" s="1602"/>
      <c r="EX509" s="1603"/>
      <c r="EY509" s="1603"/>
      <c r="EZ509" s="1603"/>
      <c r="FA509" s="1604"/>
      <c r="FB509" s="1652"/>
      <c r="FC509" s="1603"/>
      <c r="FD509" s="1603"/>
      <c r="FE509" s="1603"/>
      <c r="FF509" s="1604"/>
      <c r="FG509" s="1652"/>
      <c r="FH509" s="1603"/>
      <c r="FI509" s="1603"/>
      <c r="FJ509" s="1603"/>
      <c r="FK509" s="1604"/>
      <c r="FL509" s="1652"/>
      <c r="FM509" s="1603"/>
      <c r="FN509" s="1603"/>
      <c r="FO509" s="1603"/>
      <c r="FP509" s="1604"/>
      <c r="FQ509" s="1652"/>
      <c r="FR509" s="1603"/>
      <c r="FS509" s="1603"/>
      <c r="FT509" s="1603"/>
      <c r="FU509" s="1618"/>
      <c r="FV509" s="1511"/>
      <c r="FW509" s="1512"/>
      <c r="FX509" s="1512"/>
      <c r="FY509" s="1512"/>
      <c r="FZ509" s="1513"/>
      <c r="GA509" s="1602"/>
      <c r="GB509" s="1603"/>
      <c r="GC509" s="1603"/>
      <c r="GD509" s="1603"/>
      <c r="GE509" s="1604"/>
      <c r="GF509" s="1652"/>
      <c r="GG509" s="1603"/>
      <c r="GH509" s="1603"/>
      <c r="GI509" s="1603"/>
      <c r="GJ509" s="1604"/>
      <c r="GK509" s="1626"/>
      <c r="GL509" s="1627"/>
      <c r="GM509" s="1627"/>
      <c r="GN509" s="1627"/>
      <c r="GO509" s="1628"/>
      <c r="GP509" s="1626"/>
      <c r="GQ509" s="1627"/>
      <c r="GR509" s="1627"/>
      <c r="GS509" s="1627"/>
      <c r="GT509" s="1628"/>
      <c r="GU509" s="1626"/>
      <c r="GV509" s="1627"/>
      <c r="GW509" s="1627"/>
      <c r="GX509" s="1627"/>
      <c r="GY509" s="1789"/>
      <c r="GZ509" s="1526"/>
      <c r="HA509" s="1527"/>
      <c r="HB509" s="1527"/>
      <c r="HC509" s="1527"/>
      <c r="HD509" s="1527"/>
      <c r="HE509" s="1527"/>
      <c r="HF509" s="1527"/>
      <c r="HG509" s="1527"/>
      <c r="HH509" s="1527"/>
      <c r="HI509" s="1527"/>
      <c r="HJ509" s="1527"/>
      <c r="HK509" s="1527"/>
      <c r="HL509" s="1527"/>
      <c r="HM509" s="1527"/>
      <c r="HN509" s="1527"/>
      <c r="HO509" s="1527"/>
      <c r="HP509" s="1527"/>
      <c r="HQ509" s="1527"/>
      <c r="HR509" s="1527"/>
      <c r="HS509" s="1527"/>
      <c r="HT509" s="1528"/>
      <c r="HU509" s="1626"/>
      <c r="HV509" s="1627"/>
      <c r="HW509" s="1627"/>
      <c r="HX509" s="1627"/>
      <c r="HY509" s="1628"/>
      <c r="HZ509" s="1626"/>
      <c r="IA509" s="1627"/>
      <c r="IB509" s="1627"/>
      <c r="IC509" s="1627"/>
      <c r="ID509" s="1628"/>
      <c r="IE509" s="1626"/>
      <c r="IF509" s="1627"/>
      <c r="IG509" s="1627"/>
      <c r="IH509" s="1627"/>
      <c r="II509" s="1633"/>
    </row>
    <row r="510" spans="3:243" ht="5.25" customHeight="1">
      <c r="C510" s="140"/>
      <c r="D510" s="1686"/>
      <c r="E510" s="1686"/>
      <c r="F510" s="1686"/>
      <c r="G510" s="1686"/>
      <c r="H510" s="1602"/>
      <c r="I510" s="1603"/>
      <c r="J510" s="1603"/>
      <c r="K510" s="1603"/>
      <c r="L510" s="1618"/>
      <c r="M510" s="1602"/>
      <c r="N510" s="1603"/>
      <c r="O510" s="1603"/>
      <c r="P510" s="1604"/>
      <c r="Q510" s="1652"/>
      <c r="R510" s="1603"/>
      <c r="S510" s="1603"/>
      <c r="T510" s="1604"/>
      <c r="U510" s="1652"/>
      <c r="V510" s="1603"/>
      <c r="W510" s="1603"/>
      <c r="X510" s="1604"/>
      <c r="Y510" s="1652"/>
      <c r="Z510" s="1603"/>
      <c r="AA510" s="1603"/>
      <c r="AB510" s="1603"/>
      <c r="AC510" s="1618"/>
      <c r="AD510" s="1602"/>
      <c r="AE510" s="1603"/>
      <c r="AF510" s="1603"/>
      <c r="AG510" s="1603"/>
      <c r="AH510" s="1604"/>
      <c r="AI510" s="1652"/>
      <c r="AJ510" s="1603"/>
      <c r="AK510" s="1603"/>
      <c r="AL510" s="1603"/>
      <c r="AM510" s="1604"/>
      <c r="AN510" s="1652"/>
      <c r="AO510" s="1603"/>
      <c r="AP510" s="1603"/>
      <c r="AQ510" s="1603"/>
      <c r="AR510" s="1604"/>
      <c r="AS510" s="1652"/>
      <c r="AT510" s="1603"/>
      <c r="AU510" s="1603"/>
      <c r="AV510" s="1603"/>
      <c r="AW510" s="1604"/>
      <c r="AX510" s="1652"/>
      <c r="AY510" s="1603"/>
      <c r="AZ510" s="1603"/>
      <c r="BA510" s="1603"/>
      <c r="BB510" s="1618"/>
      <c r="BC510" s="1511"/>
      <c r="BD510" s="1512"/>
      <c r="BE510" s="1512"/>
      <c r="BF510" s="1512"/>
      <c r="BG510" s="1513"/>
      <c r="BH510" s="1602"/>
      <c r="BI510" s="1603"/>
      <c r="BJ510" s="1603"/>
      <c r="BK510" s="1603"/>
      <c r="BL510" s="1604"/>
      <c r="BM510" s="1652"/>
      <c r="BN510" s="1603"/>
      <c r="BO510" s="1603"/>
      <c r="BP510" s="1603"/>
      <c r="BQ510" s="1604"/>
      <c r="BR510" s="1626"/>
      <c r="BS510" s="1627"/>
      <c r="BT510" s="1627"/>
      <c r="BU510" s="1627"/>
      <c r="BV510" s="1628"/>
      <c r="BW510" s="1626"/>
      <c r="BX510" s="1627"/>
      <c r="BY510" s="1627"/>
      <c r="BZ510" s="1627"/>
      <c r="CA510" s="1628"/>
      <c r="CB510" s="1626"/>
      <c r="CC510" s="1627"/>
      <c r="CD510" s="1627"/>
      <c r="CE510" s="1627"/>
      <c r="CF510" s="1789"/>
      <c r="CG510" s="1526"/>
      <c r="CH510" s="1527"/>
      <c r="CI510" s="1527"/>
      <c r="CJ510" s="1527"/>
      <c r="CK510" s="1527"/>
      <c r="CL510" s="1527"/>
      <c r="CM510" s="1527"/>
      <c r="CN510" s="1527"/>
      <c r="CO510" s="1527"/>
      <c r="CP510" s="1527"/>
      <c r="CQ510" s="1527"/>
      <c r="CR510" s="1527"/>
      <c r="CS510" s="1527"/>
      <c r="CT510" s="1527"/>
      <c r="CU510" s="1527"/>
      <c r="CV510" s="1527"/>
      <c r="CW510" s="1527"/>
      <c r="CX510" s="1527"/>
      <c r="CY510" s="1527"/>
      <c r="CZ510" s="1527"/>
      <c r="DA510" s="1528"/>
      <c r="DB510" s="1626"/>
      <c r="DC510" s="1627"/>
      <c r="DD510" s="1627"/>
      <c r="DE510" s="1627"/>
      <c r="DF510" s="1628"/>
      <c r="DG510" s="1626"/>
      <c r="DH510" s="1627"/>
      <c r="DI510" s="1627"/>
      <c r="DJ510" s="1627"/>
      <c r="DK510" s="1628"/>
      <c r="DL510" s="1626"/>
      <c r="DM510" s="1627"/>
      <c r="DN510" s="1627"/>
      <c r="DO510" s="1627"/>
      <c r="DP510" s="1633"/>
      <c r="DQ510" s="81"/>
      <c r="DR510" s="144"/>
      <c r="DU510" s="140"/>
      <c r="DV510" s="140"/>
      <c r="DW510" s="1686"/>
      <c r="DX510" s="1686"/>
      <c r="DY510" s="1686"/>
      <c r="DZ510" s="1686"/>
      <c r="EA510" s="1602"/>
      <c r="EB510" s="1603"/>
      <c r="EC510" s="1603"/>
      <c r="ED510" s="1603"/>
      <c r="EE510" s="1618"/>
      <c r="EF510" s="1602"/>
      <c r="EG510" s="1603"/>
      <c r="EH510" s="1603"/>
      <c r="EI510" s="1604"/>
      <c r="EJ510" s="1652"/>
      <c r="EK510" s="1603"/>
      <c r="EL510" s="1603"/>
      <c r="EM510" s="1604"/>
      <c r="EN510" s="1652"/>
      <c r="EO510" s="1603"/>
      <c r="EP510" s="1603"/>
      <c r="EQ510" s="1604"/>
      <c r="ER510" s="1652"/>
      <c r="ES510" s="1603"/>
      <c r="ET510" s="1603"/>
      <c r="EU510" s="1603"/>
      <c r="EV510" s="1618"/>
      <c r="EW510" s="1602"/>
      <c r="EX510" s="1603"/>
      <c r="EY510" s="1603"/>
      <c r="EZ510" s="1603"/>
      <c r="FA510" s="1604"/>
      <c r="FB510" s="1652"/>
      <c r="FC510" s="1603"/>
      <c r="FD510" s="1603"/>
      <c r="FE510" s="1603"/>
      <c r="FF510" s="1604"/>
      <c r="FG510" s="1652"/>
      <c r="FH510" s="1603"/>
      <c r="FI510" s="1603"/>
      <c r="FJ510" s="1603"/>
      <c r="FK510" s="1604"/>
      <c r="FL510" s="1652"/>
      <c r="FM510" s="1603"/>
      <c r="FN510" s="1603"/>
      <c r="FO510" s="1603"/>
      <c r="FP510" s="1604"/>
      <c r="FQ510" s="1652"/>
      <c r="FR510" s="1603"/>
      <c r="FS510" s="1603"/>
      <c r="FT510" s="1603"/>
      <c r="FU510" s="1618"/>
      <c r="FV510" s="1511"/>
      <c r="FW510" s="1512"/>
      <c r="FX510" s="1512"/>
      <c r="FY510" s="1512"/>
      <c r="FZ510" s="1513"/>
      <c r="GA510" s="1602"/>
      <c r="GB510" s="1603"/>
      <c r="GC510" s="1603"/>
      <c r="GD510" s="1603"/>
      <c r="GE510" s="1604"/>
      <c r="GF510" s="1652"/>
      <c r="GG510" s="1603"/>
      <c r="GH510" s="1603"/>
      <c r="GI510" s="1603"/>
      <c r="GJ510" s="1604"/>
      <c r="GK510" s="1626"/>
      <c r="GL510" s="1627"/>
      <c r="GM510" s="1627"/>
      <c r="GN510" s="1627"/>
      <c r="GO510" s="1628"/>
      <c r="GP510" s="1626"/>
      <c r="GQ510" s="1627"/>
      <c r="GR510" s="1627"/>
      <c r="GS510" s="1627"/>
      <c r="GT510" s="1628"/>
      <c r="GU510" s="1626"/>
      <c r="GV510" s="1627"/>
      <c r="GW510" s="1627"/>
      <c r="GX510" s="1627"/>
      <c r="GY510" s="1789"/>
      <c r="GZ510" s="1526"/>
      <c r="HA510" s="1527"/>
      <c r="HB510" s="1527"/>
      <c r="HC510" s="1527"/>
      <c r="HD510" s="1527"/>
      <c r="HE510" s="1527"/>
      <c r="HF510" s="1527"/>
      <c r="HG510" s="1527"/>
      <c r="HH510" s="1527"/>
      <c r="HI510" s="1527"/>
      <c r="HJ510" s="1527"/>
      <c r="HK510" s="1527"/>
      <c r="HL510" s="1527"/>
      <c r="HM510" s="1527"/>
      <c r="HN510" s="1527"/>
      <c r="HO510" s="1527"/>
      <c r="HP510" s="1527"/>
      <c r="HQ510" s="1527"/>
      <c r="HR510" s="1527"/>
      <c r="HS510" s="1527"/>
      <c r="HT510" s="1528"/>
      <c r="HU510" s="1626"/>
      <c r="HV510" s="1627"/>
      <c r="HW510" s="1627"/>
      <c r="HX510" s="1627"/>
      <c r="HY510" s="1628"/>
      <c r="HZ510" s="1626"/>
      <c r="IA510" s="1627"/>
      <c r="IB510" s="1627"/>
      <c r="IC510" s="1627"/>
      <c r="ID510" s="1628"/>
      <c r="IE510" s="1626"/>
      <c r="IF510" s="1627"/>
      <c r="IG510" s="1627"/>
      <c r="IH510" s="1627"/>
      <c r="II510" s="1633"/>
    </row>
    <row r="511" spans="3:243" ht="5.25" customHeight="1">
      <c r="C511" s="140"/>
      <c r="D511" s="1686"/>
      <c r="E511" s="1686"/>
      <c r="F511" s="1686"/>
      <c r="G511" s="1686"/>
      <c r="H511" s="1602"/>
      <c r="I511" s="1603"/>
      <c r="J511" s="1603"/>
      <c r="K511" s="1603"/>
      <c r="L511" s="1618"/>
      <c r="M511" s="1602"/>
      <c r="N511" s="1603"/>
      <c r="O511" s="1603"/>
      <c r="P511" s="1604"/>
      <c r="Q511" s="1652"/>
      <c r="R511" s="1603"/>
      <c r="S511" s="1603"/>
      <c r="T511" s="1604"/>
      <c r="U511" s="1652"/>
      <c r="V511" s="1603"/>
      <c r="W511" s="1603"/>
      <c r="X511" s="1604"/>
      <c r="Y511" s="1652"/>
      <c r="Z511" s="1603"/>
      <c r="AA511" s="1603"/>
      <c r="AB511" s="1603"/>
      <c r="AC511" s="1618"/>
      <c r="AD511" s="1602"/>
      <c r="AE511" s="1603"/>
      <c r="AF511" s="1603"/>
      <c r="AG511" s="1603"/>
      <c r="AH511" s="1604"/>
      <c r="AI511" s="1652"/>
      <c r="AJ511" s="1603"/>
      <c r="AK511" s="1603"/>
      <c r="AL511" s="1603"/>
      <c r="AM511" s="1604"/>
      <c r="AN511" s="1652"/>
      <c r="AO511" s="1603"/>
      <c r="AP511" s="1603"/>
      <c r="AQ511" s="1603"/>
      <c r="AR511" s="1604"/>
      <c r="AS511" s="1652"/>
      <c r="AT511" s="1603"/>
      <c r="AU511" s="1603"/>
      <c r="AV511" s="1603"/>
      <c r="AW511" s="1604"/>
      <c r="AX511" s="1652"/>
      <c r="AY511" s="1603"/>
      <c r="AZ511" s="1603"/>
      <c r="BA511" s="1603"/>
      <c r="BB511" s="1618"/>
      <c r="BC511" s="1511"/>
      <c r="BD511" s="1512"/>
      <c r="BE511" s="1512"/>
      <c r="BF511" s="1512"/>
      <c r="BG511" s="1513"/>
      <c r="BH511" s="1602"/>
      <c r="BI511" s="1603"/>
      <c r="BJ511" s="1603"/>
      <c r="BK511" s="1603"/>
      <c r="BL511" s="1604"/>
      <c r="BM511" s="1652"/>
      <c r="BN511" s="1603"/>
      <c r="BO511" s="1603"/>
      <c r="BP511" s="1603"/>
      <c r="BQ511" s="1604"/>
      <c r="BR511" s="1626"/>
      <c r="BS511" s="1627"/>
      <c r="BT511" s="1627"/>
      <c r="BU511" s="1627"/>
      <c r="BV511" s="1628"/>
      <c r="BW511" s="1626"/>
      <c r="BX511" s="1627"/>
      <c r="BY511" s="1627"/>
      <c r="BZ511" s="1627"/>
      <c r="CA511" s="1628"/>
      <c r="CB511" s="1626"/>
      <c r="CC511" s="1627"/>
      <c r="CD511" s="1627"/>
      <c r="CE511" s="1627"/>
      <c r="CF511" s="1789"/>
      <c r="CG511" s="1526"/>
      <c r="CH511" s="1527"/>
      <c r="CI511" s="1527"/>
      <c r="CJ511" s="1527"/>
      <c r="CK511" s="1527"/>
      <c r="CL511" s="1527"/>
      <c r="CM511" s="1527"/>
      <c r="CN511" s="1527"/>
      <c r="CO511" s="1527"/>
      <c r="CP511" s="1527"/>
      <c r="CQ511" s="1527"/>
      <c r="CR511" s="1527"/>
      <c r="CS511" s="1527"/>
      <c r="CT511" s="1527"/>
      <c r="CU511" s="1527"/>
      <c r="CV511" s="1527"/>
      <c r="CW511" s="1527"/>
      <c r="CX511" s="1527"/>
      <c r="CY511" s="1527"/>
      <c r="CZ511" s="1527"/>
      <c r="DA511" s="1528"/>
      <c r="DB511" s="1626"/>
      <c r="DC511" s="1627"/>
      <c r="DD511" s="1627"/>
      <c r="DE511" s="1627"/>
      <c r="DF511" s="1628"/>
      <c r="DG511" s="1626"/>
      <c r="DH511" s="1627"/>
      <c r="DI511" s="1627"/>
      <c r="DJ511" s="1627"/>
      <c r="DK511" s="1628"/>
      <c r="DL511" s="1626"/>
      <c r="DM511" s="1627"/>
      <c r="DN511" s="1627"/>
      <c r="DO511" s="1627"/>
      <c r="DP511" s="1633"/>
      <c r="DQ511" s="81"/>
      <c r="DR511" s="144"/>
      <c r="DU511" s="140"/>
      <c r="DV511" s="140"/>
      <c r="DW511" s="1686"/>
      <c r="DX511" s="1686"/>
      <c r="DY511" s="1686"/>
      <c r="DZ511" s="1686"/>
      <c r="EA511" s="1602"/>
      <c r="EB511" s="1603"/>
      <c r="EC511" s="1603"/>
      <c r="ED511" s="1603"/>
      <c r="EE511" s="1618"/>
      <c r="EF511" s="1602"/>
      <c r="EG511" s="1603"/>
      <c r="EH511" s="1603"/>
      <c r="EI511" s="1604"/>
      <c r="EJ511" s="1652"/>
      <c r="EK511" s="1603"/>
      <c r="EL511" s="1603"/>
      <c r="EM511" s="1604"/>
      <c r="EN511" s="1652"/>
      <c r="EO511" s="1603"/>
      <c r="EP511" s="1603"/>
      <c r="EQ511" s="1604"/>
      <c r="ER511" s="1652"/>
      <c r="ES511" s="1603"/>
      <c r="ET511" s="1603"/>
      <c r="EU511" s="1603"/>
      <c r="EV511" s="1618"/>
      <c r="EW511" s="1602"/>
      <c r="EX511" s="1603"/>
      <c r="EY511" s="1603"/>
      <c r="EZ511" s="1603"/>
      <c r="FA511" s="1604"/>
      <c r="FB511" s="1652"/>
      <c r="FC511" s="1603"/>
      <c r="FD511" s="1603"/>
      <c r="FE511" s="1603"/>
      <c r="FF511" s="1604"/>
      <c r="FG511" s="1652"/>
      <c r="FH511" s="1603"/>
      <c r="FI511" s="1603"/>
      <c r="FJ511" s="1603"/>
      <c r="FK511" s="1604"/>
      <c r="FL511" s="1652"/>
      <c r="FM511" s="1603"/>
      <c r="FN511" s="1603"/>
      <c r="FO511" s="1603"/>
      <c r="FP511" s="1604"/>
      <c r="FQ511" s="1652"/>
      <c r="FR511" s="1603"/>
      <c r="FS511" s="1603"/>
      <c r="FT511" s="1603"/>
      <c r="FU511" s="1618"/>
      <c r="FV511" s="1511"/>
      <c r="FW511" s="1512"/>
      <c r="FX511" s="1512"/>
      <c r="FY511" s="1512"/>
      <c r="FZ511" s="1513"/>
      <c r="GA511" s="1602"/>
      <c r="GB511" s="1603"/>
      <c r="GC511" s="1603"/>
      <c r="GD511" s="1603"/>
      <c r="GE511" s="1604"/>
      <c r="GF511" s="1652"/>
      <c r="GG511" s="1603"/>
      <c r="GH511" s="1603"/>
      <c r="GI511" s="1603"/>
      <c r="GJ511" s="1604"/>
      <c r="GK511" s="1626"/>
      <c r="GL511" s="1627"/>
      <c r="GM511" s="1627"/>
      <c r="GN511" s="1627"/>
      <c r="GO511" s="1628"/>
      <c r="GP511" s="1626"/>
      <c r="GQ511" s="1627"/>
      <c r="GR511" s="1627"/>
      <c r="GS511" s="1627"/>
      <c r="GT511" s="1628"/>
      <c r="GU511" s="1626"/>
      <c r="GV511" s="1627"/>
      <c r="GW511" s="1627"/>
      <c r="GX511" s="1627"/>
      <c r="GY511" s="1789"/>
      <c r="GZ511" s="1526"/>
      <c r="HA511" s="1527"/>
      <c r="HB511" s="1527"/>
      <c r="HC511" s="1527"/>
      <c r="HD511" s="1527"/>
      <c r="HE511" s="1527"/>
      <c r="HF511" s="1527"/>
      <c r="HG511" s="1527"/>
      <c r="HH511" s="1527"/>
      <c r="HI511" s="1527"/>
      <c r="HJ511" s="1527"/>
      <c r="HK511" s="1527"/>
      <c r="HL511" s="1527"/>
      <c r="HM511" s="1527"/>
      <c r="HN511" s="1527"/>
      <c r="HO511" s="1527"/>
      <c r="HP511" s="1527"/>
      <c r="HQ511" s="1527"/>
      <c r="HR511" s="1527"/>
      <c r="HS511" s="1527"/>
      <c r="HT511" s="1528"/>
      <c r="HU511" s="1626"/>
      <c r="HV511" s="1627"/>
      <c r="HW511" s="1627"/>
      <c r="HX511" s="1627"/>
      <c r="HY511" s="1628"/>
      <c r="HZ511" s="1626"/>
      <c r="IA511" s="1627"/>
      <c r="IB511" s="1627"/>
      <c r="IC511" s="1627"/>
      <c r="ID511" s="1628"/>
      <c r="IE511" s="1626"/>
      <c r="IF511" s="1627"/>
      <c r="IG511" s="1627"/>
      <c r="IH511" s="1627"/>
      <c r="II511" s="1633"/>
    </row>
    <row r="512" spans="3:243" ht="5.25" customHeight="1" thickBot="1">
      <c r="C512" s="140"/>
      <c r="D512" s="1686"/>
      <c r="E512" s="1686"/>
      <c r="F512" s="1686"/>
      <c r="G512" s="1686"/>
      <c r="H512" s="1605"/>
      <c r="I512" s="1606"/>
      <c r="J512" s="1606"/>
      <c r="K512" s="1606"/>
      <c r="L512" s="1619"/>
      <c r="M512" s="1620"/>
      <c r="N512" s="1621"/>
      <c r="O512" s="1621"/>
      <c r="P512" s="1622"/>
      <c r="Q512" s="1765"/>
      <c r="R512" s="1621"/>
      <c r="S512" s="1621"/>
      <c r="T512" s="1622"/>
      <c r="U512" s="1765"/>
      <c r="V512" s="1621"/>
      <c r="W512" s="1621"/>
      <c r="X512" s="1622"/>
      <c r="Y512" s="1765"/>
      <c r="Z512" s="1621"/>
      <c r="AA512" s="1621"/>
      <c r="AB512" s="1621"/>
      <c r="AC512" s="1766"/>
      <c r="AD512" s="1605"/>
      <c r="AE512" s="1606"/>
      <c r="AF512" s="1606"/>
      <c r="AG512" s="1606"/>
      <c r="AH512" s="1607"/>
      <c r="AI512" s="1653"/>
      <c r="AJ512" s="1606"/>
      <c r="AK512" s="1606"/>
      <c r="AL512" s="1606"/>
      <c r="AM512" s="1607"/>
      <c r="AN512" s="1653"/>
      <c r="AO512" s="1606"/>
      <c r="AP512" s="1606"/>
      <c r="AQ512" s="1606"/>
      <c r="AR512" s="1607"/>
      <c r="AS512" s="1653"/>
      <c r="AT512" s="1606"/>
      <c r="AU512" s="1606"/>
      <c r="AV512" s="1606"/>
      <c r="AW512" s="1607"/>
      <c r="AX512" s="1653"/>
      <c r="AY512" s="1606"/>
      <c r="AZ512" s="1606"/>
      <c r="BA512" s="1606"/>
      <c r="BB512" s="1619"/>
      <c r="BC512" s="1514"/>
      <c r="BD512" s="1515"/>
      <c r="BE512" s="1515"/>
      <c r="BF512" s="1515"/>
      <c r="BG512" s="1516"/>
      <c r="BH512" s="1605"/>
      <c r="BI512" s="1606"/>
      <c r="BJ512" s="1606"/>
      <c r="BK512" s="1606"/>
      <c r="BL512" s="1607"/>
      <c r="BM512" s="1653"/>
      <c r="BN512" s="1606"/>
      <c r="BO512" s="1606"/>
      <c r="BP512" s="1606"/>
      <c r="BQ512" s="1607"/>
      <c r="BR512" s="1657"/>
      <c r="BS512" s="1658"/>
      <c r="BT512" s="1658"/>
      <c r="BU512" s="1658"/>
      <c r="BV512" s="1659"/>
      <c r="BW512" s="1657"/>
      <c r="BX512" s="1658"/>
      <c r="BY512" s="1658"/>
      <c r="BZ512" s="1658"/>
      <c r="CA512" s="1659"/>
      <c r="CB512" s="1657"/>
      <c r="CC512" s="1658"/>
      <c r="CD512" s="1658"/>
      <c r="CE512" s="1658"/>
      <c r="CF512" s="1790"/>
      <c r="CG512" s="1529"/>
      <c r="CH512" s="1530"/>
      <c r="CI512" s="1530"/>
      <c r="CJ512" s="1530"/>
      <c r="CK512" s="1530"/>
      <c r="CL512" s="1530"/>
      <c r="CM512" s="1530"/>
      <c r="CN512" s="1530"/>
      <c r="CO512" s="1530"/>
      <c r="CP512" s="1530"/>
      <c r="CQ512" s="1530"/>
      <c r="CR512" s="1530"/>
      <c r="CS512" s="1530"/>
      <c r="CT512" s="1530"/>
      <c r="CU512" s="1530"/>
      <c r="CV512" s="1530"/>
      <c r="CW512" s="1530"/>
      <c r="CX512" s="1530"/>
      <c r="CY512" s="1530"/>
      <c r="CZ512" s="1530"/>
      <c r="DA512" s="1531"/>
      <c r="DB512" s="1629"/>
      <c r="DC512" s="1630"/>
      <c r="DD512" s="1630"/>
      <c r="DE512" s="1630"/>
      <c r="DF512" s="1631"/>
      <c r="DG512" s="1629"/>
      <c r="DH512" s="1630"/>
      <c r="DI512" s="1630"/>
      <c r="DJ512" s="1630"/>
      <c r="DK512" s="1631"/>
      <c r="DL512" s="1629"/>
      <c r="DM512" s="1630"/>
      <c r="DN512" s="1630"/>
      <c r="DO512" s="1630"/>
      <c r="DP512" s="1634"/>
      <c r="DQ512" s="81"/>
      <c r="DR512" s="144"/>
      <c r="DU512" s="140"/>
      <c r="DV512" s="140"/>
      <c r="DW512" s="1686"/>
      <c r="DX512" s="1686"/>
      <c r="DY512" s="1686"/>
      <c r="DZ512" s="1686"/>
      <c r="EA512" s="1605"/>
      <c r="EB512" s="1606"/>
      <c r="EC512" s="1606"/>
      <c r="ED512" s="1606"/>
      <c r="EE512" s="1619"/>
      <c r="EF512" s="1620"/>
      <c r="EG512" s="1621"/>
      <c r="EH512" s="1621"/>
      <c r="EI512" s="1622"/>
      <c r="EJ512" s="1765"/>
      <c r="EK512" s="1621"/>
      <c r="EL512" s="1621"/>
      <c r="EM512" s="1622"/>
      <c r="EN512" s="1765"/>
      <c r="EO512" s="1621"/>
      <c r="EP512" s="1621"/>
      <c r="EQ512" s="1622"/>
      <c r="ER512" s="1765"/>
      <c r="ES512" s="1621"/>
      <c r="ET512" s="1621"/>
      <c r="EU512" s="1621"/>
      <c r="EV512" s="1766"/>
      <c r="EW512" s="1605"/>
      <c r="EX512" s="1606"/>
      <c r="EY512" s="1606"/>
      <c r="EZ512" s="1606"/>
      <c r="FA512" s="1607"/>
      <c r="FB512" s="1653"/>
      <c r="FC512" s="1606"/>
      <c r="FD512" s="1606"/>
      <c r="FE512" s="1606"/>
      <c r="FF512" s="1607"/>
      <c r="FG512" s="1653"/>
      <c r="FH512" s="1606"/>
      <c r="FI512" s="1606"/>
      <c r="FJ512" s="1606"/>
      <c r="FK512" s="1607"/>
      <c r="FL512" s="1653"/>
      <c r="FM512" s="1606"/>
      <c r="FN512" s="1606"/>
      <c r="FO512" s="1606"/>
      <c r="FP512" s="1607"/>
      <c r="FQ512" s="1653"/>
      <c r="FR512" s="1606"/>
      <c r="FS512" s="1606"/>
      <c r="FT512" s="1606"/>
      <c r="FU512" s="1619"/>
      <c r="FV512" s="1514"/>
      <c r="FW512" s="1515"/>
      <c r="FX512" s="1515"/>
      <c r="FY512" s="1515"/>
      <c r="FZ512" s="1516"/>
      <c r="GA512" s="1605"/>
      <c r="GB512" s="1606"/>
      <c r="GC512" s="1606"/>
      <c r="GD512" s="1606"/>
      <c r="GE512" s="1607"/>
      <c r="GF512" s="1653"/>
      <c r="GG512" s="1606"/>
      <c r="GH512" s="1606"/>
      <c r="GI512" s="1606"/>
      <c r="GJ512" s="1607"/>
      <c r="GK512" s="1657"/>
      <c r="GL512" s="1658"/>
      <c r="GM512" s="1658"/>
      <c r="GN512" s="1658"/>
      <c r="GO512" s="1659"/>
      <c r="GP512" s="1657"/>
      <c r="GQ512" s="1658"/>
      <c r="GR512" s="1658"/>
      <c r="GS512" s="1658"/>
      <c r="GT512" s="1659"/>
      <c r="GU512" s="1657"/>
      <c r="GV512" s="1658"/>
      <c r="GW512" s="1658"/>
      <c r="GX512" s="1658"/>
      <c r="GY512" s="1790"/>
      <c r="GZ512" s="1529"/>
      <c r="HA512" s="1530"/>
      <c r="HB512" s="1530"/>
      <c r="HC512" s="1530"/>
      <c r="HD512" s="1530"/>
      <c r="HE512" s="1530"/>
      <c r="HF512" s="1530"/>
      <c r="HG512" s="1530"/>
      <c r="HH512" s="1530"/>
      <c r="HI512" s="1530"/>
      <c r="HJ512" s="1530"/>
      <c r="HK512" s="1530"/>
      <c r="HL512" s="1530"/>
      <c r="HM512" s="1530"/>
      <c r="HN512" s="1530"/>
      <c r="HO512" s="1530"/>
      <c r="HP512" s="1530"/>
      <c r="HQ512" s="1530"/>
      <c r="HR512" s="1530"/>
      <c r="HS512" s="1530"/>
      <c r="HT512" s="1531"/>
      <c r="HU512" s="1629"/>
      <c r="HV512" s="1630"/>
      <c r="HW512" s="1630"/>
      <c r="HX512" s="1630"/>
      <c r="HY512" s="1631"/>
      <c r="HZ512" s="1629"/>
      <c r="IA512" s="1630"/>
      <c r="IB512" s="1630"/>
      <c r="IC512" s="1630"/>
      <c r="ID512" s="1631"/>
      <c r="IE512" s="1629"/>
      <c r="IF512" s="1630"/>
      <c r="IG512" s="1630"/>
      <c r="IH512" s="1630"/>
      <c r="II512" s="1634"/>
    </row>
    <row r="513" spans="3:243" ht="5.25" customHeight="1">
      <c r="C513" s="140"/>
      <c r="D513" s="1686"/>
      <c r="E513" s="1686"/>
      <c r="F513" s="1686"/>
      <c r="G513" s="1686"/>
      <c r="H513" s="1490" t="s">
        <v>131</v>
      </c>
      <c r="I513" s="1491"/>
      <c r="J513" s="1491"/>
      <c r="K513" s="1491"/>
      <c r="L513" s="1492"/>
      <c r="M513" s="1499" t="s">
        <v>159</v>
      </c>
      <c r="N513" s="1500"/>
      <c r="O513" s="1500"/>
      <c r="P513" s="1500"/>
      <c r="Q513" s="1500"/>
      <c r="R513" s="1500"/>
      <c r="S513" s="1500"/>
      <c r="T513" s="1500"/>
      <c r="U513" s="1500"/>
      <c r="V513" s="1500"/>
      <c r="W513" s="1500"/>
      <c r="X513" s="1501"/>
      <c r="Y513" s="1430" t="str">
        <f>IF($Y$249&lt;&gt;"",$Y$249,"")</f>
        <v/>
      </c>
      <c r="Z513" s="1431"/>
      <c r="AA513" s="1431"/>
      <c r="AB513" s="1431" t="str">
        <f>IF($AB$249&lt;&gt;"",$AB$249,"")</f>
        <v/>
      </c>
      <c r="AC513" s="1431"/>
      <c r="AD513" s="1573"/>
      <c r="AE513" s="1459" t="str">
        <f>IF($AE$249&lt;&gt;"",$AE$249,"")</f>
        <v/>
      </c>
      <c r="AF513" s="1460"/>
      <c r="AG513" s="1461"/>
      <c r="AH513" s="1468" t="str">
        <f>IF($AH$249&lt;&gt;"",$AH$249,"")</f>
        <v/>
      </c>
      <c r="AI513" s="1469"/>
      <c r="AJ513" s="1674"/>
      <c r="AK513" s="1468" t="str">
        <f>IF($AK$249&lt;&gt;"",$AK$249,"")</f>
        <v/>
      </c>
      <c r="AL513" s="1469"/>
      <c r="AM513" s="1469"/>
      <c r="AN513" s="1469" t="str">
        <f>IF($AN$249&lt;&gt;"",$AN$249,"")</f>
        <v/>
      </c>
      <c r="AO513" s="1469"/>
      <c r="AP513" s="1635"/>
      <c r="AQ513" s="1459" t="str">
        <f>IF($AQ$249&lt;&gt;"",$AQ$249,"")</f>
        <v/>
      </c>
      <c r="AR513" s="1460"/>
      <c r="AS513" s="1461"/>
      <c r="AT513" s="1459" t="str">
        <f>IF($AT$249&lt;&gt;"",$AT$249,"")</f>
        <v/>
      </c>
      <c r="AU513" s="1460"/>
      <c r="AV513" s="1461"/>
      <c r="AW513" s="1468" t="str">
        <f>IF($AW$249&lt;&gt;"",$AW$249,"")</f>
        <v/>
      </c>
      <c r="AX513" s="1469"/>
      <c r="AY513" s="1469"/>
      <c r="AZ513" s="1469" t="str">
        <f>IF($AZ$249&lt;&gt;"",$AZ$249,"")</f>
        <v/>
      </c>
      <c r="BA513" s="1469"/>
      <c r="BB513" s="1635"/>
      <c r="BC513" s="1462" t="str">
        <f>IF($BC$249&lt;&gt;"",$BC$249,"")</f>
        <v/>
      </c>
      <c r="BD513" s="1463"/>
      <c r="BE513" s="1464"/>
      <c r="BF513" s="1462" t="str">
        <f>IF($BF$249&lt;&gt;"",$BF$249,"")</f>
        <v/>
      </c>
      <c r="BG513" s="1463"/>
      <c r="BH513" s="1461"/>
      <c r="BI513" s="1459" t="str">
        <f>IF($BI$249&lt;&gt;"",$BI$249,"")</f>
        <v/>
      </c>
      <c r="BJ513" s="1460"/>
      <c r="BK513" s="1461"/>
      <c r="BL513" s="1782" t="s">
        <v>133</v>
      </c>
      <c r="BM513" s="1783"/>
      <c r="BN513" s="1783"/>
      <c r="BO513" s="1783"/>
      <c r="BP513" s="1783"/>
      <c r="BQ513" s="1783"/>
      <c r="BR513" s="1783"/>
      <c r="BS513" s="1783"/>
      <c r="BT513" s="1783"/>
      <c r="BU513" s="1783"/>
      <c r="BV513" s="1783"/>
      <c r="BW513" s="1783"/>
      <c r="BX513" s="1783"/>
      <c r="BY513" s="1783"/>
      <c r="BZ513" s="1783"/>
      <c r="CA513" s="1783"/>
      <c r="CB513" s="1783"/>
      <c r="CC513" s="1783"/>
      <c r="CD513" s="1783"/>
      <c r="CE513" s="1783"/>
      <c r="CF513" s="1783"/>
      <c r="CG513" s="1783"/>
      <c r="CH513" s="1783"/>
      <c r="CI513" s="1783"/>
      <c r="CJ513" s="1783"/>
      <c r="CK513" s="1783"/>
      <c r="CL513" s="1783"/>
      <c r="CM513" s="1783"/>
      <c r="CN513" s="1783"/>
      <c r="CO513" s="1783"/>
      <c r="CP513" s="1783"/>
      <c r="CQ513" s="1783"/>
      <c r="CR513" s="1783"/>
      <c r="CS513" s="1783"/>
      <c r="CT513" s="1783"/>
      <c r="CU513" s="1783"/>
      <c r="CV513" s="1783"/>
      <c r="CW513" s="1783"/>
      <c r="CX513" s="1783"/>
      <c r="CY513" s="1783"/>
      <c r="CZ513" s="1783"/>
      <c r="DA513" s="1783"/>
      <c r="DB513" s="1783"/>
      <c r="DC513" s="1783"/>
      <c r="DD513" s="1783"/>
      <c r="DE513" s="1783"/>
      <c r="DF513" s="1783"/>
      <c r="DG513" s="1783"/>
      <c r="DH513" s="1783"/>
      <c r="DI513" s="1783"/>
      <c r="DJ513" s="1783"/>
      <c r="DK513" s="1783"/>
      <c r="DL513" s="1783"/>
      <c r="DM513" s="1783"/>
      <c r="DN513" s="1783"/>
      <c r="DO513" s="1783"/>
      <c r="DP513" s="1784"/>
      <c r="DQ513" s="81"/>
      <c r="DR513" s="144"/>
      <c r="DU513" s="140"/>
      <c r="DV513" s="140"/>
      <c r="DW513" s="1686"/>
      <c r="DX513" s="1686"/>
      <c r="DY513" s="1686"/>
      <c r="DZ513" s="1686"/>
      <c r="EA513" s="1490" t="s">
        <v>131</v>
      </c>
      <c r="EB513" s="1491"/>
      <c r="EC513" s="1491"/>
      <c r="ED513" s="1491"/>
      <c r="EE513" s="1492"/>
      <c r="EF513" s="2108"/>
      <c r="EG513" s="2109"/>
      <c r="EH513" s="2109"/>
      <c r="EI513" s="2109"/>
      <c r="EJ513" s="2109"/>
      <c r="EK513" s="2109"/>
      <c r="EL513" s="2109"/>
      <c r="EM513" s="2109"/>
      <c r="EN513" s="2109"/>
      <c r="EO513" s="2109"/>
      <c r="EP513" s="2109"/>
      <c r="EQ513" s="2109"/>
      <c r="ER513" s="2110"/>
      <c r="ES513" s="2110"/>
      <c r="ET513" s="2110"/>
      <c r="EU513" s="2110"/>
      <c r="EV513" s="2110"/>
      <c r="EW513" s="2110"/>
      <c r="EX513" s="2110"/>
      <c r="EY513" s="2110"/>
      <c r="EZ513" s="2110"/>
      <c r="FA513" s="2110"/>
      <c r="FB513" s="2110"/>
      <c r="FC513" s="2110"/>
      <c r="FD513" s="2110"/>
      <c r="FE513" s="2110"/>
      <c r="FF513" s="2110"/>
      <c r="FG513" s="2110"/>
      <c r="FH513" s="2110"/>
      <c r="FI513" s="2110"/>
      <c r="FJ513" s="2110"/>
      <c r="FK513" s="2110"/>
      <c r="FL513" s="2110"/>
      <c r="FM513" s="2110"/>
      <c r="FN513" s="2110"/>
      <c r="FO513" s="2110"/>
      <c r="FP513" s="2110"/>
      <c r="FQ513" s="2110"/>
      <c r="FR513" s="2110"/>
      <c r="FS513" s="2110"/>
      <c r="FT513" s="2110"/>
      <c r="FU513" s="2110"/>
      <c r="FV513" s="2110"/>
      <c r="FW513" s="2110"/>
      <c r="FX513" s="2110"/>
      <c r="FY513" s="2110"/>
      <c r="FZ513" s="2110"/>
      <c r="GA513" s="2110"/>
      <c r="GB513" s="2110"/>
      <c r="GC513" s="2110"/>
      <c r="GD513" s="2110"/>
      <c r="GE513" s="2110"/>
      <c r="GF513" s="2110"/>
      <c r="GG513" s="2110"/>
      <c r="GH513" s="2110"/>
      <c r="GI513" s="2110"/>
      <c r="GJ513" s="2110"/>
      <c r="GK513" s="2110"/>
      <c r="GL513" s="2110"/>
      <c r="GM513" s="2110"/>
      <c r="GN513" s="2110"/>
      <c r="GO513" s="2110"/>
      <c r="GP513" s="2110"/>
      <c r="GQ513" s="2110"/>
      <c r="GR513" s="2110"/>
      <c r="GS513" s="2110"/>
      <c r="GT513" s="2110"/>
      <c r="GU513" s="2110"/>
      <c r="GV513" s="2110"/>
      <c r="GW513" s="2110"/>
      <c r="GX513" s="2110"/>
      <c r="GY513" s="2110"/>
      <c r="GZ513" s="2110"/>
      <c r="HA513" s="2110"/>
      <c r="HB513" s="2110"/>
      <c r="HC513" s="2110"/>
      <c r="HD513" s="2110"/>
      <c r="HE513" s="2110"/>
      <c r="HF513" s="2110"/>
      <c r="HG513" s="2110"/>
      <c r="HH513" s="2110"/>
      <c r="HI513" s="2110"/>
      <c r="HJ513" s="2110"/>
      <c r="HK513" s="2110"/>
      <c r="HL513" s="2110"/>
      <c r="HM513" s="2110"/>
      <c r="HN513" s="2110"/>
      <c r="HO513" s="2110"/>
      <c r="HP513" s="2110"/>
      <c r="HQ513" s="2110"/>
      <c r="HR513" s="2110"/>
      <c r="HS513" s="2110"/>
      <c r="HT513" s="2110"/>
      <c r="HU513" s="2110"/>
      <c r="HV513" s="2110"/>
      <c r="HW513" s="2110"/>
      <c r="HX513" s="2110"/>
      <c r="HY513" s="2110"/>
      <c r="HZ513" s="2110"/>
      <c r="IA513" s="2110"/>
      <c r="IB513" s="2110"/>
      <c r="IC513" s="2110"/>
      <c r="ID513" s="2110"/>
      <c r="IE513" s="2110"/>
      <c r="IF513" s="2110"/>
      <c r="IG513" s="2110"/>
      <c r="IH513" s="2110"/>
      <c r="II513" s="2111"/>
    </row>
    <row r="514" spans="3:243" ht="5.25" customHeight="1">
      <c r="C514" s="140"/>
      <c r="D514" s="1686"/>
      <c r="E514" s="1686"/>
      <c r="F514" s="1686"/>
      <c r="G514" s="1686"/>
      <c r="H514" s="1493"/>
      <c r="I514" s="1494"/>
      <c r="J514" s="1494"/>
      <c r="K514" s="1494"/>
      <c r="L514" s="1495"/>
      <c r="M514" s="1502"/>
      <c r="N514" s="1503"/>
      <c r="O514" s="1503"/>
      <c r="P514" s="1503"/>
      <c r="Q514" s="1503"/>
      <c r="R514" s="1503"/>
      <c r="S514" s="1503"/>
      <c r="T514" s="1503"/>
      <c r="U514" s="1503"/>
      <c r="V514" s="1503"/>
      <c r="W514" s="1503"/>
      <c r="X514" s="1504"/>
      <c r="Y514" s="1432"/>
      <c r="Z514" s="1433"/>
      <c r="AA514" s="1433"/>
      <c r="AB514" s="1433"/>
      <c r="AC514" s="1433"/>
      <c r="AD514" s="1574"/>
      <c r="AE514" s="1462"/>
      <c r="AF514" s="1463"/>
      <c r="AG514" s="1464"/>
      <c r="AH514" s="1432"/>
      <c r="AI514" s="1433"/>
      <c r="AJ514" s="1675"/>
      <c r="AK514" s="1432"/>
      <c r="AL514" s="1433"/>
      <c r="AM514" s="1433"/>
      <c r="AN514" s="1433"/>
      <c r="AO514" s="1433"/>
      <c r="AP514" s="1574"/>
      <c r="AQ514" s="1462"/>
      <c r="AR514" s="1463"/>
      <c r="AS514" s="1464"/>
      <c r="AT514" s="1462"/>
      <c r="AU514" s="1463"/>
      <c r="AV514" s="1464"/>
      <c r="AW514" s="1432"/>
      <c r="AX514" s="1433"/>
      <c r="AY514" s="1433"/>
      <c r="AZ514" s="1433"/>
      <c r="BA514" s="1433"/>
      <c r="BB514" s="1574"/>
      <c r="BC514" s="1462"/>
      <c r="BD514" s="1463"/>
      <c r="BE514" s="1464"/>
      <c r="BF514" s="1462"/>
      <c r="BG514" s="1463"/>
      <c r="BH514" s="1464"/>
      <c r="BI514" s="1462"/>
      <c r="BJ514" s="1463"/>
      <c r="BK514" s="1464"/>
      <c r="BL514" s="1782"/>
      <c r="BM514" s="1783"/>
      <c r="BN514" s="1783"/>
      <c r="BO514" s="1783"/>
      <c r="BP514" s="1783"/>
      <c r="BQ514" s="1783"/>
      <c r="BR514" s="1783"/>
      <c r="BS514" s="1783"/>
      <c r="BT514" s="1783"/>
      <c r="BU514" s="1783"/>
      <c r="BV514" s="1783"/>
      <c r="BW514" s="1783"/>
      <c r="BX514" s="1783"/>
      <c r="BY514" s="1783"/>
      <c r="BZ514" s="1783"/>
      <c r="CA514" s="1783"/>
      <c r="CB514" s="1783"/>
      <c r="CC514" s="1783"/>
      <c r="CD514" s="1783"/>
      <c r="CE514" s="1783"/>
      <c r="CF514" s="1783"/>
      <c r="CG514" s="1783"/>
      <c r="CH514" s="1783"/>
      <c r="CI514" s="1783"/>
      <c r="CJ514" s="1783"/>
      <c r="CK514" s="1783"/>
      <c r="CL514" s="1783"/>
      <c r="CM514" s="1783"/>
      <c r="CN514" s="1783"/>
      <c r="CO514" s="1783"/>
      <c r="CP514" s="1783"/>
      <c r="CQ514" s="1783"/>
      <c r="CR514" s="1783"/>
      <c r="CS514" s="1783"/>
      <c r="CT514" s="1783"/>
      <c r="CU514" s="1783"/>
      <c r="CV514" s="1783"/>
      <c r="CW514" s="1783"/>
      <c r="CX514" s="1783"/>
      <c r="CY514" s="1783"/>
      <c r="CZ514" s="1783"/>
      <c r="DA514" s="1783"/>
      <c r="DB514" s="1783"/>
      <c r="DC514" s="1783"/>
      <c r="DD514" s="1783"/>
      <c r="DE514" s="1783"/>
      <c r="DF514" s="1783"/>
      <c r="DG514" s="1783"/>
      <c r="DH514" s="1783"/>
      <c r="DI514" s="1783"/>
      <c r="DJ514" s="1783"/>
      <c r="DK514" s="1783"/>
      <c r="DL514" s="1783"/>
      <c r="DM514" s="1783"/>
      <c r="DN514" s="1783"/>
      <c r="DO514" s="1783"/>
      <c r="DP514" s="1784"/>
      <c r="DQ514" s="81"/>
      <c r="DR514" s="144"/>
      <c r="DU514" s="140"/>
      <c r="DV514" s="140"/>
      <c r="DW514" s="1686"/>
      <c r="DX514" s="1686"/>
      <c r="DY514" s="1686"/>
      <c r="DZ514" s="1686"/>
      <c r="EA514" s="1493"/>
      <c r="EB514" s="1494"/>
      <c r="EC514" s="1494"/>
      <c r="ED514" s="1494"/>
      <c r="EE514" s="1495"/>
      <c r="EF514" s="2108"/>
      <c r="EG514" s="2109"/>
      <c r="EH514" s="2109"/>
      <c r="EI514" s="2109"/>
      <c r="EJ514" s="2109"/>
      <c r="EK514" s="2109"/>
      <c r="EL514" s="2109"/>
      <c r="EM514" s="2109"/>
      <c r="EN514" s="2109"/>
      <c r="EO514" s="2109"/>
      <c r="EP514" s="2109"/>
      <c r="EQ514" s="2109"/>
      <c r="ER514" s="2110"/>
      <c r="ES514" s="2110"/>
      <c r="ET514" s="2110"/>
      <c r="EU514" s="2110"/>
      <c r="EV514" s="2110"/>
      <c r="EW514" s="2110"/>
      <c r="EX514" s="2110"/>
      <c r="EY514" s="2110"/>
      <c r="EZ514" s="2110"/>
      <c r="FA514" s="2110"/>
      <c r="FB514" s="2110"/>
      <c r="FC514" s="2110"/>
      <c r="FD514" s="2110"/>
      <c r="FE514" s="2110"/>
      <c r="FF514" s="2110"/>
      <c r="FG514" s="2110"/>
      <c r="FH514" s="2110"/>
      <c r="FI514" s="2110"/>
      <c r="FJ514" s="2110"/>
      <c r="FK514" s="2110"/>
      <c r="FL514" s="2110"/>
      <c r="FM514" s="2110"/>
      <c r="FN514" s="2110"/>
      <c r="FO514" s="2110"/>
      <c r="FP514" s="2110"/>
      <c r="FQ514" s="2110"/>
      <c r="FR514" s="2110"/>
      <c r="FS514" s="2110"/>
      <c r="FT514" s="2110"/>
      <c r="FU514" s="2110"/>
      <c r="FV514" s="2110"/>
      <c r="FW514" s="2110"/>
      <c r="FX514" s="2110"/>
      <c r="FY514" s="2110"/>
      <c r="FZ514" s="2110"/>
      <c r="GA514" s="2110"/>
      <c r="GB514" s="2110"/>
      <c r="GC514" s="2110"/>
      <c r="GD514" s="2110"/>
      <c r="GE514" s="2110"/>
      <c r="GF514" s="2110"/>
      <c r="GG514" s="2110"/>
      <c r="GH514" s="2110"/>
      <c r="GI514" s="2110"/>
      <c r="GJ514" s="2110"/>
      <c r="GK514" s="2110"/>
      <c r="GL514" s="2110"/>
      <c r="GM514" s="2110"/>
      <c r="GN514" s="2110"/>
      <c r="GO514" s="2110"/>
      <c r="GP514" s="2110"/>
      <c r="GQ514" s="2110"/>
      <c r="GR514" s="2110"/>
      <c r="GS514" s="2110"/>
      <c r="GT514" s="2110"/>
      <c r="GU514" s="2110"/>
      <c r="GV514" s="2110"/>
      <c r="GW514" s="2110"/>
      <c r="GX514" s="2110"/>
      <c r="GY514" s="2110"/>
      <c r="GZ514" s="2110"/>
      <c r="HA514" s="2110"/>
      <c r="HB514" s="2110"/>
      <c r="HC514" s="2110"/>
      <c r="HD514" s="2110"/>
      <c r="HE514" s="2110"/>
      <c r="HF514" s="2110"/>
      <c r="HG514" s="2110"/>
      <c r="HH514" s="2110"/>
      <c r="HI514" s="2110"/>
      <c r="HJ514" s="2110"/>
      <c r="HK514" s="2110"/>
      <c r="HL514" s="2110"/>
      <c r="HM514" s="2110"/>
      <c r="HN514" s="2110"/>
      <c r="HO514" s="2110"/>
      <c r="HP514" s="2110"/>
      <c r="HQ514" s="2110"/>
      <c r="HR514" s="2110"/>
      <c r="HS514" s="2110"/>
      <c r="HT514" s="2110"/>
      <c r="HU514" s="2110"/>
      <c r="HV514" s="2110"/>
      <c r="HW514" s="2110"/>
      <c r="HX514" s="2110"/>
      <c r="HY514" s="2110"/>
      <c r="HZ514" s="2110"/>
      <c r="IA514" s="2110"/>
      <c r="IB514" s="2110"/>
      <c r="IC514" s="2110"/>
      <c r="ID514" s="2110"/>
      <c r="IE514" s="2110"/>
      <c r="IF514" s="2110"/>
      <c r="IG514" s="2110"/>
      <c r="IH514" s="2110"/>
      <c r="II514" s="2111"/>
    </row>
    <row r="515" spans="3:243" ht="5.25" customHeight="1">
      <c r="C515" s="140"/>
      <c r="D515" s="1686"/>
      <c r="E515" s="1686"/>
      <c r="F515" s="1686"/>
      <c r="G515" s="1686"/>
      <c r="H515" s="1493"/>
      <c r="I515" s="1494"/>
      <c r="J515" s="1494"/>
      <c r="K515" s="1494"/>
      <c r="L515" s="1495"/>
      <c r="M515" s="1502"/>
      <c r="N515" s="1503"/>
      <c r="O515" s="1503"/>
      <c r="P515" s="1503"/>
      <c r="Q515" s="1503"/>
      <c r="R515" s="1503"/>
      <c r="S515" s="1503"/>
      <c r="T515" s="1503"/>
      <c r="U515" s="1503"/>
      <c r="V515" s="1503"/>
      <c r="W515" s="1503"/>
      <c r="X515" s="1504"/>
      <c r="Y515" s="1432"/>
      <c r="Z515" s="1433"/>
      <c r="AA515" s="1433"/>
      <c r="AB515" s="1433"/>
      <c r="AC515" s="1433"/>
      <c r="AD515" s="1574"/>
      <c r="AE515" s="1462"/>
      <c r="AF515" s="1463"/>
      <c r="AG515" s="1464"/>
      <c r="AH515" s="1432"/>
      <c r="AI515" s="1433"/>
      <c r="AJ515" s="1675"/>
      <c r="AK515" s="1432"/>
      <c r="AL515" s="1433"/>
      <c r="AM515" s="1433"/>
      <c r="AN515" s="1433"/>
      <c r="AO515" s="1433"/>
      <c r="AP515" s="1574"/>
      <c r="AQ515" s="1462"/>
      <c r="AR515" s="1463"/>
      <c r="AS515" s="1464"/>
      <c r="AT515" s="1462"/>
      <c r="AU515" s="1463"/>
      <c r="AV515" s="1464"/>
      <c r="AW515" s="1432"/>
      <c r="AX515" s="1433"/>
      <c r="AY515" s="1433"/>
      <c r="AZ515" s="1433"/>
      <c r="BA515" s="1433"/>
      <c r="BB515" s="1574"/>
      <c r="BC515" s="1462"/>
      <c r="BD515" s="1463"/>
      <c r="BE515" s="1464"/>
      <c r="BF515" s="1462"/>
      <c r="BG515" s="1463"/>
      <c r="BH515" s="1464"/>
      <c r="BI515" s="1462"/>
      <c r="BJ515" s="1463"/>
      <c r="BK515" s="1464"/>
      <c r="BL515" s="1782"/>
      <c r="BM515" s="1783"/>
      <c r="BN515" s="1783"/>
      <c r="BO515" s="1783"/>
      <c r="BP515" s="1783"/>
      <c r="BQ515" s="1783"/>
      <c r="BR515" s="1783"/>
      <c r="BS515" s="1783"/>
      <c r="BT515" s="1783"/>
      <c r="BU515" s="1783"/>
      <c r="BV515" s="1783"/>
      <c r="BW515" s="1783"/>
      <c r="BX515" s="1783"/>
      <c r="BY515" s="1783"/>
      <c r="BZ515" s="1783"/>
      <c r="CA515" s="1783"/>
      <c r="CB515" s="1783"/>
      <c r="CC515" s="1783"/>
      <c r="CD515" s="1783"/>
      <c r="CE515" s="1783"/>
      <c r="CF515" s="1783"/>
      <c r="CG515" s="1783"/>
      <c r="CH515" s="1783"/>
      <c r="CI515" s="1783"/>
      <c r="CJ515" s="1783"/>
      <c r="CK515" s="1783"/>
      <c r="CL515" s="1783"/>
      <c r="CM515" s="1783"/>
      <c r="CN515" s="1783"/>
      <c r="CO515" s="1783"/>
      <c r="CP515" s="1783"/>
      <c r="CQ515" s="1783"/>
      <c r="CR515" s="1783"/>
      <c r="CS515" s="1783"/>
      <c r="CT515" s="1783"/>
      <c r="CU515" s="1783"/>
      <c r="CV515" s="1783"/>
      <c r="CW515" s="1783"/>
      <c r="CX515" s="1783"/>
      <c r="CY515" s="1783"/>
      <c r="CZ515" s="1783"/>
      <c r="DA515" s="1783"/>
      <c r="DB515" s="1783"/>
      <c r="DC515" s="1783"/>
      <c r="DD515" s="1783"/>
      <c r="DE515" s="1783"/>
      <c r="DF515" s="1783"/>
      <c r="DG515" s="1783"/>
      <c r="DH515" s="1783"/>
      <c r="DI515" s="1783"/>
      <c r="DJ515" s="1783"/>
      <c r="DK515" s="1783"/>
      <c r="DL515" s="1783"/>
      <c r="DM515" s="1783"/>
      <c r="DN515" s="1783"/>
      <c r="DO515" s="1783"/>
      <c r="DP515" s="1784"/>
      <c r="DQ515" s="81"/>
      <c r="DR515" s="144"/>
      <c r="DU515" s="140"/>
      <c r="DV515" s="140"/>
      <c r="DW515" s="1686"/>
      <c r="DX515" s="1686"/>
      <c r="DY515" s="1686"/>
      <c r="DZ515" s="1686"/>
      <c r="EA515" s="1493"/>
      <c r="EB515" s="1494"/>
      <c r="EC515" s="1494"/>
      <c r="ED515" s="1494"/>
      <c r="EE515" s="1495"/>
      <c r="EF515" s="2108"/>
      <c r="EG515" s="2109"/>
      <c r="EH515" s="2109"/>
      <c r="EI515" s="2109"/>
      <c r="EJ515" s="2109"/>
      <c r="EK515" s="2109"/>
      <c r="EL515" s="2109"/>
      <c r="EM515" s="2109"/>
      <c r="EN515" s="2109"/>
      <c r="EO515" s="2109"/>
      <c r="EP515" s="2109"/>
      <c r="EQ515" s="2109"/>
      <c r="ER515" s="2110"/>
      <c r="ES515" s="2110"/>
      <c r="ET515" s="2110"/>
      <c r="EU515" s="2110"/>
      <c r="EV515" s="2110"/>
      <c r="EW515" s="2110"/>
      <c r="EX515" s="2110"/>
      <c r="EY515" s="2110"/>
      <c r="EZ515" s="2110"/>
      <c r="FA515" s="2110"/>
      <c r="FB515" s="2110"/>
      <c r="FC515" s="2110"/>
      <c r="FD515" s="2110"/>
      <c r="FE515" s="2110"/>
      <c r="FF515" s="2110"/>
      <c r="FG515" s="2110"/>
      <c r="FH515" s="2110"/>
      <c r="FI515" s="2110"/>
      <c r="FJ515" s="2110"/>
      <c r="FK515" s="2110"/>
      <c r="FL515" s="2110"/>
      <c r="FM515" s="2110"/>
      <c r="FN515" s="2110"/>
      <c r="FO515" s="2110"/>
      <c r="FP515" s="2110"/>
      <c r="FQ515" s="2110"/>
      <c r="FR515" s="2110"/>
      <c r="FS515" s="2110"/>
      <c r="FT515" s="2110"/>
      <c r="FU515" s="2110"/>
      <c r="FV515" s="2110"/>
      <c r="FW515" s="2110"/>
      <c r="FX515" s="2110"/>
      <c r="FY515" s="2110"/>
      <c r="FZ515" s="2110"/>
      <c r="GA515" s="2110"/>
      <c r="GB515" s="2110"/>
      <c r="GC515" s="2110"/>
      <c r="GD515" s="2110"/>
      <c r="GE515" s="2110"/>
      <c r="GF515" s="2110"/>
      <c r="GG515" s="2110"/>
      <c r="GH515" s="2110"/>
      <c r="GI515" s="2110"/>
      <c r="GJ515" s="2110"/>
      <c r="GK515" s="2110"/>
      <c r="GL515" s="2110"/>
      <c r="GM515" s="2110"/>
      <c r="GN515" s="2110"/>
      <c r="GO515" s="2110"/>
      <c r="GP515" s="2110"/>
      <c r="GQ515" s="2110"/>
      <c r="GR515" s="2110"/>
      <c r="GS515" s="2110"/>
      <c r="GT515" s="2110"/>
      <c r="GU515" s="2110"/>
      <c r="GV515" s="2110"/>
      <c r="GW515" s="2110"/>
      <c r="GX515" s="2110"/>
      <c r="GY515" s="2110"/>
      <c r="GZ515" s="2110"/>
      <c r="HA515" s="2110"/>
      <c r="HB515" s="2110"/>
      <c r="HC515" s="2110"/>
      <c r="HD515" s="2110"/>
      <c r="HE515" s="2110"/>
      <c r="HF515" s="2110"/>
      <c r="HG515" s="2110"/>
      <c r="HH515" s="2110"/>
      <c r="HI515" s="2110"/>
      <c r="HJ515" s="2110"/>
      <c r="HK515" s="2110"/>
      <c r="HL515" s="2110"/>
      <c r="HM515" s="2110"/>
      <c r="HN515" s="2110"/>
      <c r="HO515" s="2110"/>
      <c r="HP515" s="2110"/>
      <c r="HQ515" s="2110"/>
      <c r="HR515" s="2110"/>
      <c r="HS515" s="2110"/>
      <c r="HT515" s="2110"/>
      <c r="HU515" s="2110"/>
      <c r="HV515" s="2110"/>
      <c r="HW515" s="2110"/>
      <c r="HX515" s="2110"/>
      <c r="HY515" s="2110"/>
      <c r="HZ515" s="2110"/>
      <c r="IA515" s="2110"/>
      <c r="IB515" s="2110"/>
      <c r="IC515" s="2110"/>
      <c r="ID515" s="2110"/>
      <c r="IE515" s="2110"/>
      <c r="IF515" s="2110"/>
      <c r="IG515" s="2110"/>
      <c r="IH515" s="2110"/>
      <c r="II515" s="2111"/>
    </row>
    <row r="516" spans="3:243" ht="5.25" customHeight="1">
      <c r="C516" s="140"/>
      <c r="D516" s="1686"/>
      <c r="E516" s="1686"/>
      <c r="F516" s="1686"/>
      <c r="G516" s="1686"/>
      <c r="H516" s="1493"/>
      <c r="I516" s="1494"/>
      <c r="J516" s="1494"/>
      <c r="K516" s="1494"/>
      <c r="L516" s="1495"/>
      <c r="M516" s="1502"/>
      <c r="N516" s="1503"/>
      <c r="O516" s="1503"/>
      <c r="P516" s="1503"/>
      <c r="Q516" s="1503"/>
      <c r="R516" s="1503"/>
      <c r="S516" s="1503"/>
      <c r="T516" s="1503"/>
      <c r="U516" s="1503"/>
      <c r="V516" s="1503"/>
      <c r="W516" s="1503"/>
      <c r="X516" s="1504"/>
      <c r="Y516" s="1432"/>
      <c r="Z516" s="1433"/>
      <c r="AA516" s="1433"/>
      <c r="AB516" s="1433"/>
      <c r="AC516" s="1433"/>
      <c r="AD516" s="1574"/>
      <c r="AE516" s="1462"/>
      <c r="AF516" s="1463"/>
      <c r="AG516" s="1464"/>
      <c r="AH516" s="1432"/>
      <c r="AI516" s="1433"/>
      <c r="AJ516" s="1675"/>
      <c r="AK516" s="1432"/>
      <c r="AL516" s="1433"/>
      <c r="AM516" s="1433"/>
      <c r="AN516" s="1433"/>
      <c r="AO516" s="1433"/>
      <c r="AP516" s="1574"/>
      <c r="AQ516" s="1462"/>
      <c r="AR516" s="1463"/>
      <c r="AS516" s="1464"/>
      <c r="AT516" s="1462"/>
      <c r="AU516" s="1463"/>
      <c r="AV516" s="1464"/>
      <c r="AW516" s="1432"/>
      <c r="AX516" s="1433"/>
      <c r="AY516" s="1433"/>
      <c r="AZ516" s="1433"/>
      <c r="BA516" s="1433"/>
      <c r="BB516" s="1574"/>
      <c r="BC516" s="1462"/>
      <c r="BD516" s="1463"/>
      <c r="BE516" s="1464"/>
      <c r="BF516" s="1462"/>
      <c r="BG516" s="1463"/>
      <c r="BH516" s="1464"/>
      <c r="BI516" s="1462"/>
      <c r="BJ516" s="1463"/>
      <c r="BK516" s="1464"/>
      <c r="BL516" s="1782"/>
      <c r="BM516" s="1783"/>
      <c r="BN516" s="1783"/>
      <c r="BO516" s="1783"/>
      <c r="BP516" s="1783"/>
      <c r="BQ516" s="1783"/>
      <c r="BR516" s="1783"/>
      <c r="BS516" s="1783"/>
      <c r="BT516" s="1783"/>
      <c r="BU516" s="1783"/>
      <c r="BV516" s="1783"/>
      <c r="BW516" s="1783"/>
      <c r="BX516" s="1783"/>
      <c r="BY516" s="1783"/>
      <c r="BZ516" s="1783"/>
      <c r="CA516" s="1783"/>
      <c r="CB516" s="1783"/>
      <c r="CC516" s="1783"/>
      <c r="CD516" s="1783"/>
      <c r="CE516" s="1783"/>
      <c r="CF516" s="1783"/>
      <c r="CG516" s="1783"/>
      <c r="CH516" s="1783"/>
      <c r="CI516" s="1783"/>
      <c r="CJ516" s="1783"/>
      <c r="CK516" s="1783"/>
      <c r="CL516" s="1783"/>
      <c r="CM516" s="1783"/>
      <c r="CN516" s="1783"/>
      <c r="CO516" s="1783"/>
      <c r="CP516" s="1783"/>
      <c r="CQ516" s="1783"/>
      <c r="CR516" s="1783"/>
      <c r="CS516" s="1783"/>
      <c r="CT516" s="1783"/>
      <c r="CU516" s="1783"/>
      <c r="CV516" s="1783"/>
      <c r="CW516" s="1783"/>
      <c r="CX516" s="1783"/>
      <c r="CY516" s="1783"/>
      <c r="CZ516" s="1783"/>
      <c r="DA516" s="1783"/>
      <c r="DB516" s="1783"/>
      <c r="DC516" s="1783"/>
      <c r="DD516" s="1783"/>
      <c r="DE516" s="1783"/>
      <c r="DF516" s="1783"/>
      <c r="DG516" s="1783"/>
      <c r="DH516" s="1783"/>
      <c r="DI516" s="1783"/>
      <c r="DJ516" s="1783"/>
      <c r="DK516" s="1783"/>
      <c r="DL516" s="1783"/>
      <c r="DM516" s="1783"/>
      <c r="DN516" s="1783"/>
      <c r="DO516" s="1783"/>
      <c r="DP516" s="1784"/>
      <c r="DQ516" s="81"/>
      <c r="DR516" s="144"/>
      <c r="DU516" s="140"/>
      <c r="DV516" s="140"/>
      <c r="DW516" s="1686"/>
      <c r="DX516" s="1686"/>
      <c r="DY516" s="1686"/>
      <c r="DZ516" s="1686"/>
      <c r="EA516" s="1493"/>
      <c r="EB516" s="1494"/>
      <c r="EC516" s="1494"/>
      <c r="ED516" s="1494"/>
      <c r="EE516" s="1495"/>
      <c r="EF516" s="2108"/>
      <c r="EG516" s="2109"/>
      <c r="EH516" s="2109"/>
      <c r="EI516" s="2109"/>
      <c r="EJ516" s="2109"/>
      <c r="EK516" s="2109"/>
      <c r="EL516" s="2109"/>
      <c r="EM516" s="2109"/>
      <c r="EN516" s="2109"/>
      <c r="EO516" s="2109"/>
      <c r="EP516" s="2109"/>
      <c r="EQ516" s="2109"/>
      <c r="ER516" s="2110"/>
      <c r="ES516" s="2110"/>
      <c r="ET516" s="2110"/>
      <c r="EU516" s="2110"/>
      <c r="EV516" s="2110"/>
      <c r="EW516" s="2110"/>
      <c r="EX516" s="2110"/>
      <c r="EY516" s="2110"/>
      <c r="EZ516" s="2110"/>
      <c r="FA516" s="2110"/>
      <c r="FB516" s="2110"/>
      <c r="FC516" s="2110"/>
      <c r="FD516" s="2110"/>
      <c r="FE516" s="2110"/>
      <c r="FF516" s="2110"/>
      <c r="FG516" s="2110"/>
      <c r="FH516" s="2110"/>
      <c r="FI516" s="2110"/>
      <c r="FJ516" s="2110"/>
      <c r="FK516" s="2110"/>
      <c r="FL516" s="2110"/>
      <c r="FM516" s="2110"/>
      <c r="FN516" s="2110"/>
      <c r="FO516" s="2110"/>
      <c r="FP516" s="2110"/>
      <c r="FQ516" s="2110"/>
      <c r="FR516" s="2110"/>
      <c r="FS516" s="2110"/>
      <c r="FT516" s="2110"/>
      <c r="FU516" s="2110"/>
      <c r="FV516" s="2110"/>
      <c r="FW516" s="2110"/>
      <c r="FX516" s="2110"/>
      <c r="FY516" s="2110"/>
      <c r="FZ516" s="2110"/>
      <c r="GA516" s="2110"/>
      <c r="GB516" s="2110"/>
      <c r="GC516" s="2110"/>
      <c r="GD516" s="2110"/>
      <c r="GE516" s="2110"/>
      <c r="GF516" s="2110"/>
      <c r="GG516" s="2110"/>
      <c r="GH516" s="2110"/>
      <c r="GI516" s="2110"/>
      <c r="GJ516" s="2110"/>
      <c r="GK516" s="2110"/>
      <c r="GL516" s="2110"/>
      <c r="GM516" s="2110"/>
      <c r="GN516" s="2110"/>
      <c r="GO516" s="2110"/>
      <c r="GP516" s="2110"/>
      <c r="GQ516" s="2110"/>
      <c r="GR516" s="2110"/>
      <c r="GS516" s="2110"/>
      <c r="GT516" s="2110"/>
      <c r="GU516" s="2110"/>
      <c r="GV516" s="2110"/>
      <c r="GW516" s="2110"/>
      <c r="GX516" s="2110"/>
      <c r="GY516" s="2110"/>
      <c r="GZ516" s="2110"/>
      <c r="HA516" s="2110"/>
      <c r="HB516" s="2110"/>
      <c r="HC516" s="2110"/>
      <c r="HD516" s="2110"/>
      <c r="HE516" s="2110"/>
      <c r="HF516" s="2110"/>
      <c r="HG516" s="2110"/>
      <c r="HH516" s="2110"/>
      <c r="HI516" s="2110"/>
      <c r="HJ516" s="2110"/>
      <c r="HK516" s="2110"/>
      <c r="HL516" s="2110"/>
      <c r="HM516" s="2110"/>
      <c r="HN516" s="2110"/>
      <c r="HO516" s="2110"/>
      <c r="HP516" s="2110"/>
      <c r="HQ516" s="2110"/>
      <c r="HR516" s="2110"/>
      <c r="HS516" s="2110"/>
      <c r="HT516" s="2110"/>
      <c r="HU516" s="2110"/>
      <c r="HV516" s="2110"/>
      <c r="HW516" s="2110"/>
      <c r="HX516" s="2110"/>
      <c r="HY516" s="2110"/>
      <c r="HZ516" s="2110"/>
      <c r="IA516" s="2110"/>
      <c r="IB516" s="2110"/>
      <c r="IC516" s="2110"/>
      <c r="ID516" s="2110"/>
      <c r="IE516" s="2110"/>
      <c r="IF516" s="2110"/>
      <c r="IG516" s="2110"/>
      <c r="IH516" s="2110"/>
      <c r="II516" s="2111"/>
    </row>
    <row r="517" spans="3:243" ht="5.25" customHeight="1">
      <c r="C517" s="140"/>
      <c r="D517" s="1686"/>
      <c r="E517" s="1686"/>
      <c r="F517" s="1686"/>
      <c r="G517" s="1686"/>
      <c r="H517" s="1493"/>
      <c r="I517" s="1494"/>
      <c r="J517" s="1494"/>
      <c r="K517" s="1494"/>
      <c r="L517" s="1495"/>
      <c r="M517" s="1502"/>
      <c r="N517" s="1503"/>
      <c r="O517" s="1503"/>
      <c r="P517" s="1503"/>
      <c r="Q517" s="1503"/>
      <c r="R517" s="1503"/>
      <c r="S517" s="1503"/>
      <c r="T517" s="1503"/>
      <c r="U517" s="1503"/>
      <c r="V517" s="1503"/>
      <c r="W517" s="1503"/>
      <c r="X517" s="1504"/>
      <c r="Y517" s="1432"/>
      <c r="Z517" s="1433"/>
      <c r="AA517" s="1433"/>
      <c r="AB517" s="1433"/>
      <c r="AC517" s="1433"/>
      <c r="AD517" s="1574"/>
      <c r="AE517" s="1462"/>
      <c r="AF517" s="1463"/>
      <c r="AG517" s="1464"/>
      <c r="AH517" s="1432"/>
      <c r="AI517" s="1433"/>
      <c r="AJ517" s="1675"/>
      <c r="AK517" s="1432"/>
      <c r="AL517" s="1433"/>
      <c r="AM517" s="1433"/>
      <c r="AN517" s="1433"/>
      <c r="AO517" s="1433"/>
      <c r="AP517" s="1574"/>
      <c r="AQ517" s="1462"/>
      <c r="AR517" s="1463"/>
      <c r="AS517" s="1464"/>
      <c r="AT517" s="1462"/>
      <c r="AU517" s="1463"/>
      <c r="AV517" s="1464"/>
      <c r="AW517" s="1432"/>
      <c r="AX517" s="1433"/>
      <c r="AY517" s="1433"/>
      <c r="AZ517" s="1433"/>
      <c r="BA517" s="1433"/>
      <c r="BB517" s="1574"/>
      <c r="BC517" s="1462"/>
      <c r="BD517" s="1463"/>
      <c r="BE517" s="1464"/>
      <c r="BF517" s="1462"/>
      <c r="BG517" s="1463"/>
      <c r="BH517" s="1464"/>
      <c r="BI517" s="1462"/>
      <c r="BJ517" s="1463"/>
      <c r="BK517" s="1464"/>
      <c r="BL517" s="1782"/>
      <c r="BM517" s="1783"/>
      <c r="BN517" s="1783"/>
      <c r="BO517" s="1783"/>
      <c r="BP517" s="1783"/>
      <c r="BQ517" s="1783"/>
      <c r="BR517" s="1783"/>
      <c r="BS517" s="1783"/>
      <c r="BT517" s="1783"/>
      <c r="BU517" s="1783"/>
      <c r="BV517" s="1783"/>
      <c r="BW517" s="1783"/>
      <c r="BX517" s="1783"/>
      <c r="BY517" s="1783"/>
      <c r="BZ517" s="1783"/>
      <c r="CA517" s="1783"/>
      <c r="CB517" s="1783"/>
      <c r="CC517" s="1783"/>
      <c r="CD517" s="1783"/>
      <c r="CE517" s="1783"/>
      <c r="CF517" s="1783"/>
      <c r="CG517" s="1783"/>
      <c r="CH517" s="1783"/>
      <c r="CI517" s="1783"/>
      <c r="CJ517" s="1783"/>
      <c r="CK517" s="1783"/>
      <c r="CL517" s="1783"/>
      <c r="CM517" s="1783"/>
      <c r="CN517" s="1783"/>
      <c r="CO517" s="1783"/>
      <c r="CP517" s="1783"/>
      <c r="CQ517" s="1783"/>
      <c r="CR517" s="1783"/>
      <c r="CS517" s="1783"/>
      <c r="CT517" s="1783"/>
      <c r="CU517" s="1783"/>
      <c r="CV517" s="1783"/>
      <c r="CW517" s="1783"/>
      <c r="CX517" s="1783"/>
      <c r="CY517" s="1783"/>
      <c r="CZ517" s="1783"/>
      <c r="DA517" s="1783"/>
      <c r="DB517" s="1783"/>
      <c r="DC517" s="1783"/>
      <c r="DD517" s="1783"/>
      <c r="DE517" s="1783"/>
      <c r="DF517" s="1783"/>
      <c r="DG517" s="1783"/>
      <c r="DH517" s="1783"/>
      <c r="DI517" s="1783"/>
      <c r="DJ517" s="1783"/>
      <c r="DK517" s="1783"/>
      <c r="DL517" s="1783"/>
      <c r="DM517" s="1783"/>
      <c r="DN517" s="1783"/>
      <c r="DO517" s="1783"/>
      <c r="DP517" s="1784"/>
      <c r="DQ517" s="81"/>
      <c r="DR517" s="144"/>
      <c r="DU517" s="140"/>
      <c r="DV517" s="140"/>
      <c r="DW517" s="1686"/>
      <c r="DX517" s="1686"/>
      <c r="DY517" s="1686"/>
      <c r="DZ517" s="1686"/>
      <c r="EA517" s="1493"/>
      <c r="EB517" s="1494"/>
      <c r="EC517" s="1494"/>
      <c r="ED517" s="1494"/>
      <c r="EE517" s="1495"/>
      <c r="EF517" s="2108"/>
      <c r="EG517" s="2109"/>
      <c r="EH517" s="2109"/>
      <c r="EI517" s="2109"/>
      <c r="EJ517" s="2109"/>
      <c r="EK517" s="2109"/>
      <c r="EL517" s="2109"/>
      <c r="EM517" s="2109"/>
      <c r="EN517" s="2109"/>
      <c r="EO517" s="2109"/>
      <c r="EP517" s="2109"/>
      <c r="EQ517" s="2109"/>
      <c r="ER517" s="2110"/>
      <c r="ES517" s="2110"/>
      <c r="ET517" s="2110"/>
      <c r="EU517" s="2110"/>
      <c r="EV517" s="2110"/>
      <c r="EW517" s="2110"/>
      <c r="EX517" s="2110"/>
      <c r="EY517" s="2110"/>
      <c r="EZ517" s="2110"/>
      <c r="FA517" s="2110"/>
      <c r="FB517" s="2110"/>
      <c r="FC517" s="2110"/>
      <c r="FD517" s="2110"/>
      <c r="FE517" s="2110"/>
      <c r="FF517" s="2110"/>
      <c r="FG517" s="2110"/>
      <c r="FH517" s="2110"/>
      <c r="FI517" s="2110"/>
      <c r="FJ517" s="2110"/>
      <c r="FK517" s="2110"/>
      <c r="FL517" s="2110"/>
      <c r="FM517" s="2110"/>
      <c r="FN517" s="2110"/>
      <c r="FO517" s="2110"/>
      <c r="FP517" s="2110"/>
      <c r="FQ517" s="2110"/>
      <c r="FR517" s="2110"/>
      <c r="FS517" s="2110"/>
      <c r="FT517" s="2110"/>
      <c r="FU517" s="2110"/>
      <c r="FV517" s="2110"/>
      <c r="FW517" s="2110"/>
      <c r="FX517" s="2110"/>
      <c r="FY517" s="2110"/>
      <c r="FZ517" s="2110"/>
      <c r="GA517" s="2110"/>
      <c r="GB517" s="2110"/>
      <c r="GC517" s="2110"/>
      <c r="GD517" s="2110"/>
      <c r="GE517" s="2110"/>
      <c r="GF517" s="2110"/>
      <c r="GG517" s="2110"/>
      <c r="GH517" s="2110"/>
      <c r="GI517" s="2110"/>
      <c r="GJ517" s="2110"/>
      <c r="GK517" s="2110"/>
      <c r="GL517" s="2110"/>
      <c r="GM517" s="2110"/>
      <c r="GN517" s="2110"/>
      <c r="GO517" s="2110"/>
      <c r="GP517" s="2110"/>
      <c r="GQ517" s="2110"/>
      <c r="GR517" s="2110"/>
      <c r="GS517" s="2110"/>
      <c r="GT517" s="2110"/>
      <c r="GU517" s="2110"/>
      <c r="GV517" s="2110"/>
      <c r="GW517" s="2110"/>
      <c r="GX517" s="2110"/>
      <c r="GY517" s="2110"/>
      <c r="GZ517" s="2110"/>
      <c r="HA517" s="2110"/>
      <c r="HB517" s="2110"/>
      <c r="HC517" s="2110"/>
      <c r="HD517" s="2110"/>
      <c r="HE517" s="2110"/>
      <c r="HF517" s="2110"/>
      <c r="HG517" s="2110"/>
      <c r="HH517" s="2110"/>
      <c r="HI517" s="2110"/>
      <c r="HJ517" s="2110"/>
      <c r="HK517" s="2110"/>
      <c r="HL517" s="2110"/>
      <c r="HM517" s="2110"/>
      <c r="HN517" s="2110"/>
      <c r="HO517" s="2110"/>
      <c r="HP517" s="2110"/>
      <c r="HQ517" s="2110"/>
      <c r="HR517" s="2110"/>
      <c r="HS517" s="2110"/>
      <c r="HT517" s="2110"/>
      <c r="HU517" s="2110"/>
      <c r="HV517" s="2110"/>
      <c r="HW517" s="2110"/>
      <c r="HX517" s="2110"/>
      <c r="HY517" s="2110"/>
      <c r="HZ517" s="2110"/>
      <c r="IA517" s="2110"/>
      <c r="IB517" s="2110"/>
      <c r="IC517" s="2110"/>
      <c r="ID517" s="2110"/>
      <c r="IE517" s="2110"/>
      <c r="IF517" s="2110"/>
      <c r="IG517" s="2110"/>
      <c r="IH517" s="2110"/>
      <c r="II517" s="2111"/>
    </row>
    <row r="518" spans="3:243" ht="5.25" customHeight="1">
      <c r="C518" s="140"/>
      <c r="D518" s="1686"/>
      <c r="E518" s="1686"/>
      <c r="F518" s="1686"/>
      <c r="G518" s="1686"/>
      <c r="H518" s="1493"/>
      <c r="I518" s="1494"/>
      <c r="J518" s="1494"/>
      <c r="K518" s="1494"/>
      <c r="L518" s="1495"/>
      <c r="M518" s="1505"/>
      <c r="N518" s="1506"/>
      <c r="O518" s="1506"/>
      <c r="P518" s="1506"/>
      <c r="Q518" s="1506"/>
      <c r="R518" s="1506"/>
      <c r="S518" s="1506"/>
      <c r="T518" s="1506"/>
      <c r="U518" s="1506"/>
      <c r="V518" s="1506"/>
      <c r="W518" s="1506"/>
      <c r="X518" s="1507"/>
      <c r="Y518" s="1434"/>
      <c r="Z518" s="1435"/>
      <c r="AA518" s="1435"/>
      <c r="AB518" s="1435"/>
      <c r="AC518" s="1435"/>
      <c r="AD518" s="1575"/>
      <c r="AE518" s="1465"/>
      <c r="AF518" s="1466"/>
      <c r="AG518" s="1467"/>
      <c r="AH518" s="1434"/>
      <c r="AI518" s="1435"/>
      <c r="AJ518" s="1676"/>
      <c r="AK518" s="1434"/>
      <c r="AL518" s="1435"/>
      <c r="AM518" s="1435"/>
      <c r="AN518" s="1435"/>
      <c r="AO518" s="1435"/>
      <c r="AP518" s="1575"/>
      <c r="AQ518" s="1465"/>
      <c r="AR518" s="1466"/>
      <c r="AS518" s="1467"/>
      <c r="AT518" s="1465"/>
      <c r="AU518" s="1466"/>
      <c r="AV518" s="1467"/>
      <c r="AW518" s="1434"/>
      <c r="AX518" s="1435"/>
      <c r="AY518" s="1435"/>
      <c r="AZ518" s="1435"/>
      <c r="BA518" s="1435"/>
      <c r="BB518" s="1575"/>
      <c r="BC518" s="1465"/>
      <c r="BD518" s="1466"/>
      <c r="BE518" s="1467"/>
      <c r="BF518" s="1465"/>
      <c r="BG518" s="1466"/>
      <c r="BH518" s="1467"/>
      <c r="BI518" s="1465"/>
      <c r="BJ518" s="1466"/>
      <c r="BK518" s="1467"/>
      <c r="BL518" s="1785"/>
      <c r="BM518" s="1786"/>
      <c r="BN518" s="1786"/>
      <c r="BO518" s="1786"/>
      <c r="BP518" s="1786"/>
      <c r="BQ518" s="1786"/>
      <c r="BR518" s="1786"/>
      <c r="BS518" s="1786"/>
      <c r="BT518" s="1786"/>
      <c r="BU518" s="1786"/>
      <c r="BV518" s="1786"/>
      <c r="BW518" s="1786"/>
      <c r="BX518" s="1786"/>
      <c r="BY518" s="1786"/>
      <c r="BZ518" s="1786"/>
      <c r="CA518" s="1786"/>
      <c r="CB518" s="1786"/>
      <c r="CC518" s="1786"/>
      <c r="CD518" s="1786"/>
      <c r="CE518" s="1786"/>
      <c r="CF518" s="1786"/>
      <c r="CG518" s="1786"/>
      <c r="CH518" s="1786"/>
      <c r="CI518" s="1786"/>
      <c r="CJ518" s="1786"/>
      <c r="CK518" s="1786"/>
      <c r="CL518" s="1786"/>
      <c r="CM518" s="1786"/>
      <c r="CN518" s="1786"/>
      <c r="CO518" s="1786"/>
      <c r="CP518" s="1786"/>
      <c r="CQ518" s="1786"/>
      <c r="CR518" s="1786"/>
      <c r="CS518" s="1786"/>
      <c r="CT518" s="1786"/>
      <c r="CU518" s="1786"/>
      <c r="CV518" s="1786"/>
      <c r="CW518" s="1786"/>
      <c r="CX518" s="1786"/>
      <c r="CY518" s="1786"/>
      <c r="CZ518" s="1786"/>
      <c r="DA518" s="1786"/>
      <c r="DB518" s="1786"/>
      <c r="DC518" s="1786"/>
      <c r="DD518" s="1786"/>
      <c r="DE518" s="1786"/>
      <c r="DF518" s="1786"/>
      <c r="DG518" s="1786"/>
      <c r="DH518" s="1786"/>
      <c r="DI518" s="1786"/>
      <c r="DJ518" s="1786"/>
      <c r="DK518" s="1786"/>
      <c r="DL518" s="1786"/>
      <c r="DM518" s="1786"/>
      <c r="DN518" s="1786"/>
      <c r="DO518" s="1786"/>
      <c r="DP518" s="1787"/>
      <c r="DQ518" s="81"/>
      <c r="DR518" s="144"/>
      <c r="DU518" s="140"/>
      <c r="DV518" s="140"/>
      <c r="DW518" s="1686"/>
      <c r="DX518" s="1686"/>
      <c r="DY518" s="1686"/>
      <c r="DZ518" s="1686"/>
      <c r="EA518" s="1493"/>
      <c r="EB518" s="1494"/>
      <c r="EC518" s="1494"/>
      <c r="ED518" s="1494"/>
      <c r="EE518" s="1495"/>
      <c r="EF518" s="2112"/>
      <c r="EG518" s="2113"/>
      <c r="EH518" s="2113"/>
      <c r="EI518" s="2113"/>
      <c r="EJ518" s="2113"/>
      <c r="EK518" s="2113"/>
      <c r="EL518" s="2113"/>
      <c r="EM518" s="2113"/>
      <c r="EN518" s="2113"/>
      <c r="EO518" s="2113"/>
      <c r="EP518" s="2113"/>
      <c r="EQ518" s="2113"/>
      <c r="ER518" s="2114"/>
      <c r="ES518" s="2114"/>
      <c r="ET518" s="2114"/>
      <c r="EU518" s="2114"/>
      <c r="EV518" s="2114"/>
      <c r="EW518" s="2114"/>
      <c r="EX518" s="2114"/>
      <c r="EY518" s="2114"/>
      <c r="EZ518" s="2114"/>
      <c r="FA518" s="2114"/>
      <c r="FB518" s="2114"/>
      <c r="FC518" s="2114"/>
      <c r="FD518" s="2114"/>
      <c r="FE518" s="2114"/>
      <c r="FF518" s="2114"/>
      <c r="FG518" s="2114"/>
      <c r="FH518" s="2114"/>
      <c r="FI518" s="2114"/>
      <c r="FJ518" s="2114"/>
      <c r="FK518" s="2114"/>
      <c r="FL518" s="2114"/>
      <c r="FM518" s="2114"/>
      <c r="FN518" s="2114"/>
      <c r="FO518" s="2114"/>
      <c r="FP518" s="2114"/>
      <c r="FQ518" s="2114"/>
      <c r="FR518" s="2114"/>
      <c r="FS518" s="2114"/>
      <c r="FT518" s="2114"/>
      <c r="FU518" s="2114"/>
      <c r="FV518" s="2114"/>
      <c r="FW518" s="2114"/>
      <c r="FX518" s="2114"/>
      <c r="FY518" s="2114"/>
      <c r="FZ518" s="2114"/>
      <c r="GA518" s="2114"/>
      <c r="GB518" s="2114"/>
      <c r="GC518" s="2114"/>
      <c r="GD518" s="2114"/>
      <c r="GE518" s="2114"/>
      <c r="GF518" s="2114"/>
      <c r="GG518" s="2114"/>
      <c r="GH518" s="2114"/>
      <c r="GI518" s="2114"/>
      <c r="GJ518" s="2114"/>
      <c r="GK518" s="2114"/>
      <c r="GL518" s="2114"/>
      <c r="GM518" s="2114"/>
      <c r="GN518" s="2114"/>
      <c r="GO518" s="2114"/>
      <c r="GP518" s="2114"/>
      <c r="GQ518" s="2114"/>
      <c r="GR518" s="2114"/>
      <c r="GS518" s="2114"/>
      <c r="GT518" s="2114"/>
      <c r="GU518" s="2114"/>
      <c r="GV518" s="2114"/>
      <c r="GW518" s="2114"/>
      <c r="GX518" s="2114"/>
      <c r="GY518" s="2114"/>
      <c r="GZ518" s="2114"/>
      <c r="HA518" s="2114"/>
      <c r="HB518" s="2114"/>
      <c r="HC518" s="2114"/>
      <c r="HD518" s="2114"/>
      <c r="HE518" s="2114"/>
      <c r="HF518" s="2114"/>
      <c r="HG518" s="2114"/>
      <c r="HH518" s="2114"/>
      <c r="HI518" s="2114"/>
      <c r="HJ518" s="2114"/>
      <c r="HK518" s="2114"/>
      <c r="HL518" s="2114"/>
      <c r="HM518" s="2114"/>
      <c r="HN518" s="2114"/>
      <c r="HO518" s="2114"/>
      <c r="HP518" s="2114"/>
      <c r="HQ518" s="2114"/>
      <c r="HR518" s="2114"/>
      <c r="HS518" s="2114"/>
      <c r="HT518" s="2114"/>
      <c r="HU518" s="2114"/>
      <c r="HV518" s="2114"/>
      <c r="HW518" s="2114"/>
      <c r="HX518" s="2114"/>
      <c r="HY518" s="2114"/>
      <c r="HZ518" s="2114"/>
      <c r="IA518" s="2114"/>
      <c r="IB518" s="2114"/>
      <c r="IC518" s="2114"/>
      <c r="ID518" s="2114"/>
      <c r="IE518" s="2114"/>
      <c r="IF518" s="2114"/>
      <c r="IG518" s="2114"/>
      <c r="IH518" s="2114"/>
      <c r="II518" s="2115"/>
    </row>
    <row r="519" spans="3:243" ht="5.25" customHeight="1">
      <c r="C519" s="140"/>
      <c r="D519" s="1686"/>
      <c r="E519" s="1686"/>
      <c r="F519" s="1686"/>
      <c r="G519" s="1686"/>
      <c r="H519" s="1493"/>
      <c r="I519" s="1494"/>
      <c r="J519" s="1494"/>
      <c r="K519" s="1494"/>
      <c r="L519" s="1495"/>
      <c r="M519" s="1418" t="s">
        <v>160</v>
      </c>
      <c r="N519" s="1419"/>
      <c r="O519" s="1419"/>
      <c r="P519" s="1419"/>
      <c r="Q519" s="1419"/>
      <c r="R519" s="1419"/>
      <c r="S519" s="1419"/>
      <c r="T519" s="1419"/>
      <c r="U519" s="1419"/>
      <c r="V519" s="1419"/>
      <c r="W519" s="1419"/>
      <c r="X519" s="1420"/>
      <c r="Y519" s="1726" t="str">
        <f>IF($Y$255&lt;&gt;"",$Y$255,"")</f>
        <v/>
      </c>
      <c r="Z519" s="1727"/>
      <c r="AA519" s="1727"/>
      <c r="AB519" s="1727"/>
      <c r="AC519" s="1727"/>
      <c r="AD519" s="1727"/>
      <c r="AE519" s="1727"/>
      <c r="AF519" s="1727"/>
      <c r="AG519" s="1727"/>
      <c r="AH519" s="1727"/>
      <c r="AI519" s="1727"/>
      <c r="AJ519" s="1727"/>
      <c r="AK519" s="1727"/>
      <c r="AL519" s="1727"/>
      <c r="AM519" s="1727"/>
      <c r="AN519" s="1727"/>
      <c r="AO519" s="1727"/>
      <c r="AP519" s="1727"/>
      <c r="AQ519" s="1727"/>
      <c r="AR519" s="1727"/>
      <c r="AS519" s="1727"/>
      <c r="AT519" s="1727"/>
      <c r="AU519" s="1727"/>
      <c r="AV519" s="1727"/>
      <c r="AW519" s="1727"/>
      <c r="AX519" s="1727"/>
      <c r="AY519" s="1727"/>
      <c r="AZ519" s="1727"/>
      <c r="BA519" s="1727"/>
      <c r="BB519" s="1727"/>
      <c r="BC519" s="1727"/>
      <c r="BD519" s="1727"/>
      <c r="BE519" s="1727"/>
      <c r="BF519" s="1727"/>
      <c r="BG519" s="1727"/>
      <c r="BH519" s="1727"/>
      <c r="BI519" s="1727"/>
      <c r="BJ519" s="1727"/>
      <c r="BK519" s="1727"/>
      <c r="BL519" s="1727"/>
      <c r="BM519" s="1727"/>
      <c r="BN519" s="1727"/>
      <c r="BO519" s="1727"/>
      <c r="BP519" s="1727"/>
      <c r="BQ519" s="1727"/>
      <c r="BR519" s="1727"/>
      <c r="BS519" s="1727"/>
      <c r="BT519" s="1727"/>
      <c r="BU519" s="1727"/>
      <c r="BV519" s="1727"/>
      <c r="BW519" s="1727"/>
      <c r="BX519" s="1727"/>
      <c r="BY519" s="1727"/>
      <c r="BZ519" s="1727"/>
      <c r="CA519" s="1727"/>
      <c r="CB519" s="1727"/>
      <c r="CC519" s="1727"/>
      <c r="CD519" s="1727"/>
      <c r="CE519" s="1727"/>
      <c r="CF519" s="1727"/>
      <c r="CG519" s="1727"/>
      <c r="CH519" s="1727"/>
      <c r="CI519" s="1727"/>
      <c r="CJ519" s="1727"/>
      <c r="CK519" s="1727"/>
      <c r="CL519" s="1727"/>
      <c r="CM519" s="1727"/>
      <c r="CN519" s="1727"/>
      <c r="CO519" s="1727"/>
      <c r="CP519" s="1727"/>
      <c r="CQ519" s="1727"/>
      <c r="CR519" s="1727"/>
      <c r="CS519" s="1727"/>
      <c r="CT519" s="1727"/>
      <c r="CU519" s="1727"/>
      <c r="CV519" s="1727"/>
      <c r="CW519" s="1727"/>
      <c r="CX519" s="1727"/>
      <c r="CY519" s="1727"/>
      <c r="CZ519" s="1727"/>
      <c r="DA519" s="1727"/>
      <c r="DB519" s="1727"/>
      <c r="DC519" s="1727"/>
      <c r="DD519" s="1727"/>
      <c r="DE519" s="1727"/>
      <c r="DF519" s="1727"/>
      <c r="DG519" s="1727"/>
      <c r="DH519" s="1727"/>
      <c r="DI519" s="1727"/>
      <c r="DJ519" s="1727"/>
      <c r="DK519" s="1727"/>
      <c r="DL519" s="1727"/>
      <c r="DM519" s="1727"/>
      <c r="DN519" s="1727"/>
      <c r="DO519" s="1727"/>
      <c r="DP519" s="1728"/>
      <c r="DQ519" s="81"/>
      <c r="DR519" s="144"/>
      <c r="DU519" s="140"/>
      <c r="DV519" s="140"/>
      <c r="DW519" s="1686"/>
      <c r="DX519" s="1686"/>
      <c r="DY519" s="1686"/>
      <c r="DZ519" s="1686"/>
      <c r="EA519" s="1493"/>
      <c r="EB519" s="1494"/>
      <c r="EC519" s="1494"/>
      <c r="ED519" s="1494"/>
      <c r="EE519" s="1495"/>
      <c r="EF519" s="1418" t="s">
        <v>160</v>
      </c>
      <c r="EG519" s="1419"/>
      <c r="EH519" s="1419"/>
      <c r="EI519" s="1419"/>
      <c r="EJ519" s="1419"/>
      <c r="EK519" s="1419"/>
      <c r="EL519" s="1419"/>
      <c r="EM519" s="1419"/>
      <c r="EN519" s="1419"/>
      <c r="EO519" s="1419"/>
      <c r="EP519" s="1419"/>
      <c r="EQ519" s="1420"/>
      <c r="ER519" s="1726" t="str">
        <f>IF($Y$255&lt;&gt;"",$Y$255,"")</f>
        <v/>
      </c>
      <c r="ES519" s="1727"/>
      <c r="ET519" s="1727"/>
      <c r="EU519" s="1727"/>
      <c r="EV519" s="1727"/>
      <c r="EW519" s="1727"/>
      <c r="EX519" s="1727"/>
      <c r="EY519" s="1727"/>
      <c r="EZ519" s="1727"/>
      <c r="FA519" s="1727"/>
      <c r="FB519" s="1727"/>
      <c r="FC519" s="1727"/>
      <c r="FD519" s="1727"/>
      <c r="FE519" s="1727"/>
      <c r="FF519" s="1727"/>
      <c r="FG519" s="1727"/>
      <c r="FH519" s="1727"/>
      <c r="FI519" s="1727"/>
      <c r="FJ519" s="1727"/>
      <c r="FK519" s="1727"/>
      <c r="FL519" s="1727"/>
      <c r="FM519" s="1727"/>
      <c r="FN519" s="1727"/>
      <c r="FO519" s="1727"/>
      <c r="FP519" s="1727"/>
      <c r="FQ519" s="1727"/>
      <c r="FR519" s="1727"/>
      <c r="FS519" s="1727"/>
      <c r="FT519" s="1727"/>
      <c r="FU519" s="1727"/>
      <c r="FV519" s="1727"/>
      <c r="FW519" s="1727"/>
      <c r="FX519" s="1727"/>
      <c r="FY519" s="1727"/>
      <c r="FZ519" s="1727"/>
      <c r="GA519" s="1727"/>
      <c r="GB519" s="1727"/>
      <c r="GC519" s="1727"/>
      <c r="GD519" s="1727"/>
      <c r="GE519" s="1727"/>
      <c r="GF519" s="1727"/>
      <c r="GG519" s="1727"/>
      <c r="GH519" s="1727"/>
      <c r="GI519" s="1727"/>
      <c r="GJ519" s="1727"/>
      <c r="GK519" s="1727"/>
      <c r="GL519" s="1727"/>
      <c r="GM519" s="1727"/>
      <c r="GN519" s="1727"/>
      <c r="GO519" s="1727"/>
      <c r="GP519" s="1727"/>
      <c r="GQ519" s="1727"/>
      <c r="GR519" s="1727"/>
      <c r="GS519" s="1727"/>
      <c r="GT519" s="1727"/>
      <c r="GU519" s="1727"/>
      <c r="GV519" s="1727"/>
      <c r="GW519" s="1727"/>
      <c r="GX519" s="1727"/>
      <c r="GY519" s="1727"/>
      <c r="GZ519" s="1727"/>
      <c r="HA519" s="1727"/>
      <c r="HB519" s="1727"/>
      <c r="HC519" s="1727"/>
      <c r="HD519" s="1727"/>
      <c r="HE519" s="1727"/>
      <c r="HF519" s="1727"/>
      <c r="HG519" s="1727"/>
      <c r="HH519" s="1727"/>
      <c r="HI519" s="1727"/>
      <c r="HJ519" s="1727"/>
      <c r="HK519" s="1727"/>
      <c r="HL519" s="1727"/>
      <c r="HM519" s="1727"/>
      <c r="HN519" s="1727"/>
      <c r="HO519" s="1727"/>
      <c r="HP519" s="1727"/>
      <c r="HQ519" s="1727"/>
      <c r="HR519" s="1727"/>
      <c r="HS519" s="1727"/>
      <c r="HT519" s="1727"/>
      <c r="HU519" s="1727"/>
      <c r="HV519" s="1727"/>
      <c r="HW519" s="1727"/>
      <c r="HX519" s="1727"/>
      <c r="HY519" s="1727"/>
      <c r="HZ519" s="1727"/>
      <c r="IA519" s="1727"/>
      <c r="IB519" s="1727"/>
      <c r="IC519" s="1727"/>
      <c r="ID519" s="1727"/>
      <c r="IE519" s="1727"/>
      <c r="IF519" s="1727"/>
      <c r="IG519" s="1727"/>
      <c r="IH519" s="1727"/>
      <c r="II519" s="1728"/>
    </row>
    <row r="520" spans="3:243" ht="5.25" customHeight="1">
      <c r="C520" s="140"/>
      <c r="D520" s="1686"/>
      <c r="E520" s="1686"/>
      <c r="F520" s="1686"/>
      <c r="G520" s="1686"/>
      <c r="H520" s="1493"/>
      <c r="I520" s="1494"/>
      <c r="J520" s="1494"/>
      <c r="K520" s="1494"/>
      <c r="L520" s="1495"/>
      <c r="M520" s="1421"/>
      <c r="N520" s="1422"/>
      <c r="O520" s="1422"/>
      <c r="P520" s="1422"/>
      <c r="Q520" s="1422"/>
      <c r="R520" s="1422"/>
      <c r="S520" s="1422"/>
      <c r="T520" s="1422"/>
      <c r="U520" s="1422"/>
      <c r="V520" s="1422"/>
      <c r="W520" s="1422"/>
      <c r="X520" s="1423"/>
      <c r="Y520" s="1729"/>
      <c r="Z520" s="1730"/>
      <c r="AA520" s="1730"/>
      <c r="AB520" s="1730"/>
      <c r="AC520" s="1730"/>
      <c r="AD520" s="1730"/>
      <c r="AE520" s="1730"/>
      <c r="AF520" s="1730"/>
      <c r="AG520" s="1730"/>
      <c r="AH520" s="1730"/>
      <c r="AI520" s="1730"/>
      <c r="AJ520" s="1730"/>
      <c r="AK520" s="1730"/>
      <c r="AL520" s="1730"/>
      <c r="AM520" s="1730"/>
      <c r="AN520" s="1730"/>
      <c r="AO520" s="1730"/>
      <c r="AP520" s="1730"/>
      <c r="AQ520" s="1730"/>
      <c r="AR520" s="1730"/>
      <c r="AS520" s="1730"/>
      <c r="AT520" s="1730"/>
      <c r="AU520" s="1730"/>
      <c r="AV520" s="1730"/>
      <c r="AW520" s="1730"/>
      <c r="AX520" s="1730"/>
      <c r="AY520" s="1730"/>
      <c r="AZ520" s="1730"/>
      <c r="BA520" s="1730"/>
      <c r="BB520" s="1730"/>
      <c r="BC520" s="1730"/>
      <c r="BD520" s="1730"/>
      <c r="BE520" s="1730"/>
      <c r="BF520" s="1730"/>
      <c r="BG520" s="1730"/>
      <c r="BH520" s="1730"/>
      <c r="BI520" s="1730"/>
      <c r="BJ520" s="1730"/>
      <c r="BK520" s="1730"/>
      <c r="BL520" s="1730"/>
      <c r="BM520" s="1730"/>
      <c r="BN520" s="1730"/>
      <c r="BO520" s="1730"/>
      <c r="BP520" s="1730"/>
      <c r="BQ520" s="1730"/>
      <c r="BR520" s="1730"/>
      <c r="BS520" s="1730"/>
      <c r="BT520" s="1730"/>
      <c r="BU520" s="1730"/>
      <c r="BV520" s="1730"/>
      <c r="BW520" s="1730"/>
      <c r="BX520" s="1730"/>
      <c r="BY520" s="1730"/>
      <c r="BZ520" s="1730"/>
      <c r="CA520" s="1730"/>
      <c r="CB520" s="1730"/>
      <c r="CC520" s="1730"/>
      <c r="CD520" s="1730"/>
      <c r="CE520" s="1730"/>
      <c r="CF520" s="1730"/>
      <c r="CG520" s="1730"/>
      <c r="CH520" s="1730"/>
      <c r="CI520" s="1730"/>
      <c r="CJ520" s="1730"/>
      <c r="CK520" s="1730"/>
      <c r="CL520" s="1730"/>
      <c r="CM520" s="1730"/>
      <c r="CN520" s="1730"/>
      <c r="CO520" s="1730"/>
      <c r="CP520" s="1730"/>
      <c r="CQ520" s="1730"/>
      <c r="CR520" s="1730"/>
      <c r="CS520" s="1730"/>
      <c r="CT520" s="1730"/>
      <c r="CU520" s="1730"/>
      <c r="CV520" s="1730"/>
      <c r="CW520" s="1730"/>
      <c r="CX520" s="1730"/>
      <c r="CY520" s="1730"/>
      <c r="CZ520" s="1730"/>
      <c r="DA520" s="1730"/>
      <c r="DB520" s="1730"/>
      <c r="DC520" s="1730"/>
      <c r="DD520" s="1730"/>
      <c r="DE520" s="1730"/>
      <c r="DF520" s="1730"/>
      <c r="DG520" s="1730"/>
      <c r="DH520" s="1730"/>
      <c r="DI520" s="1730"/>
      <c r="DJ520" s="1730"/>
      <c r="DK520" s="1730"/>
      <c r="DL520" s="1730"/>
      <c r="DM520" s="1730"/>
      <c r="DN520" s="1730"/>
      <c r="DO520" s="1730"/>
      <c r="DP520" s="1731"/>
      <c r="DQ520" s="81"/>
      <c r="DR520" s="144"/>
      <c r="DU520" s="140"/>
      <c r="DV520" s="140"/>
      <c r="DW520" s="1686"/>
      <c r="DX520" s="1686"/>
      <c r="DY520" s="1686"/>
      <c r="DZ520" s="1686"/>
      <c r="EA520" s="1493"/>
      <c r="EB520" s="1494"/>
      <c r="EC520" s="1494"/>
      <c r="ED520" s="1494"/>
      <c r="EE520" s="1495"/>
      <c r="EF520" s="1421"/>
      <c r="EG520" s="1422"/>
      <c r="EH520" s="1422"/>
      <c r="EI520" s="1422"/>
      <c r="EJ520" s="1422"/>
      <c r="EK520" s="1422"/>
      <c r="EL520" s="1422"/>
      <c r="EM520" s="1422"/>
      <c r="EN520" s="1422"/>
      <c r="EO520" s="1422"/>
      <c r="EP520" s="1422"/>
      <c r="EQ520" s="1423"/>
      <c r="ER520" s="1729"/>
      <c r="ES520" s="1730"/>
      <c r="ET520" s="1730"/>
      <c r="EU520" s="1730"/>
      <c r="EV520" s="1730"/>
      <c r="EW520" s="1730"/>
      <c r="EX520" s="1730"/>
      <c r="EY520" s="1730"/>
      <c r="EZ520" s="1730"/>
      <c r="FA520" s="1730"/>
      <c r="FB520" s="1730"/>
      <c r="FC520" s="1730"/>
      <c r="FD520" s="1730"/>
      <c r="FE520" s="1730"/>
      <c r="FF520" s="1730"/>
      <c r="FG520" s="1730"/>
      <c r="FH520" s="1730"/>
      <c r="FI520" s="1730"/>
      <c r="FJ520" s="1730"/>
      <c r="FK520" s="1730"/>
      <c r="FL520" s="1730"/>
      <c r="FM520" s="1730"/>
      <c r="FN520" s="1730"/>
      <c r="FO520" s="1730"/>
      <c r="FP520" s="1730"/>
      <c r="FQ520" s="1730"/>
      <c r="FR520" s="1730"/>
      <c r="FS520" s="1730"/>
      <c r="FT520" s="1730"/>
      <c r="FU520" s="1730"/>
      <c r="FV520" s="1730"/>
      <c r="FW520" s="1730"/>
      <c r="FX520" s="1730"/>
      <c r="FY520" s="1730"/>
      <c r="FZ520" s="1730"/>
      <c r="GA520" s="1730"/>
      <c r="GB520" s="1730"/>
      <c r="GC520" s="1730"/>
      <c r="GD520" s="1730"/>
      <c r="GE520" s="1730"/>
      <c r="GF520" s="1730"/>
      <c r="GG520" s="1730"/>
      <c r="GH520" s="1730"/>
      <c r="GI520" s="1730"/>
      <c r="GJ520" s="1730"/>
      <c r="GK520" s="1730"/>
      <c r="GL520" s="1730"/>
      <c r="GM520" s="1730"/>
      <c r="GN520" s="1730"/>
      <c r="GO520" s="1730"/>
      <c r="GP520" s="1730"/>
      <c r="GQ520" s="1730"/>
      <c r="GR520" s="1730"/>
      <c r="GS520" s="1730"/>
      <c r="GT520" s="1730"/>
      <c r="GU520" s="1730"/>
      <c r="GV520" s="1730"/>
      <c r="GW520" s="1730"/>
      <c r="GX520" s="1730"/>
      <c r="GY520" s="1730"/>
      <c r="GZ520" s="1730"/>
      <c r="HA520" s="1730"/>
      <c r="HB520" s="1730"/>
      <c r="HC520" s="1730"/>
      <c r="HD520" s="1730"/>
      <c r="HE520" s="1730"/>
      <c r="HF520" s="1730"/>
      <c r="HG520" s="1730"/>
      <c r="HH520" s="1730"/>
      <c r="HI520" s="1730"/>
      <c r="HJ520" s="1730"/>
      <c r="HK520" s="1730"/>
      <c r="HL520" s="1730"/>
      <c r="HM520" s="1730"/>
      <c r="HN520" s="1730"/>
      <c r="HO520" s="1730"/>
      <c r="HP520" s="1730"/>
      <c r="HQ520" s="1730"/>
      <c r="HR520" s="1730"/>
      <c r="HS520" s="1730"/>
      <c r="HT520" s="1730"/>
      <c r="HU520" s="1730"/>
      <c r="HV520" s="1730"/>
      <c r="HW520" s="1730"/>
      <c r="HX520" s="1730"/>
      <c r="HY520" s="1730"/>
      <c r="HZ520" s="1730"/>
      <c r="IA520" s="1730"/>
      <c r="IB520" s="1730"/>
      <c r="IC520" s="1730"/>
      <c r="ID520" s="1730"/>
      <c r="IE520" s="1730"/>
      <c r="IF520" s="1730"/>
      <c r="IG520" s="1730"/>
      <c r="IH520" s="1730"/>
      <c r="II520" s="1731"/>
    </row>
    <row r="521" spans="3:243" ht="5.25" customHeight="1">
      <c r="C521" s="140"/>
      <c r="D521" s="1686"/>
      <c r="E521" s="1686"/>
      <c r="F521" s="1686"/>
      <c r="G521" s="1686"/>
      <c r="H521" s="1493"/>
      <c r="I521" s="1494"/>
      <c r="J521" s="1494"/>
      <c r="K521" s="1494"/>
      <c r="L521" s="1495"/>
      <c r="M521" s="1421"/>
      <c r="N521" s="1422"/>
      <c r="O521" s="1422"/>
      <c r="P521" s="1422"/>
      <c r="Q521" s="1422"/>
      <c r="R521" s="1422"/>
      <c r="S521" s="1422"/>
      <c r="T521" s="1422"/>
      <c r="U521" s="1422"/>
      <c r="V521" s="1422"/>
      <c r="W521" s="1422"/>
      <c r="X521" s="1423"/>
      <c r="Y521" s="1729"/>
      <c r="Z521" s="1730"/>
      <c r="AA521" s="1730"/>
      <c r="AB521" s="1730"/>
      <c r="AC521" s="1730"/>
      <c r="AD521" s="1730"/>
      <c r="AE521" s="1730"/>
      <c r="AF521" s="1730"/>
      <c r="AG521" s="1730"/>
      <c r="AH521" s="1730"/>
      <c r="AI521" s="1730"/>
      <c r="AJ521" s="1730"/>
      <c r="AK521" s="1730"/>
      <c r="AL521" s="1730"/>
      <c r="AM521" s="1730"/>
      <c r="AN521" s="1730"/>
      <c r="AO521" s="1730"/>
      <c r="AP521" s="1730"/>
      <c r="AQ521" s="1730"/>
      <c r="AR521" s="1730"/>
      <c r="AS521" s="1730"/>
      <c r="AT521" s="1730"/>
      <c r="AU521" s="1730"/>
      <c r="AV521" s="1730"/>
      <c r="AW521" s="1730"/>
      <c r="AX521" s="1730"/>
      <c r="AY521" s="1730"/>
      <c r="AZ521" s="1730"/>
      <c r="BA521" s="1730"/>
      <c r="BB521" s="1730"/>
      <c r="BC521" s="1730"/>
      <c r="BD521" s="1730"/>
      <c r="BE521" s="1730"/>
      <c r="BF521" s="1730"/>
      <c r="BG521" s="1730"/>
      <c r="BH521" s="1730"/>
      <c r="BI521" s="1730"/>
      <c r="BJ521" s="1730"/>
      <c r="BK521" s="1730"/>
      <c r="BL521" s="1730"/>
      <c r="BM521" s="1730"/>
      <c r="BN521" s="1730"/>
      <c r="BO521" s="1730"/>
      <c r="BP521" s="1730"/>
      <c r="BQ521" s="1730"/>
      <c r="BR521" s="1730"/>
      <c r="BS521" s="1730"/>
      <c r="BT521" s="1730"/>
      <c r="BU521" s="1730"/>
      <c r="BV521" s="1730"/>
      <c r="BW521" s="1730"/>
      <c r="BX521" s="1730"/>
      <c r="BY521" s="1730"/>
      <c r="BZ521" s="1730"/>
      <c r="CA521" s="1730"/>
      <c r="CB521" s="1730"/>
      <c r="CC521" s="1730"/>
      <c r="CD521" s="1730"/>
      <c r="CE521" s="1730"/>
      <c r="CF521" s="1730"/>
      <c r="CG521" s="1730"/>
      <c r="CH521" s="1730"/>
      <c r="CI521" s="1730"/>
      <c r="CJ521" s="1730"/>
      <c r="CK521" s="1730"/>
      <c r="CL521" s="1730"/>
      <c r="CM521" s="1730"/>
      <c r="CN521" s="1730"/>
      <c r="CO521" s="1730"/>
      <c r="CP521" s="1730"/>
      <c r="CQ521" s="1730"/>
      <c r="CR521" s="1730"/>
      <c r="CS521" s="1730"/>
      <c r="CT521" s="1730"/>
      <c r="CU521" s="1730"/>
      <c r="CV521" s="1730"/>
      <c r="CW521" s="1730"/>
      <c r="CX521" s="1730"/>
      <c r="CY521" s="1730"/>
      <c r="CZ521" s="1730"/>
      <c r="DA521" s="1730"/>
      <c r="DB521" s="1730"/>
      <c r="DC521" s="1730"/>
      <c r="DD521" s="1730"/>
      <c r="DE521" s="1730"/>
      <c r="DF521" s="1730"/>
      <c r="DG521" s="1730"/>
      <c r="DH521" s="1730"/>
      <c r="DI521" s="1730"/>
      <c r="DJ521" s="1730"/>
      <c r="DK521" s="1730"/>
      <c r="DL521" s="1730"/>
      <c r="DM521" s="1730"/>
      <c r="DN521" s="1730"/>
      <c r="DO521" s="1730"/>
      <c r="DP521" s="1731"/>
      <c r="DQ521" s="81"/>
      <c r="DR521" s="144"/>
      <c r="DU521" s="140"/>
      <c r="DV521" s="140"/>
      <c r="DW521" s="1686"/>
      <c r="DX521" s="1686"/>
      <c r="DY521" s="1686"/>
      <c r="DZ521" s="1686"/>
      <c r="EA521" s="1493"/>
      <c r="EB521" s="1494"/>
      <c r="EC521" s="1494"/>
      <c r="ED521" s="1494"/>
      <c r="EE521" s="1495"/>
      <c r="EF521" s="1421"/>
      <c r="EG521" s="1422"/>
      <c r="EH521" s="1422"/>
      <c r="EI521" s="1422"/>
      <c r="EJ521" s="1422"/>
      <c r="EK521" s="1422"/>
      <c r="EL521" s="1422"/>
      <c r="EM521" s="1422"/>
      <c r="EN521" s="1422"/>
      <c r="EO521" s="1422"/>
      <c r="EP521" s="1422"/>
      <c r="EQ521" s="1423"/>
      <c r="ER521" s="1729"/>
      <c r="ES521" s="1730"/>
      <c r="ET521" s="1730"/>
      <c r="EU521" s="1730"/>
      <c r="EV521" s="1730"/>
      <c r="EW521" s="1730"/>
      <c r="EX521" s="1730"/>
      <c r="EY521" s="1730"/>
      <c r="EZ521" s="1730"/>
      <c r="FA521" s="1730"/>
      <c r="FB521" s="1730"/>
      <c r="FC521" s="1730"/>
      <c r="FD521" s="1730"/>
      <c r="FE521" s="1730"/>
      <c r="FF521" s="1730"/>
      <c r="FG521" s="1730"/>
      <c r="FH521" s="1730"/>
      <c r="FI521" s="1730"/>
      <c r="FJ521" s="1730"/>
      <c r="FK521" s="1730"/>
      <c r="FL521" s="1730"/>
      <c r="FM521" s="1730"/>
      <c r="FN521" s="1730"/>
      <c r="FO521" s="1730"/>
      <c r="FP521" s="1730"/>
      <c r="FQ521" s="1730"/>
      <c r="FR521" s="1730"/>
      <c r="FS521" s="1730"/>
      <c r="FT521" s="1730"/>
      <c r="FU521" s="1730"/>
      <c r="FV521" s="1730"/>
      <c r="FW521" s="1730"/>
      <c r="FX521" s="1730"/>
      <c r="FY521" s="1730"/>
      <c r="FZ521" s="1730"/>
      <c r="GA521" s="1730"/>
      <c r="GB521" s="1730"/>
      <c r="GC521" s="1730"/>
      <c r="GD521" s="1730"/>
      <c r="GE521" s="1730"/>
      <c r="GF521" s="1730"/>
      <c r="GG521" s="1730"/>
      <c r="GH521" s="1730"/>
      <c r="GI521" s="1730"/>
      <c r="GJ521" s="1730"/>
      <c r="GK521" s="1730"/>
      <c r="GL521" s="1730"/>
      <c r="GM521" s="1730"/>
      <c r="GN521" s="1730"/>
      <c r="GO521" s="1730"/>
      <c r="GP521" s="1730"/>
      <c r="GQ521" s="1730"/>
      <c r="GR521" s="1730"/>
      <c r="GS521" s="1730"/>
      <c r="GT521" s="1730"/>
      <c r="GU521" s="1730"/>
      <c r="GV521" s="1730"/>
      <c r="GW521" s="1730"/>
      <c r="GX521" s="1730"/>
      <c r="GY521" s="1730"/>
      <c r="GZ521" s="1730"/>
      <c r="HA521" s="1730"/>
      <c r="HB521" s="1730"/>
      <c r="HC521" s="1730"/>
      <c r="HD521" s="1730"/>
      <c r="HE521" s="1730"/>
      <c r="HF521" s="1730"/>
      <c r="HG521" s="1730"/>
      <c r="HH521" s="1730"/>
      <c r="HI521" s="1730"/>
      <c r="HJ521" s="1730"/>
      <c r="HK521" s="1730"/>
      <c r="HL521" s="1730"/>
      <c r="HM521" s="1730"/>
      <c r="HN521" s="1730"/>
      <c r="HO521" s="1730"/>
      <c r="HP521" s="1730"/>
      <c r="HQ521" s="1730"/>
      <c r="HR521" s="1730"/>
      <c r="HS521" s="1730"/>
      <c r="HT521" s="1730"/>
      <c r="HU521" s="1730"/>
      <c r="HV521" s="1730"/>
      <c r="HW521" s="1730"/>
      <c r="HX521" s="1730"/>
      <c r="HY521" s="1730"/>
      <c r="HZ521" s="1730"/>
      <c r="IA521" s="1730"/>
      <c r="IB521" s="1730"/>
      <c r="IC521" s="1730"/>
      <c r="ID521" s="1730"/>
      <c r="IE521" s="1730"/>
      <c r="IF521" s="1730"/>
      <c r="IG521" s="1730"/>
      <c r="IH521" s="1730"/>
      <c r="II521" s="1731"/>
    </row>
    <row r="522" spans="3:243" ht="5.25" customHeight="1">
      <c r="C522" s="140"/>
      <c r="D522" s="1686"/>
      <c r="E522" s="1686"/>
      <c r="F522" s="1686"/>
      <c r="G522" s="1686"/>
      <c r="H522" s="1493"/>
      <c r="I522" s="1494"/>
      <c r="J522" s="1494"/>
      <c r="K522" s="1494"/>
      <c r="L522" s="1495"/>
      <c r="M522" s="1421"/>
      <c r="N522" s="1422"/>
      <c r="O522" s="1422"/>
      <c r="P522" s="1422"/>
      <c r="Q522" s="1422"/>
      <c r="R522" s="1422"/>
      <c r="S522" s="1422"/>
      <c r="T522" s="1422"/>
      <c r="U522" s="1422"/>
      <c r="V522" s="1422"/>
      <c r="W522" s="1422"/>
      <c r="X522" s="1423"/>
      <c r="Y522" s="1729"/>
      <c r="Z522" s="1730"/>
      <c r="AA522" s="1730"/>
      <c r="AB522" s="1730"/>
      <c r="AC522" s="1730"/>
      <c r="AD522" s="1730"/>
      <c r="AE522" s="1730"/>
      <c r="AF522" s="1730"/>
      <c r="AG522" s="1730"/>
      <c r="AH522" s="1730"/>
      <c r="AI522" s="1730"/>
      <c r="AJ522" s="1730"/>
      <c r="AK522" s="1730"/>
      <c r="AL522" s="1730"/>
      <c r="AM522" s="1730"/>
      <c r="AN522" s="1730"/>
      <c r="AO522" s="1730"/>
      <c r="AP522" s="1730"/>
      <c r="AQ522" s="1730"/>
      <c r="AR522" s="1730"/>
      <c r="AS522" s="1730"/>
      <c r="AT522" s="1730"/>
      <c r="AU522" s="1730"/>
      <c r="AV522" s="1730"/>
      <c r="AW522" s="1730"/>
      <c r="AX522" s="1730"/>
      <c r="AY522" s="1730"/>
      <c r="AZ522" s="1730"/>
      <c r="BA522" s="1730"/>
      <c r="BB522" s="1730"/>
      <c r="BC522" s="1730"/>
      <c r="BD522" s="1730"/>
      <c r="BE522" s="1730"/>
      <c r="BF522" s="1730"/>
      <c r="BG522" s="1730"/>
      <c r="BH522" s="1730"/>
      <c r="BI522" s="1730"/>
      <c r="BJ522" s="1730"/>
      <c r="BK522" s="1730"/>
      <c r="BL522" s="1730"/>
      <c r="BM522" s="1730"/>
      <c r="BN522" s="1730"/>
      <c r="BO522" s="1730"/>
      <c r="BP522" s="1730"/>
      <c r="BQ522" s="1730"/>
      <c r="BR522" s="1730"/>
      <c r="BS522" s="1730"/>
      <c r="BT522" s="1730"/>
      <c r="BU522" s="1730"/>
      <c r="BV522" s="1730"/>
      <c r="BW522" s="1730"/>
      <c r="BX522" s="1730"/>
      <c r="BY522" s="1730"/>
      <c r="BZ522" s="1730"/>
      <c r="CA522" s="1730"/>
      <c r="CB522" s="1730"/>
      <c r="CC522" s="1730"/>
      <c r="CD522" s="1730"/>
      <c r="CE522" s="1730"/>
      <c r="CF522" s="1730"/>
      <c r="CG522" s="1730"/>
      <c r="CH522" s="1730"/>
      <c r="CI522" s="1730"/>
      <c r="CJ522" s="1730"/>
      <c r="CK522" s="1730"/>
      <c r="CL522" s="1730"/>
      <c r="CM522" s="1730"/>
      <c r="CN522" s="1730"/>
      <c r="CO522" s="1730"/>
      <c r="CP522" s="1730"/>
      <c r="CQ522" s="1730"/>
      <c r="CR522" s="1730"/>
      <c r="CS522" s="1730"/>
      <c r="CT522" s="1730"/>
      <c r="CU522" s="1730"/>
      <c r="CV522" s="1730"/>
      <c r="CW522" s="1730"/>
      <c r="CX522" s="1730"/>
      <c r="CY522" s="1730"/>
      <c r="CZ522" s="1730"/>
      <c r="DA522" s="1730"/>
      <c r="DB522" s="1730"/>
      <c r="DC522" s="1730"/>
      <c r="DD522" s="1730"/>
      <c r="DE522" s="1730"/>
      <c r="DF522" s="1730"/>
      <c r="DG522" s="1730"/>
      <c r="DH522" s="1730"/>
      <c r="DI522" s="1730"/>
      <c r="DJ522" s="1730"/>
      <c r="DK522" s="1730"/>
      <c r="DL522" s="1730"/>
      <c r="DM522" s="1730"/>
      <c r="DN522" s="1730"/>
      <c r="DO522" s="1730"/>
      <c r="DP522" s="1731"/>
      <c r="DQ522" s="81"/>
      <c r="DR522" s="144"/>
      <c r="DU522" s="140"/>
      <c r="DV522" s="140"/>
      <c r="DW522" s="1686"/>
      <c r="DX522" s="1686"/>
      <c r="DY522" s="1686"/>
      <c r="DZ522" s="1686"/>
      <c r="EA522" s="1493"/>
      <c r="EB522" s="1494"/>
      <c r="EC522" s="1494"/>
      <c r="ED522" s="1494"/>
      <c r="EE522" s="1495"/>
      <c r="EF522" s="1421"/>
      <c r="EG522" s="1422"/>
      <c r="EH522" s="1422"/>
      <c r="EI522" s="1422"/>
      <c r="EJ522" s="1422"/>
      <c r="EK522" s="1422"/>
      <c r="EL522" s="1422"/>
      <c r="EM522" s="1422"/>
      <c r="EN522" s="1422"/>
      <c r="EO522" s="1422"/>
      <c r="EP522" s="1422"/>
      <c r="EQ522" s="1423"/>
      <c r="ER522" s="1729"/>
      <c r="ES522" s="1730"/>
      <c r="ET522" s="1730"/>
      <c r="EU522" s="1730"/>
      <c r="EV522" s="1730"/>
      <c r="EW522" s="1730"/>
      <c r="EX522" s="1730"/>
      <c r="EY522" s="1730"/>
      <c r="EZ522" s="1730"/>
      <c r="FA522" s="1730"/>
      <c r="FB522" s="1730"/>
      <c r="FC522" s="1730"/>
      <c r="FD522" s="1730"/>
      <c r="FE522" s="1730"/>
      <c r="FF522" s="1730"/>
      <c r="FG522" s="1730"/>
      <c r="FH522" s="1730"/>
      <c r="FI522" s="1730"/>
      <c r="FJ522" s="1730"/>
      <c r="FK522" s="1730"/>
      <c r="FL522" s="1730"/>
      <c r="FM522" s="1730"/>
      <c r="FN522" s="1730"/>
      <c r="FO522" s="1730"/>
      <c r="FP522" s="1730"/>
      <c r="FQ522" s="1730"/>
      <c r="FR522" s="1730"/>
      <c r="FS522" s="1730"/>
      <c r="FT522" s="1730"/>
      <c r="FU522" s="1730"/>
      <c r="FV522" s="1730"/>
      <c r="FW522" s="1730"/>
      <c r="FX522" s="1730"/>
      <c r="FY522" s="1730"/>
      <c r="FZ522" s="1730"/>
      <c r="GA522" s="1730"/>
      <c r="GB522" s="1730"/>
      <c r="GC522" s="1730"/>
      <c r="GD522" s="1730"/>
      <c r="GE522" s="1730"/>
      <c r="GF522" s="1730"/>
      <c r="GG522" s="1730"/>
      <c r="GH522" s="1730"/>
      <c r="GI522" s="1730"/>
      <c r="GJ522" s="1730"/>
      <c r="GK522" s="1730"/>
      <c r="GL522" s="1730"/>
      <c r="GM522" s="1730"/>
      <c r="GN522" s="1730"/>
      <c r="GO522" s="1730"/>
      <c r="GP522" s="1730"/>
      <c r="GQ522" s="1730"/>
      <c r="GR522" s="1730"/>
      <c r="GS522" s="1730"/>
      <c r="GT522" s="1730"/>
      <c r="GU522" s="1730"/>
      <c r="GV522" s="1730"/>
      <c r="GW522" s="1730"/>
      <c r="GX522" s="1730"/>
      <c r="GY522" s="1730"/>
      <c r="GZ522" s="1730"/>
      <c r="HA522" s="1730"/>
      <c r="HB522" s="1730"/>
      <c r="HC522" s="1730"/>
      <c r="HD522" s="1730"/>
      <c r="HE522" s="1730"/>
      <c r="HF522" s="1730"/>
      <c r="HG522" s="1730"/>
      <c r="HH522" s="1730"/>
      <c r="HI522" s="1730"/>
      <c r="HJ522" s="1730"/>
      <c r="HK522" s="1730"/>
      <c r="HL522" s="1730"/>
      <c r="HM522" s="1730"/>
      <c r="HN522" s="1730"/>
      <c r="HO522" s="1730"/>
      <c r="HP522" s="1730"/>
      <c r="HQ522" s="1730"/>
      <c r="HR522" s="1730"/>
      <c r="HS522" s="1730"/>
      <c r="HT522" s="1730"/>
      <c r="HU522" s="1730"/>
      <c r="HV522" s="1730"/>
      <c r="HW522" s="1730"/>
      <c r="HX522" s="1730"/>
      <c r="HY522" s="1730"/>
      <c r="HZ522" s="1730"/>
      <c r="IA522" s="1730"/>
      <c r="IB522" s="1730"/>
      <c r="IC522" s="1730"/>
      <c r="ID522" s="1730"/>
      <c r="IE522" s="1730"/>
      <c r="IF522" s="1730"/>
      <c r="IG522" s="1730"/>
      <c r="IH522" s="1730"/>
      <c r="II522" s="1731"/>
    </row>
    <row r="523" spans="3:243" ht="5.25" customHeight="1">
      <c r="C523" s="140"/>
      <c r="D523" s="1686"/>
      <c r="E523" s="1686"/>
      <c r="F523" s="1686"/>
      <c r="G523" s="1686"/>
      <c r="H523" s="1493"/>
      <c r="I523" s="1494"/>
      <c r="J523" s="1494"/>
      <c r="K523" s="1494"/>
      <c r="L523" s="1495"/>
      <c r="M523" s="1421"/>
      <c r="N523" s="1422"/>
      <c r="O523" s="1422"/>
      <c r="P523" s="1422"/>
      <c r="Q523" s="1422"/>
      <c r="R523" s="1422"/>
      <c r="S523" s="1422"/>
      <c r="T523" s="1422"/>
      <c r="U523" s="1422"/>
      <c r="V523" s="1422"/>
      <c r="W523" s="1422"/>
      <c r="X523" s="1423"/>
      <c r="Y523" s="1729"/>
      <c r="Z523" s="1730"/>
      <c r="AA523" s="1730"/>
      <c r="AB523" s="1730"/>
      <c r="AC523" s="1730"/>
      <c r="AD523" s="1730"/>
      <c r="AE523" s="1730"/>
      <c r="AF523" s="1730"/>
      <c r="AG523" s="1730"/>
      <c r="AH523" s="1730"/>
      <c r="AI523" s="1730"/>
      <c r="AJ523" s="1730"/>
      <c r="AK523" s="1730"/>
      <c r="AL523" s="1730"/>
      <c r="AM523" s="1730"/>
      <c r="AN523" s="1730"/>
      <c r="AO523" s="1730"/>
      <c r="AP523" s="1730"/>
      <c r="AQ523" s="1730"/>
      <c r="AR523" s="1730"/>
      <c r="AS523" s="1730"/>
      <c r="AT523" s="1730"/>
      <c r="AU523" s="1730"/>
      <c r="AV523" s="1730"/>
      <c r="AW523" s="1730"/>
      <c r="AX523" s="1730"/>
      <c r="AY523" s="1730"/>
      <c r="AZ523" s="1730"/>
      <c r="BA523" s="1730"/>
      <c r="BB523" s="1730"/>
      <c r="BC523" s="1730"/>
      <c r="BD523" s="1730"/>
      <c r="BE523" s="1730"/>
      <c r="BF523" s="1730"/>
      <c r="BG523" s="1730"/>
      <c r="BH523" s="1730"/>
      <c r="BI523" s="1730"/>
      <c r="BJ523" s="1730"/>
      <c r="BK523" s="1730"/>
      <c r="BL523" s="1730"/>
      <c r="BM523" s="1730"/>
      <c r="BN523" s="1730"/>
      <c r="BO523" s="1730"/>
      <c r="BP523" s="1730"/>
      <c r="BQ523" s="1730"/>
      <c r="BR523" s="1730"/>
      <c r="BS523" s="1730"/>
      <c r="BT523" s="1730"/>
      <c r="BU523" s="1730"/>
      <c r="BV523" s="1730"/>
      <c r="BW523" s="1730"/>
      <c r="BX523" s="1730"/>
      <c r="BY523" s="1730"/>
      <c r="BZ523" s="1730"/>
      <c r="CA523" s="1730"/>
      <c r="CB523" s="1730"/>
      <c r="CC523" s="1730"/>
      <c r="CD523" s="1730"/>
      <c r="CE523" s="1730"/>
      <c r="CF523" s="1730"/>
      <c r="CG523" s="1730"/>
      <c r="CH523" s="1730"/>
      <c r="CI523" s="1730"/>
      <c r="CJ523" s="1730"/>
      <c r="CK523" s="1730"/>
      <c r="CL523" s="1730"/>
      <c r="CM523" s="1730"/>
      <c r="CN523" s="1730"/>
      <c r="CO523" s="1730"/>
      <c r="CP523" s="1730"/>
      <c r="CQ523" s="1730"/>
      <c r="CR523" s="1730"/>
      <c r="CS523" s="1730"/>
      <c r="CT523" s="1730"/>
      <c r="CU523" s="1730"/>
      <c r="CV523" s="1730"/>
      <c r="CW523" s="1730"/>
      <c r="CX523" s="1730"/>
      <c r="CY523" s="1730"/>
      <c r="CZ523" s="1730"/>
      <c r="DA523" s="1730"/>
      <c r="DB523" s="1730"/>
      <c r="DC523" s="1730"/>
      <c r="DD523" s="1730"/>
      <c r="DE523" s="1730"/>
      <c r="DF523" s="1730"/>
      <c r="DG523" s="1730"/>
      <c r="DH523" s="1730"/>
      <c r="DI523" s="1730"/>
      <c r="DJ523" s="1730"/>
      <c r="DK523" s="1730"/>
      <c r="DL523" s="1730"/>
      <c r="DM523" s="1730"/>
      <c r="DN523" s="1730"/>
      <c r="DO523" s="1730"/>
      <c r="DP523" s="1731"/>
      <c r="DQ523" s="81"/>
      <c r="DR523" s="144"/>
      <c r="DU523" s="140"/>
      <c r="DV523" s="140"/>
      <c r="DW523" s="1686"/>
      <c r="DX523" s="1686"/>
      <c r="DY523" s="1686"/>
      <c r="DZ523" s="1686"/>
      <c r="EA523" s="1493"/>
      <c r="EB523" s="1494"/>
      <c r="EC523" s="1494"/>
      <c r="ED523" s="1494"/>
      <c r="EE523" s="1495"/>
      <c r="EF523" s="1421"/>
      <c r="EG523" s="1422"/>
      <c r="EH523" s="1422"/>
      <c r="EI523" s="1422"/>
      <c r="EJ523" s="1422"/>
      <c r="EK523" s="1422"/>
      <c r="EL523" s="1422"/>
      <c r="EM523" s="1422"/>
      <c r="EN523" s="1422"/>
      <c r="EO523" s="1422"/>
      <c r="EP523" s="1422"/>
      <c r="EQ523" s="1423"/>
      <c r="ER523" s="1729"/>
      <c r="ES523" s="1730"/>
      <c r="ET523" s="1730"/>
      <c r="EU523" s="1730"/>
      <c r="EV523" s="1730"/>
      <c r="EW523" s="1730"/>
      <c r="EX523" s="1730"/>
      <c r="EY523" s="1730"/>
      <c r="EZ523" s="1730"/>
      <c r="FA523" s="1730"/>
      <c r="FB523" s="1730"/>
      <c r="FC523" s="1730"/>
      <c r="FD523" s="1730"/>
      <c r="FE523" s="1730"/>
      <c r="FF523" s="1730"/>
      <c r="FG523" s="1730"/>
      <c r="FH523" s="1730"/>
      <c r="FI523" s="1730"/>
      <c r="FJ523" s="1730"/>
      <c r="FK523" s="1730"/>
      <c r="FL523" s="1730"/>
      <c r="FM523" s="1730"/>
      <c r="FN523" s="1730"/>
      <c r="FO523" s="1730"/>
      <c r="FP523" s="1730"/>
      <c r="FQ523" s="1730"/>
      <c r="FR523" s="1730"/>
      <c r="FS523" s="1730"/>
      <c r="FT523" s="1730"/>
      <c r="FU523" s="1730"/>
      <c r="FV523" s="1730"/>
      <c r="FW523" s="1730"/>
      <c r="FX523" s="1730"/>
      <c r="FY523" s="1730"/>
      <c r="FZ523" s="1730"/>
      <c r="GA523" s="1730"/>
      <c r="GB523" s="1730"/>
      <c r="GC523" s="1730"/>
      <c r="GD523" s="1730"/>
      <c r="GE523" s="1730"/>
      <c r="GF523" s="1730"/>
      <c r="GG523" s="1730"/>
      <c r="GH523" s="1730"/>
      <c r="GI523" s="1730"/>
      <c r="GJ523" s="1730"/>
      <c r="GK523" s="1730"/>
      <c r="GL523" s="1730"/>
      <c r="GM523" s="1730"/>
      <c r="GN523" s="1730"/>
      <c r="GO523" s="1730"/>
      <c r="GP523" s="1730"/>
      <c r="GQ523" s="1730"/>
      <c r="GR523" s="1730"/>
      <c r="GS523" s="1730"/>
      <c r="GT523" s="1730"/>
      <c r="GU523" s="1730"/>
      <c r="GV523" s="1730"/>
      <c r="GW523" s="1730"/>
      <c r="GX523" s="1730"/>
      <c r="GY523" s="1730"/>
      <c r="GZ523" s="1730"/>
      <c r="HA523" s="1730"/>
      <c r="HB523" s="1730"/>
      <c r="HC523" s="1730"/>
      <c r="HD523" s="1730"/>
      <c r="HE523" s="1730"/>
      <c r="HF523" s="1730"/>
      <c r="HG523" s="1730"/>
      <c r="HH523" s="1730"/>
      <c r="HI523" s="1730"/>
      <c r="HJ523" s="1730"/>
      <c r="HK523" s="1730"/>
      <c r="HL523" s="1730"/>
      <c r="HM523" s="1730"/>
      <c r="HN523" s="1730"/>
      <c r="HO523" s="1730"/>
      <c r="HP523" s="1730"/>
      <c r="HQ523" s="1730"/>
      <c r="HR523" s="1730"/>
      <c r="HS523" s="1730"/>
      <c r="HT523" s="1730"/>
      <c r="HU523" s="1730"/>
      <c r="HV523" s="1730"/>
      <c r="HW523" s="1730"/>
      <c r="HX523" s="1730"/>
      <c r="HY523" s="1730"/>
      <c r="HZ523" s="1730"/>
      <c r="IA523" s="1730"/>
      <c r="IB523" s="1730"/>
      <c r="IC523" s="1730"/>
      <c r="ID523" s="1730"/>
      <c r="IE523" s="1730"/>
      <c r="IF523" s="1730"/>
      <c r="IG523" s="1730"/>
      <c r="IH523" s="1730"/>
      <c r="II523" s="1731"/>
    </row>
    <row r="524" spans="3:243" ht="5.25" customHeight="1">
      <c r="C524" s="140"/>
      <c r="D524" s="1686"/>
      <c r="E524" s="1686"/>
      <c r="F524" s="1686"/>
      <c r="G524" s="1686"/>
      <c r="H524" s="1493"/>
      <c r="I524" s="1494"/>
      <c r="J524" s="1494"/>
      <c r="K524" s="1494"/>
      <c r="L524" s="1495"/>
      <c r="M524" s="1421"/>
      <c r="N524" s="1422"/>
      <c r="O524" s="1422"/>
      <c r="P524" s="1422"/>
      <c r="Q524" s="1422"/>
      <c r="R524" s="1422"/>
      <c r="S524" s="1422"/>
      <c r="T524" s="1422"/>
      <c r="U524" s="1422"/>
      <c r="V524" s="1422"/>
      <c r="W524" s="1422"/>
      <c r="X524" s="1423"/>
      <c r="Y524" s="1729"/>
      <c r="Z524" s="1730"/>
      <c r="AA524" s="1730"/>
      <c r="AB524" s="1730"/>
      <c r="AC524" s="1730"/>
      <c r="AD524" s="1730"/>
      <c r="AE524" s="1730"/>
      <c r="AF524" s="1730"/>
      <c r="AG524" s="1730"/>
      <c r="AH524" s="1730"/>
      <c r="AI524" s="1730"/>
      <c r="AJ524" s="1730"/>
      <c r="AK524" s="1730"/>
      <c r="AL524" s="1730"/>
      <c r="AM524" s="1730"/>
      <c r="AN524" s="1730"/>
      <c r="AO524" s="1730"/>
      <c r="AP524" s="1730"/>
      <c r="AQ524" s="1730"/>
      <c r="AR524" s="1730"/>
      <c r="AS524" s="1730"/>
      <c r="AT524" s="1730"/>
      <c r="AU524" s="1730"/>
      <c r="AV524" s="1730"/>
      <c r="AW524" s="1730"/>
      <c r="AX524" s="1730"/>
      <c r="AY524" s="1730"/>
      <c r="AZ524" s="1730"/>
      <c r="BA524" s="1730"/>
      <c r="BB524" s="1730"/>
      <c r="BC524" s="1730"/>
      <c r="BD524" s="1730"/>
      <c r="BE524" s="1730"/>
      <c r="BF524" s="1730"/>
      <c r="BG524" s="1730"/>
      <c r="BH524" s="1730"/>
      <c r="BI524" s="1730"/>
      <c r="BJ524" s="1730"/>
      <c r="BK524" s="1730"/>
      <c r="BL524" s="1730"/>
      <c r="BM524" s="1730"/>
      <c r="BN524" s="1730"/>
      <c r="BO524" s="1730"/>
      <c r="BP524" s="1730"/>
      <c r="BQ524" s="1730"/>
      <c r="BR524" s="1730"/>
      <c r="BS524" s="1730"/>
      <c r="BT524" s="1730"/>
      <c r="BU524" s="1730"/>
      <c r="BV524" s="1730"/>
      <c r="BW524" s="1730"/>
      <c r="BX524" s="1730"/>
      <c r="BY524" s="1730"/>
      <c r="BZ524" s="1730"/>
      <c r="CA524" s="1730"/>
      <c r="CB524" s="1730"/>
      <c r="CC524" s="1730"/>
      <c r="CD524" s="1730"/>
      <c r="CE524" s="1730"/>
      <c r="CF524" s="1730"/>
      <c r="CG524" s="1730"/>
      <c r="CH524" s="1730"/>
      <c r="CI524" s="1730"/>
      <c r="CJ524" s="1730"/>
      <c r="CK524" s="1730"/>
      <c r="CL524" s="1730"/>
      <c r="CM524" s="1730"/>
      <c r="CN524" s="1730"/>
      <c r="CO524" s="1730"/>
      <c r="CP524" s="1730"/>
      <c r="CQ524" s="1730"/>
      <c r="CR524" s="1730"/>
      <c r="CS524" s="1730"/>
      <c r="CT524" s="1730"/>
      <c r="CU524" s="1730"/>
      <c r="CV524" s="1730"/>
      <c r="CW524" s="1730"/>
      <c r="CX524" s="1730"/>
      <c r="CY524" s="1730"/>
      <c r="CZ524" s="1730"/>
      <c r="DA524" s="1730"/>
      <c r="DB524" s="1730"/>
      <c r="DC524" s="1730"/>
      <c r="DD524" s="1730"/>
      <c r="DE524" s="1730"/>
      <c r="DF524" s="1730"/>
      <c r="DG524" s="1730"/>
      <c r="DH524" s="1730"/>
      <c r="DI524" s="1730"/>
      <c r="DJ524" s="1730"/>
      <c r="DK524" s="1730"/>
      <c r="DL524" s="1730"/>
      <c r="DM524" s="1730"/>
      <c r="DN524" s="1730"/>
      <c r="DO524" s="1730"/>
      <c r="DP524" s="1731"/>
      <c r="DQ524" s="81"/>
      <c r="DR524" s="144"/>
      <c r="DU524" s="140"/>
      <c r="DV524" s="140"/>
      <c r="DW524" s="1686"/>
      <c r="DX524" s="1686"/>
      <c r="DY524" s="1686"/>
      <c r="DZ524" s="1686"/>
      <c r="EA524" s="1493"/>
      <c r="EB524" s="1494"/>
      <c r="EC524" s="1494"/>
      <c r="ED524" s="1494"/>
      <c r="EE524" s="1495"/>
      <c r="EF524" s="1421"/>
      <c r="EG524" s="1422"/>
      <c r="EH524" s="1422"/>
      <c r="EI524" s="1422"/>
      <c r="EJ524" s="1422"/>
      <c r="EK524" s="1422"/>
      <c r="EL524" s="1422"/>
      <c r="EM524" s="1422"/>
      <c r="EN524" s="1422"/>
      <c r="EO524" s="1422"/>
      <c r="EP524" s="1422"/>
      <c r="EQ524" s="1423"/>
      <c r="ER524" s="1729"/>
      <c r="ES524" s="1730"/>
      <c r="ET524" s="1730"/>
      <c r="EU524" s="1730"/>
      <c r="EV524" s="1730"/>
      <c r="EW524" s="1730"/>
      <c r="EX524" s="1730"/>
      <c r="EY524" s="1730"/>
      <c r="EZ524" s="1730"/>
      <c r="FA524" s="1730"/>
      <c r="FB524" s="1730"/>
      <c r="FC524" s="1730"/>
      <c r="FD524" s="1730"/>
      <c r="FE524" s="1730"/>
      <c r="FF524" s="1730"/>
      <c r="FG524" s="1730"/>
      <c r="FH524" s="1730"/>
      <c r="FI524" s="1730"/>
      <c r="FJ524" s="1730"/>
      <c r="FK524" s="1730"/>
      <c r="FL524" s="1730"/>
      <c r="FM524" s="1730"/>
      <c r="FN524" s="1730"/>
      <c r="FO524" s="1730"/>
      <c r="FP524" s="1730"/>
      <c r="FQ524" s="1730"/>
      <c r="FR524" s="1730"/>
      <c r="FS524" s="1730"/>
      <c r="FT524" s="1730"/>
      <c r="FU524" s="1730"/>
      <c r="FV524" s="1730"/>
      <c r="FW524" s="1730"/>
      <c r="FX524" s="1730"/>
      <c r="FY524" s="1730"/>
      <c r="FZ524" s="1730"/>
      <c r="GA524" s="1730"/>
      <c r="GB524" s="1730"/>
      <c r="GC524" s="1730"/>
      <c r="GD524" s="1730"/>
      <c r="GE524" s="1730"/>
      <c r="GF524" s="1730"/>
      <c r="GG524" s="1730"/>
      <c r="GH524" s="1730"/>
      <c r="GI524" s="1730"/>
      <c r="GJ524" s="1730"/>
      <c r="GK524" s="1730"/>
      <c r="GL524" s="1730"/>
      <c r="GM524" s="1730"/>
      <c r="GN524" s="1730"/>
      <c r="GO524" s="1730"/>
      <c r="GP524" s="1730"/>
      <c r="GQ524" s="1730"/>
      <c r="GR524" s="1730"/>
      <c r="GS524" s="1730"/>
      <c r="GT524" s="1730"/>
      <c r="GU524" s="1730"/>
      <c r="GV524" s="1730"/>
      <c r="GW524" s="1730"/>
      <c r="GX524" s="1730"/>
      <c r="GY524" s="1730"/>
      <c r="GZ524" s="1730"/>
      <c r="HA524" s="1730"/>
      <c r="HB524" s="1730"/>
      <c r="HC524" s="1730"/>
      <c r="HD524" s="1730"/>
      <c r="HE524" s="1730"/>
      <c r="HF524" s="1730"/>
      <c r="HG524" s="1730"/>
      <c r="HH524" s="1730"/>
      <c r="HI524" s="1730"/>
      <c r="HJ524" s="1730"/>
      <c r="HK524" s="1730"/>
      <c r="HL524" s="1730"/>
      <c r="HM524" s="1730"/>
      <c r="HN524" s="1730"/>
      <c r="HO524" s="1730"/>
      <c r="HP524" s="1730"/>
      <c r="HQ524" s="1730"/>
      <c r="HR524" s="1730"/>
      <c r="HS524" s="1730"/>
      <c r="HT524" s="1730"/>
      <c r="HU524" s="1730"/>
      <c r="HV524" s="1730"/>
      <c r="HW524" s="1730"/>
      <c r="HX524" s="1730"/>
      <c r="HY524" s="1730"/>
      <c r="HZ524" s="1730"/>
      <c r="IA524" s="1730"/>
      <c r="IB524" s="1730"/>
      <c r="IC524" s="1730"/>
      <c r="ID524" s="1730"/>
      <c r="IE524" s="1730"/>
      <c r="IF524" s="1730"/>
      <c r="IG524" s="1730"/>
      <c r="IH524" s="1730"/>
      <c r="II524" s="1731"/>
    </row>
    <row r="525" spans="3:243" ht="5.25" customHeight="1">
      <c r="C525" s="140"/>
      <c r="D525" s="1686"/>
      <c r="E525" s="1686"/>
      <c r="F525" s="1686"/>
      <c r="G525" s="1686"/>
      <c r="H525" s="1493"/>
      <c r="I525" s="1494"/>
      <c r="J525" s="1494"/>
      <c r="K525" s="1494"/>
      <c r="L525" s="1495"/>
      <c r="M525" s="1421"/>
      <c r="N525" s="1422"/>
      <c r="O525" s="1422"/>
      <c r="P525" s="1422"/>
      <c r="Q525" s="1422"/>
      <c r="R525" s="1422"/>
      <c r="S525" s="1422"/>
      <c r="T525" s="1422"/>
      <c r="U525" s="1422"/>
      <c r="V525" s="1422"/>
      <c r="W525" s="1422"/>
      <c r="X525" s="1423"/>
      <c r="Y525" s="1729"/>
      <c r="Z525" s="1730"/>
      <c r="AA525" s="1730"/>
      <c r="AB525" s="1730"/>
      <c r="AC525" s="1730"/>
      <c r="AD525" s="1730"/>
      <c r="AE525" s="1730"/>
      <c r="AF525" s="1730"/>
      <c r="AG525" s="1730"/>
      <c r="AH525" s="1730"/>
      <c r="AI525" s="1730"/>
      <c r="AJ525" s="1730"/>
      <c r="AK525" s="1730"/>
      <c r="AL525" s="1730"/>
      <c r="AM525" s="1730"/>
      <c r="AN525" s="1730"/>
      <c r="AO525" s="1730"/>
      <c r="AP525" s="1730"/>
      <c r="AQ525" s="1730"/>
      <c r="AR525" s="1730"/>
      <c r="AS525" s="1730"/>
      <c r="AT525" s="1730"/>
      <c r="AU525" s="1730"/>
      <c r="AV525" s="1730"/>
      <c r="AW525" s="1730"/>
      <c r="AX525" s="1730"/>
      <c r="AY525" s="1730"/>
      <c r="AZ525" s="1730"/>
      <c r="BA525" s="1730"/>
      <c r="BB525" s="1730"/>
      <c r="BC525" s="1730"/>
      <c r="BD525" s="1730"/>
      <c r="BE525" s="1730"/>
      <c r="BF525" s="1730"/>
      <c r="BG525" s="1730"/>
      <c r="BH525" s="1730"/>
      <c r="BI525" s="1730"/>
      <c r="BJ525" s="1730"/>
      <c r="BK525" s="1730"/>
      <c r="BL525" s="1730"/>
      <c r="BM525" s="1730"/>
      <c r="BN525" s="1730"/>
      <c r="BO525" s="1730"/>
      <c r="BP525" s="1730"/>
      <c r="BQ525" s="1730"/>
      <c r="BR525" s="1730"/>
      <c r="BS525" s="1730"/>
      <c r="BT525" s="1730"/>
      <c r="BU525" s="1730"/>
      <c r="BV525" s="1730"/>
      <c r="BW525" s="1730"/>
      <c r="BX525" s="1730"/>
      <c r="BY525" s="1730"/>
      <c r="BZ525" s="1730"/>
      <c r="CA525" s="1730"/>
      <c r="CB525" s="1730"/>
      <c r="CC525" s="1730"/>
      <c r="CD525" s="1730"/>
      <c r="CE525" s="1730"/>
      <c r="CF525" s="1730"/>
      <c r="CG525" s="1730"/>
      <c r="CH525" s="1730"/>
      <c r="CI525" s="1730"/>
      <c r="CJ525" s="1730"/>
      <c r="CK525" s="1730"/>
      <c r="CL525" s="1730"/>
      <c r="CM525" s="1730"/>
      <c r="CN525" s="1730"/>
      <c r="CO525" s="1730"/>
      <c r="CP525" s="1730"/>
      <c r="CQ525" s="1730"/>
      <c r="CR525" s="1730"/>
      <c r="CS525" s="1730"/>
      <c r="CT525" s="1730"/>
      <c r="CU525" s="1730"/>
      <c r="CV525" s="1730"/>
      <c r="CW525" s="1730"/>
      <c r="CX525" s="1730"/>
      <c r="CY525" s="1730"/>
      <c r="CZ525" s="1730"/>
      <c r="DA525" s="1730"/>
      <c r="DB525" s="1730"/>
      <c r="DC525" s="1730"/>
      <c r="DD525" s="1730"/>
      <c r="DE525" s="1730"/>
      <c r="DF525" s="1730"/>
      <c r="DG525" s="1730"/>
      <c r="DH525" s="1730"/>
      <c r="DI525" s="1730"/>
      <c r="DJ525" s="1730"/>
      <c r="DK525" s="1730"/>
      <c r="DL525" s="1730"/>
      <c r="DM525" s="1730"/>
      <c r="DN525" s="1730"/>
      <c r="DO525" s="1730"/>
      <c r="DP525" s="1731"/>
      <c r="DQ525" s="81"/>
      <c r="DR525" s="144"/>
      <c r="DU525" s="140"/>
      <c r="DV525" s="140"/>
      <c r="DW525" s="1686"/>
      <c r="DX525" s="1686"/>
      <c r="DY525" s="1686"/>
      <c r="DZ525" s="1686"/>
      <c r="EA525" s="1493"/>
      <c r="EB525" s="1494"/>
      <c r="EC525" s="1494"/>
      <c r="ED525" s="1494"/>
      <c r="EE525" s="1495"/>
      <c r="EF525" s="1421"/>
      <c r="EG525" s="1422"/>
      <c r="EH525" s="1422"/>
      <c r="EI525" s="1422"/>
      <c r="EJ525" s="1422"/>
      <c r="EK525" s="1422"/>
      <c r="EL525" s="1422"/>
      <c r="EM525" s="1422"/>
      <c r="EN525" s="1422"/>
      <c r="EO525" s="1422"/>
      <c r="EP525" s="1422"/>
      <c r="EQ525" s="1423"/>
      <c r="ER525" s="1729"/>
      <c r="ES525" s="1730"/>
      <c r="ET525" s="1730"/>
      <c r="EU525" s="1730"/>
      <c r="EV525" s="1730"/>
      <c r="EW525" s="1730"/>
      <c r="EX525" s="1730"/>
      <c r="EY525" s="1730"/>
      <c r="EZ525" s="1730"/>
      <c r="FA525" s="1730"/>
      <c r="FB525" s="1730"/>
      <c r="FC525" s="1730"/>
      <c r="FD525" s="1730"/>
      <c r="FE525" s="1730"/>
      <c r="FF525" s="1730"/>
      <c r="FG525" s="1730"/>
      <c r="FH525" s="1730"/>
      <c r="FI525" s="1730"/>
      <c r="FJ525" s="1730"/>
      <c r="FK525" s="1730"/>
      <c r="FL525" s="1730"/>
      <c r="FM525" s="1730"/>
      <c r="FN525" s="1730"/>
      <c r="FO525" s="1730"/>
      <c r="FP525" s="1730"/>
      <c r="FQ525" s="1730"/>
      <c r="FR525" s="1730"/>
      <c r="FS525" s="1730"/>
      <c r="FT525" s="1730"/>
      <c r="FU525" s="1730"/>
      <c r="FV525" s="1730"/>
      <c r="FW525" s="1730"/>
      <c r="FX525" s="1730"/>
      <c r="FY525" s="1730"/>
      <c r="FZ525" s="1730"/>
      <c r="GA525" s="1730"/>
      <c r="GB525" s="1730"/>
      <c r="GC525" s="1730"/>
      <c r="GD525" s="1730"/>
      <c r="GE525" s="1730"/>
      <c r="GF525" s="1730"/>
      <c r="GG525" s="1730"/>
      <c r="GH525" s="1730"/>
      <c r="GI525" s="1730"/>
      <c r="GJ525" s="1730"/>
      <c r="GK525" s="1730"/>
      <c r="GL525" s="1730"/>
      <c r="GM525" s="1730"/>
      <c r="GN525" s="1730"/>
      <c r="GO525" s="1730"/>
      <c r="GP525" s="1730"/>
      <c r="GQ525" s="1730"/>
      <c r="GR525" s="1730"/>
      <c r="GS525" s="1730"/>
      <c r="GT525" s="1730"/>
      <c r="GU525" s="1730"/>
      <c r="GV525" s="1730"/>
      <c r="GW525" s="1730"/>
      <c r="GX525" s="1730"/>
      <c r="GY525" s="1730"/>
      <c r="GZ525" s="1730"/>
      <c r="HA525" s="1730"/>
      <c r="HB525" s="1730"/>
      <c r="HC525" s="1730"/>
      <c r="HD525" s="1730"/>
      <c r="HE525" s="1730"/>
      <c r="HF525" s="1730"/>
      <c r="HG525" s="1730"/>
      <c r="HH525" s="1730"/>
      <c r="HI525" s="1730"/>
      <c r="HJ525" s="1730"/>
      <c r="HK525" s="1730"/>
      <c r="HL525" s="1730"/>
      <c r="HM525" s="1730"/>
      <c r="HN525" s="1730"/>
      <c r="HO525" s="1730"/>
      <c r="HP525" s="1730"/>
      <c r="HQ525" s="1730"/>
      <c r="HR525" s="1730"/>
      <c r="HS525" s="1730"/>
      <c r="HT525" s="1730"/>
      <c r="HU525" s="1730"/>
      <c r="HV525" s="1730"/>
      <c r="HW525" s="1730"/>
      <c r="HX525" s="1730"/>
      <c r="HY525" s="1730"/>
      <c r="HZ525" s="1730"/>
      <c r="IA525" s="1730"/>
      <c r="IB525" s="1730"/>
      <c r="IC525" s="1730"/>
      <c r="ID525" s="1730"/>
      <c r="IE525" s="1730"/>
      <c r="IF525" s="1730"/>
      <c r="IG525" s="1730"/>
      <c r="IH525" s="1730"/>
      <c r="II525" s="1731"/>
    </row>
    <row r="526" spans="3:243" ht="5.25" customHeight="1">
      <c r="C526" s="140"/>
      <c r="D526" s="1686"/>
      <c r="E526" s="1686"/>
      <c r="F526" s="1686"/>
      <c r="G526" s="1686"/>
      <c r="H526" s="1493"/>
      <c r="I526" s="1494"/>
      <c r="J526" s="1494"/>
      <c r="K526" s="1494"/>
      <c r="L526" s="1495"/>
      <c r="M526" s="1421"/>
      <c r="N526" s="1422"/>
      <c r="O526" s="1422"/>
      <c r="P526" s="1422"/>
      <c r="Q526" s="1422"/>
      <c r="R526" s="1422"/>
      <c r="S526" s="1422"/>
      <c r="T526" s="1422"/>
      <c r="U526" s="1422"/>
      <c r="V526" s="1422"/>
      <c r="W526" s="1422"/>
      <c r="X526" s="1423"/>
      <c r="Y526" s="1729"/>
      <c r="Z526" s="1730"/>
      <c r="AA526" s="1730"/>
      <c r="AB526" s="1730"/>
      <c r="AC526" s="1730"/>
      <c r="AD526" s="1730"/>
      <c r="AE526" s="1730"/>
      <c r="AF526" s="1730"/>
      <c r="AG526" s="1730"/>
      <c r="AH526" s="1730"/>
      <c r="AI526" s="1730"/>
      <c r="AJ526" s="1730"/>
      <c r="AK526" s="1730"/>
      <c r="AL526" s="1730"/>
      <c r="AM526" s="1730"/>
      <c r="AN526" s="1730"/>
      <c r="AO526" s="1730"/>
      <c r="AP526" s="1730"/>
      <c r="AQ526" s="1730"/>
      <c r="AR526" s="1730"/>
      <c r="AS526" s="1730"/>
      <c r="AT526" s="1730"/>
      <c r="AU526" s="1730"/>
      <c r="AV526" s="1730"/>
      <c r="AW526" s="1730"/>
      <c r="AX526" s="1730"/>
      <c r="AY526" s="1730"/>
      <c r="AZ526" s="1730"/>
      <c r="BA526" s="1730"/>
      <c r="BB526" s="1730"/>
      <c r="BC526" s="1730"/>
      <c r="BD526" s="1730"/>
      <c r="BE526" s="1730"/>
      <c r="BF526" s="1730"/>
      <c r="BG526" s="1730"/>
      <c r="BH526" s="1730"/>
      <c r="BI526" s="1730"/>
      <c r="BJ526" s="1730"/>
      <c r="BK526" s="1730"/>
      <c r="BL526" s="1730"/>
      <c r="BM526" s="1730"/>
      <c r="BN526" s="1730"/>
      <c r="BO526" s="1730"/>
      <c r="BP526" s="1730"/>
      <c r="BQ526" s="1730"/>
      <c r="BR526" s="1730"/>
      <c r="BS526" s="1730"/>
      <c r="BT526" s="1730"/>
      <c r="BU526" s="1730"/>
      <c r="BV526" s="1730"/>
      <c r="BW526" s="1730"/>
      <c r="BX526" s="1730"/>
      <c r="BY526" s="1730"/>
      <c r="BZ526" s="1730"/>
      <c r="CA526" s="1730"/>
      <c r="CB526" s="1730"/>
      <c r="CC526" s="1730"/>
      <c r="CD526" s="1730"/>
      <c r="CE526" s="1730"/>
      <c r="CF526" s="1730"/>
      <c r="CG526" s="1730"/>
      <c r="CH526" s="1730"/>
      <c r="CI526" s="1730"/>
      <c r="CJ526" s="1730"/>
      <c r="CK526" s="1730"/>
      <c r="CL526" s="1730"/>
      <c r="CM526" s="1730"/>
      <c r="CN526" s="1730"/>
      <c r="CO526" s="1730"/>
      <c r="CP526" s="1730"/>
      <c r="CQ526" s="1730"/>
      <c r="CR526" s="1730"/>
      <c r="CS526" s="1730"/>
      <c r="CT526" s="1730"/>
      <c r="CU526" s="1730"/>
      <c r="CV526" s="1730"/>
      <c r="CW526" s="1730"/>
      <c r="CX526" s="1730"/>
      <c r="CY526" s="1730"/>
      <c r="CZ526" s="1730"/>
      <c r="DA526" s="1730"/>
      <c r="DB526" s="1730"/>
      <c r="DC526" s="1730"/>
      <c r="DD526" s="1730"/>
      <c r="DE526" s="1730"/>
      <c r="DF526" s="1730"/>
      <c r="DG526" s="1730"/>
      <c r="DH526" s="1730"/>
      <c r="DI526" s="1730"/>
      <c r="DJ526" s="1730"/>
      <c r="DK526" s="1730"/>
      <c r="DL526" s="1730"/>
      <c r="DM526" s="1730"/>
      <c r="DN526" s="1730"/>
      <c r="DO526" s="1730"/>
      <c r="DP526" s="1731"/>
      <c r="DQ526" s="81"/>
      <c r="DR526" s="144"/>
      <c r="DU526" s="140"/>
      <c r="DV526" s="140"/>
      <c r="DW526" s="1686"/>
      <c r="DX526" s="1686"/>
      <c r="DY526" s="1686"/>
      <c r="DZ526" s="1686"/>
      <c r="EA526" s="1493"/>
      <c r="EB526" s="1494"/>
      <c r="EC526" s="1494"/>
      <c r="ED526" s="1494"/>
      <c r="EE526" s="1495"/>
      <c r="EF526" s="1421"/>
      <c r="EG526" s="1422"/>
      <c r="EH526" s="1422"/>
      <c r="EI526" s="1422"/>
      <c r="EJ526" s="1422"/>
      <c r="EK526" s="1422"/>
      <c r="EL526" s="1422"/>
      <c r="EM526" s="1422"/>
      <c r="EN526" s="1422"/>
      <c r="EO526" s="1422"/>
      <c r="EP526" s="1422"/>
      <c r="EQ526" s="1423"/>
      <c r="ER526" s="1729"/>
      <c r="ES526" s="1730"/>
      <c r="ET526" s="1730"/>
      <c r="EU526" s="1730"/>
      <c r="EV526" s="1730"/>
      <c r="EW526" s="1730"/>
      <c r="EX526" s="1730"/>
      <c r="EY526" s="1730"/>
      <c r="EZ526" s="1730"/>
      <c r="FA526" s="1730"/>
      <c r="FB526" s="1730"/>
      <c r="FC526" s="1730"/>
      <c r="FD526" s="1730"/>
      <c r="FE526" s="1730"/>
      <c r="FF526" s="1730"/>
      <c r="FG526" s="1730"/>
      <c r="FH526" s="1730"/>
      <c r="FI526" s="1730"/>
      <c r="FJ526" s="1730"/>
      <c r="FK526" s="1730"/>
      <c r="FL526" s="1730"/>
      <c r="FM526" s="1730"/>
      <c r="FN526" s="1730"/>
      <c r="FO526" s="1730"/>
      <c r="FP526" s="1730"/>
      <c r="FQ526" s="1730"/>
      <c r="FR526" s="1730"/>
      <c r="FS526" s="1730"/>
      <c r="FT526" s="1730"/>
      <c r="FU526" s="1730"/>
      <c r="FV526" s="1730"/>
      <c r="FW526" s="1730"/>
      <c r="FX526" s="1730"/>
      <c r="FY526" s="1730"/>
      <c r="FZ526" s="1730"/>
      <c r="GA526" s="1730"/>
      <c r="GB526" s="1730"/>
      <c r="GC526" s="1730"/>
      <c r="GD526" s="1730"/>
      <c r="GE526" s="1730"/>
      <c r="GF526" s="1730"/>
      <c r="GG526" s="1730"/>
      <c r="GH526" s="1730"/>
      <c r="GI526" s="1730"/>
      <c r="GJ526" s="1730"/>
      <c r="GK526" s="1730"/>
      <c r="GL526" s="1730"/>
      <c r="GM526" s="1730"/>
      <c r="GN526" s="1730"/>
      <c r="GO526" s="1730"/>
      <c r="GP526" s="1730"/>
      <c r="GQ526" s="1730"/>
      <c r="GR526" s="1730"/>
      <c r="GS526" s="1730"/>
      <c r="GT526" s="1730"/>
      <c r="GU526" s="1730"/>
      <c r="GV526" s="1730"/>
      <c r="GW526" s="1730"/>
      <c r="GX526" s="1730"/>
      <c r="GY526" s="1730"/>
      <c r="GZ526" s="1730"/>
      <c r="HA526" s="1730"/>
      <c r="HB526" s="1730"/>
      <c r="HC526" s="1730"/>
      <c r="HD526" s="1730"/>
      <c r="HE526" s="1730"/>
      <c r="HF526" s="1730"/>
      <c r="HG526" s="1730"/>
      <c r="HH526" s="1730"/>
      <c r="HI526" s="1730"/>
      <c r="HJ526" s="1730"/>
      <c r="HK526" s="1730"/>
      <c r="HL526" s="1730"/>
      <c r="HM526" s="1730"/>
      <c r="HN526" s="1730"/>
      <c r="HO526" s="1730"/>
      <c r="HP526" s="1730"/>
      <c r="HQ526" s="1730"/>
      <c r="HR526" s="1730"/>
      <c r="HS526" s="1730"/>
      <c r="HT526" s="1730"/>
      <c r="HU526" s="1730"/>
      <c r="HV526" s="1730"/>
      <c r="HW526" s="1730"/>
      <c r="HX526" s="1730"/>
      <c r="HY526" s="1730"/>
      <c r="HZ526" s="1730"/>
      <c r="IA526" s="1730"/>
      <c r="IB526" s="1730"/>
      <c r="IC526" s="1730"/>
      <c r="ID526" s="1730"/>
      <c r="IE526" s="1730"/>
      <c r="IF526" s="1730"/>
      <c r="IG526" s="1730"/>
      <c r="IH526" s="1730"/>
      <c r="II526" s="1731"/>
    </row>
    <row r="527" spans="3:243" ht="5.25" customHeight="1">
      <c r="C527" s="140"/>
      <c r="D527" s="1686"/>
      <c r="E527" s="1686"/>
      <c r="F527" s="1686"/>
      <c r="G527" s="1686"/>
      <c r="H527" s="1493"/>
      <c r="I527" s="1494"/>
      <c r="J527" s="1494"/>
      <c r="K527" s="1494"/>
      <c r="L527" s="1495"/>
      <c r="M527" s="1424"/>
      <c r="N527" s="1425"/>
      <c r="O527" s="1425"/>
      <c r="P527" s="1425"/>
      <c r="Q527" s="1425"/>
      <c r="R527" s="1425"/>
      <c r="S527" s="1425"/>
      <c r="T527" s="1425"/>
      <c r="U527" s="1425"/>
      <c r="V527" s="1425"/>
      <c r="W527" s="1425"/>
      <c r="X527" s="1426"/>
      <c r="Y527" s="1732"/>
      <c r="Z527" s="1733"/>
      <c r="AA527" s="1733"/>
      <c r="AB527" s="1733"/>
      <c r="AC527" s="1733"/>
      <c r="AD527" s="1733"/>
      <c r="AE527" s="1733"/>
      <c r="AF527" s="1733"/>
      <c r="AG527" s="1733"/>
      <c r="AH527" s="1733"/>
      <c r="AI527" s="1733"/>
      <c r="AJ527" s="1733"/>
      <c r="AK527" s="1733"/>
      <c r="AL527" s="1733"/>
      <c r="AM527" s="1733"/>
      <c r="AN527" s="1733"/>
      <c r="AO527" s="1733"/>
      <c r="AP527" s="1733"/>
      <c r="AQ527" s="1733"/>
      <c r="AR527" s="1733"/>
      <c r="AS527" s="1733"/>
      <c r="AT527" s="1733"/>
      <c r="AU527" s="1733"/>
      <c r="AV527" s="1733"/>
      <c r="AW527" s="1733"/>
      <c r="AX527" s="1733"/>
      <c r="AY527" s="1733"/>
      <c r="AZ527" s="1733"/>
      <c r="BA527" s="1733"/>
      <c r="BB527" s="1733"/>
      <c r="BC527" s="1733"/>
      <c r="BD527" s="1733"/>
      <c r="BE527" s="1733"/>
      <c r="BF527" s="1733"/>
      <c r="BG527" s="1733"/>
      <c r="BH527" s="1733"/>
      <c r="BI527" s="1733"/>
      <c r="BJ527" s="1733"/>
      <c r="BK527" s="1733"/>
      <c r="BL527" s="1733"/>
      <c r="BM527" s="1733"/>
      <c r="BN527" s="1733"/>
      <c r="BO527" s="1733"/>
      <c r="BP527" s="1733"/>
      <c r="BQ527" s="1733"/>
      <c r="BR527" s="1733"/>
      <c r="BS527" s="1733"/>
      <c r="BT527" s="1733"/>
      <c r="BU527" s="1733"/>
      <c r="BV527" s="1733"/>
      <c r="BW527" s="1733"/>
      <c r="BX527" s="1733"/>
      <c r="BY527" s="1733"/>
      <c r="BZ527" s="1733"/>
      <c r="CA527" s="1733"/>
      <c r="CB527" s="1733"/>
      <c r="CC527" s="1733"/>
      <c r="CD527" s="1733"/>
      <c r="CE527" s="1733"/>
      <c r="CF527" s="1733"/>
      <c r="CG527" s="1733"/>
      <c r="CH527" s="1733"/>
      <c r="CI527" s="1733"/>
      <c r="CJ527" s="1733"/>
      <c r="CK527" s="1733"/>
      <c r="CL527" s="1733"/>
      <c r="CM527" s="1733"/>
      <c r="CN527" s="1733"/>
      <c r="CO527" s="1733"/>
      <c r="CP527" s="1733"/>
      <c r="CQ527" s="1733"/>
      <c r="CR527" s="1733"/>
      <c r="CS527" s="1733"/>
      <c r="CT527" s="1733"/>
      <c r="CU527" s="1733"/>
      <c r="CV527" s="1733"/>
      <c r="CW527" s="1733"/>
      <c r="CX527" s="1733"/>
      <c r="CY527" s="1733"/>
      <c r="CZ527" s="1733"/>
      <c r="DA527" s="1733"/>
      <c r="DB527" s="1733"/>
      <c r="DC527" s="1733"/>
      <c r="DD527" s="1733"/>
      <c r="DE527" s="1733"/>
      <c r="DF527" s="1733"/>
      <c r="DG527" s="1733"/>
      <c r="DH527" s="1733"/>
      <c r="DI527" s="1733"/>
      <c r="DJ527" s="1733"/>
      <c r="DK527" s="1733"/>
      <c r="DL527" s="1733"/>
      <c r="DM527" s="1733"/>
      <c r="DN527" s="1733"/>
      <c r="DO527" s="1733"/>
      <c r="DP527" s="1734"/>
      <c r="DQ527" s="81"/>
      <c r="DR527" s="144"/>
      <c r="DU527" s="140"/>
      <c r="DV527" s="140"/>
      <c r="DW527" s="1686"/>
      <c r="DX527" s="1686"/>
      <c r="DY527" s="1686"/>
      <c r="DZ527" s="1686"/>
      <c r="EA527" s="1493"/>
      <c r="EB527" s="1494"/>
      <c r="EC527" s="1494"/>
      <c r="ED527" s="1494"/>
      <c r="EE527" s="1495"/>
      <c r="EF527" s="1424"/>
      <c r="EG527" s="1425"/>
      <c r="EH527" s="1425"/>
      <c r="EI527" s="1425"/>
      <c r="EJ527" s="1425"/>
      <c r="EK527" s="1425"/>
      <c r="EL527" s="1425"/>
      <c r="EM527" s="1425"/>
      <c r="EN527" s="1425"/>
      <c r="EO527" s="1425"/>
      <c r="EP527" s="1425"/>
      <c r="EQ527" s="1426"/>
      <c r="ER527" s="1732"/>
      <c r="ES527" s="1733"/>
      <c r="ET527" s="1733"/>
      <c r="EU527" s="1733"/>
      <c r="EV527" s="1733"/>
      <c r="EW527" s="1733"/>
      <c r="EX527" s="1733"/>
      <c r="EY527" s="1733"/>
      <c r="EZ527" s="1733"/>
      <c r="FA527" s="1733"/>
      <c r="FB527" s="1733"/>
      <c r="FC527" s="1733"/>
      <c r="FD527" s="1733"/>
      <c r="FE527" s="1733"/>
      <c r="FF527" s="1733"/>
      <c r="FG527" s="1733"/>
      <c r="FH527" s="1733"/>
      <c r="FI527" s="1733"/>
      <c r="FJ527" s="1733"/>
      <c r="FK527" s="1733"/>
      <c r="FL527" s="1733"/>
      <c r="FM527" s="1733"/>
      <c r="FN527" s="1733"/>
      <c r="FO527" s="1733"/>
      <c r="FP527" s="1733"/>
      <c r="FQ527" s="1733"/>
      <c r="FR527" s="1733"/>
      <c r="FS527" s="1733"/>
      <c r="FT527" s="1733"/>
      <c r="FU527" s="1733"/>
      <c r="FV527" s="1733"/>
      <c r="FW527" s="1733"/>
      <c r="FX527" s="1733"/>
      <c r="FY527" s="1733"/>
      <c r="FZ527" s="1733"/>
      <c r="GA527" s="1733"/>
      <c r="GB527" s="1733"/>
      <c r="GC527" s="1733"/>
      <c r="GD527" s="1733"/>
      <c r="GE527" s="1733"/>
      <c r="GF527" s="1733"/>
      <c r="GG527" s="1733"/>
      <c r="GH527" s="1733"/>
      <c r="GI527" s="1733"/>
      <c r="GJ527" s="1733"/>
      <c r="GK527" s="1733"/>
      <c r="GL527" s="1733"/>
      <c r="GM527" s="1733"/>
      <c r="GN527" s="1733"/>
      <c r="GO527" s="1733"/>
      <c r="GP527" s="1733"/>
      <c r="GQ527" s="1733"/>
      <c r="GR527" s="1733"/>
      <c r="GS527" s="1733"/>
      <c r="GT527" s="1733"/>
      <c r="GU527" s="1733"/>
      <c r="GV527" s="1733"/>
      <c r="GW527" s="1733"/>
      <c r="GX527" s="1733"/>
      <c r="GY527" s="1733"/>
      <c r="GZ527" s="1733"/>
      <c r="HA527" s="1733"/>
      <c r="HB527" s="1733"/>
      <c r="HC527" s="1733"/>
      <c r="HD527" s="1733"/>
      <c r="HE527" s="1733"/>
      <c r="HF527" s="1733"/>
      <c r="HG527" s="1733"/>
      <c r="HH527" s="1733"/>
      <c r="HI527" s="1733"/>
      <c r="HJ527" s="1733"/>
      <c r="HK527" s="1733"/>
      <c r="HL527" s="1733"/>
      <c r="HM527" s="1733"/>
      <c r="HN527" s="1733"/>
      <c r="HO527" s="1733"/>
      <c r="HP527" s="1733"/>
      <c r="HQ527" s="1733"/>
      <c r="HR527" s="1733"/>
      <c r="HS527" s="1733"/>
      <c r="HT527" s="1733"/>
      <c r="HU527" s="1733"/>
      <c r="HV527" s="1733"/>
      <c r="HW527" s="1733"/>
      <c r="HX527" s="1733"/>
      <c r="HY527" s="1733"/>
      <c r="HZ527" s="1733"/>
      <c r="IA527" s="1733"/>
      <c r="IB527" s="1733"/>
      <c r="IC527" s="1733"/>
      <c r="ID527" s="1733"/>
      <c r="IE527" s="1733"/>
      <c r="IF527" s="1733"/>
      <c r="IG527" s="1733"/>
      <c r="IH527" s="1733"/>
      <c r="II527" s="1734"/>
    </row>
    <row r="528" spans="3:243" ht="5.25" customHeight="1">
      <c r="C528" s="140"/>
      <c r="D528" s="1686"/>
      <c r="E528" s="1686"/>
      <c r="F528" s="1686"/>
      <c r="G528" s="1686"/>
      <c r="H528" s="1493"/>
      <c r="I528" s="1494"/>
      <c r="J528" s="1494"/>
      <c r="K528" s="1494"/>
      <c r="L528" s="1495"/>
      <c r="M528" s="1499" t="s">
        <v>132</v>
      </c>
      <c r="N528" s="1500"/>
      <c r="O528" s="1500"/>
      <c r="P528" s="1500"/>
      <c r="Q528" s="1500"/>
      <c r="R528" s="1500"/>
      <c r="S528" s="1500"/>
      <c r="T528" s="1500"/>
      <c r="U528" s="1500"/>
      <c r="V528" s="1500"/>
      <c r="W528" s="1500"/>
      <c r="X528" s="1501"/>
      <c r="Y528" s="1776" t="str">
        <f>IF($Y$264&lt;&gt;"",$Y$264,"")</f>
        <v/>
      </c>
      <c r="Z528" s="1777"/>
      <c r="AA528" s="1777"/>
      <c r="AB528" s="1777"/>
      <c r="AC528" s="1777"/>
      <c r="AD528" s="1777"/>
      <c r="AE528" s="1777"/>
      <c r="AF528" s="1777"/>
      <c r="AG528" s="1777"/>
      <c r="AH528" s="1777"/>
      <c r="AI528" s="1777"/>
      <c r="AJ528" s="1777"/>
      <c r="AK528" s="1777"/>
      <c r="AL528" s="1777"/>
      <c r="AM528" s="1777"/>
      <c r="AN528" s="1777"/>
      <c r="AO528" s="1777"/>
      <c r="AP528" s="1777"/>
      <c r="AQ528" s="1777"/>
      <c r="AR528" s="1777"/>
      <c r="AS528" s="1777"/>
      <c r="AT528" s="1777"/>
      <c r="AU528" s="1777"/>
      <c r="AV528" s="1777"/>
      <c r="AW528" s="1777"/>
      <c r="AX528" s="1777"/>
      <c r="AY528" s="1777"/>
      <c r="AZ528" s="1777"/>
      <c r="BA528" s="1777"/>
      <c r="BB528" s="1777"/>
      <c r="BC528" s="1777"/>
      <c r="BD528" s="1777"/>
      <c r="BE528" s="1777"/>
      <c r="BF528" s="1777"/>
      <c r="BG528" s="1777"/>
      <c r="BH528" s="1777"/>
      <c r="BI528" s="1777"/>
      <c r="BJ528" s="1777"/>
      <c r="BK528" s="1777"/>
      <c r="BL528" s="1777"/>
      <c r="BM528" s="1777"/>
      <c r="BN528" s="1777"/>
      <c r="BO528" s="1777"/>
      <c r="BP528" s="1777"/>
      <c r="BQ528" s="1777"/>
      <c r="BR528" s="1777"/>
      <c r="BS528" s="1777"/>
      <c r="BT528" s="1777"/>
      <c r="BU528" s="1777"/>
      <c r="BV528" s="1777"/>
      <c r="BW528" s="1777"/>
      <c r="BX528" s="1777"/>
      <c r="BY528" s="1777"/>
      <c r="BZ528" s="1777"/>
      <c r="CA528" s="1777"/>
      <c r="CB528" s="1777"/>
      <c r="CC528" s="1777"/>
      <c r="CD528" s="1378" t="s">
        <v>381</v>
      </c>
      <c r="CE528" s="1379"/>
      <c r="CF528" s="1379"/>
      <c r="CG528" s="1379"/>
      <c r="CH528" s="1379"/>
      <c r="CI528" s="1379"/>
      <c r="CJ528" s="1379"/>
      <c r="CK528" s="1379"/>
      <c r="CL528" s="1379"/>
      <c r="CM528" s="1380"/>
      <c r="CN528" s="1387" t="str">
        <f>IF(CN264&lt;&gt;"",CN264,"")</f>
        <v/>
      </c>
      <c r="CO528" s="1388"/>
      <c r="CP528" s="1388"/>
      <c r="CQ528" s="1388"/>
      <c r="CR528" s="1388"/>
      <c r="CS528" s="1388"/>
      <c r="CT528" s="1388"/>
      <c r="CU528" s="1388"/>
      <c r="CV528" s="1388"/>
      <c r="CW528" s="1388"/>
      <c r="CX528" s="1388"/>
      <c r="CY528" s="1388"/>
      <c r="CZ528" s="1388"/>
      <c r="DA528" s="1388"/>
      <c r="DB528" s="1388"/>
      <c r="DC528" s="1388"/>
      <c r="DD528" s="1388"/>
      <c r="DE528" s="1388"/>
      <c r="DF528" s="1388"/>
      <c r="DG528" s="1388"/>
      <c r="DH528" s="1388"/>
      <c r="DI528" s="1388"/>
      <c r="DJ528" s="1388"/>
      <c r="DK528" s="1388"/>
      <c r="DL528" s="1388"/>
      <c r="DM528" s="1388"/>
      <c r="DN528" s="1388"/>
      <c r="DO528" s="1388"/>
      <c r="DP528" s="1389"/>
      <c r="DQ528" s="81"/>
      <c r="DR528" s="144"/>
      <c r="DU528" s="140"/>
      <c r="DV528" s="140"/>
      <c r="DW528" s="1686"/>
      <c r="DX528" s="1686"/>
      <c r="DY528" s="1686"/>
      <c r="DZ528" s="1686"/>
      <c r="EA528" s="1493"/>
      <c r="EB528" s="1494"/>
      <c r="EC528" s="1494"/>
      <c r="ED528" s="1494"/>
      <c r="EE528" s="1495"/>
      <c r="EF528" s="1499" t="s">
        <v>132</v>
      </c>
      <c r="EG528" s="1500"/>
      <c r="EH528" s="1500"/>
      <c r="EI528" s="1500"/>
      <c r="EJ528" s="1500"/>
      <c r="EK528" s="1500"/>
      <c r="EL528" s="1500"/>
      <c r="EM528" s="1500"/>
      <c r="EN528" s="1500"/>
      <c r="EO528" s="1500"/>
      <c r="EP528" s="1500"/>
      <c r="EQ528" s="1501"/>
      <c r="ER528" s="1776" t="str">
        <f>IF($Y$264&lt;&gt;"",$Y$264,"")</f>
        <v/>
      </c>
      <c r="ES528" s="1777"/>
      <c r="ET528" s="1777"/>
      <c r="EU528" s="1777"/>
      <c r="EV528" s="1777"/>
      <c r="EW528" s="1777"/>
      <c r="EX528" s="1777"/>
      <c r="EY528" s="1777"/>
      <c r="EZ528" s="1777"/>
      <c r="FA528" s="1777"/>
      <c r="FB528" s="1777"/>
      <c r="FC528" s="1777"/>
      <c r="FD528" s="1777"/>
      <c r="FE528" s="1777"/>
      <c r="FF528" s="1777"/>
      <c r="FG528" s="1777"/>
      <c r="FH528" s="1777"/>
      <c r="FI528" s="1777"/>
      <c r="FJ528" s="1777"/>
      <c r="FK528" s="1777"/>
      <c r="FL528" s="1777"/>
      <c r="FM528" s="1777"/>
      <c r="FN528" s="1777"/>
      <c r="FO528" s="1777"/>
      <c r="FP528" s="1777"/>
      <c r="FQ528" s="1777"/>
      <c r="FR528" s="1777"/>
      <c r="FS528" s="1777"/>
      <c r="FT528" s="1777"/>
      <c r="FU528" s="1777"/>
      <c r="FV528" s="1777"/>
      <c r="FW528" s="1777"/>
      <c r="FX528" s="1777"/>
      <c r="FY528" s="1777"/>
      <c r="FZ528" s="1777"/>
      <c r="GA528" s="1777"/>
      <c r="GB528" s="1777"/>
      <c r="GC528" s="1777"/>
      <c r="GD528" s="1777"/>
      <c r="GE528" s="1777"/>
      <c r="GF528" s="1777"/>
      <c r="GG528" s="1777"/>
      <c r="GH528" s="1777"/>
      <c r="GI528" s="1777"/>
      <c r="GJ528" s="1777"/>
      <c r="GK528" s="1777"/>
      <c r="GL528" s="1777"/>
      <c r="GM528" s="1777"/>
      <c r="GN528" s="1777"/>
      <c r="GO528" s="1777"/>
      <c r="GP528" s="1777"/>
      <c r="GQ528" s="1777"/>
      <c r="GR528" s="1777"/>
      <c r="GS528" s="1777"/>
      <c r="GT528" s="1777"/>
      <c r="GU528" s="1777"/>
      <c r="GV528" s="1777"/>
      <c r="GW528" s="1378" t="s">
        <v>381</v>
      </c>
      <c r="GX528" s="1379"/>
      <c r="GY528" s="1379"/>
      <c r="GZ528" s="1379"/>
      <c r="HA528" s="1379"/>
      <c r="HB528" s="1379"/>
      <c r="HC528" s="1379"/>
      <c r="HD528" s="1379"/>
      <c r="HE528" s="1379"/>
      <c r="HF528" s="1380"/>
      <c r="HG528" s="1387" t="str">
        <f>IF(CN264&lt;&gt;"",CN264,"")</f>
        <v/>
      </c>
      <c r="HH528" s="1388"/>
      <c r="HI528" s="1388"/>
      <c r="HJ528" s="1388"/>
      <c r="HK528" s="1388"/>
      <c r="HL528" s="1388"/>
      <c r="HM528" s="1388"/>
      <c r="HN528" s="1388"/>
      <c r="HO528" s="1388"/>
      <c r="HP528" s="1388"/>
      <c r="HQ528" s="1388"/>
      <c r="HR528" s="1388"/>
      <c r="HS528" s="1388"/>
      <c r="HT528" s="1388"/>
      <c r="HU528" s="1388"/>
      <c r="HV528" s="1388"/>
      <c r="HW528" s="1388"/>
      <c r="HX528" s="1388"/>
      <c r="HY528" s="1388"/>
      <c r="HZ528" s="1388"/>
      <c r="IA528" s="1388"/>
      <c r="IB528" s="1388"/>
      <c r="IC528" s="1388"/>
      <c r="ID528" s="1388"/>
      <c r="IE528" s="1388"/>
      <c r="IF528" s="1388"/>
      <c r="IG528" s="1388"/>
      <c r="IH528" s="1388"/>
      <c r="II528" s="1389"/>
    </row>
    <row r="529" spans="3:243" ht="5.25" customHeight="1">
      <c r="C529" s="140"/>
      <c r="D529" s="1686"/>
      <c r="E529" s="1686"/>
      <c r="F529" s="1686"/>
      <c r="G529" s="1686"/>
      <c r="H529" s="1493"/>
      <c r="I529" s="1494"/>
      <c r="J529" s="1494"/>
      <c r="K529" s="1494"/>
      <c r="L529" s="1495"/>
      <c r="M529" s="1502"/>
      <c r="N529" s="1503"/>
      <c r="O529" s="1503"/>
      <c r="P529" s="1503"/>
      <c r="Q529" s="1503"/>
      <c r="R529" s="1503"/>
      <c r="S529" s="1503"/>
      <c r="T529" s="1503"/>
      <c r="U529" s="1503"/>
      <c r="V529" s="1503"/>
      <c r="W529" s="1503"/>
      <c r="X529" s="1504"/>
      <c r="Y529" s="1778"/>
      <c r="Z529" s="1779"/>
      <c r="AA529" s="1779"/>
      <c r="AB529" s="1779"/>
      <c r="AC529" s="1779"/>
      <c r="AD529" s="1779"/>
      <c r="AE529" s="1779"/>
      <c r="AF529" s="1779"/>
      <c r="AG529" s="1779"/>
      <c r="AH529" s="1779"/>
      <c r="AI529" s="1779"/>
      <c r="AJ529" s="1779"/>
      <c r="AK529" s="1779"/>
      <c r="AL529" s="1779"/>
      <c r="AM529" s="1779"/>
      <c r="AN529" s="1779"/>
      <c r="AO529" s="1779"/>
      <c r="AP529" s="1779"/>
      <c r="AQ529" s="1779"/>
      <c r="AR529" s="1779"/>
      <c r="AS529" s="1779"/>
      <c r="AT529" s="1779"/>
      <c r="AU529" s="1779"/>
      <c r="AV529" s="1779"/>
      <c r="AW529" s="1779"/>
      <c r="AX529" s="1779"/>
      <c r="AY529" s="1779"/>
      <c r="AZ529" s="1779"/>
      <c r="BA529" s="1779"/>
      <c r="BB529" s="1779"/>
      <c r="BC529" s="1779"/>
      <c r="BD529" s="1779"/>
      <c r="BE529" s="1779"/>
      <c r="BF529" s="1779"/>
      <c r="BG529" s="1779"/>
      <c r="BH529" s="1779"/>
      <c r="BI529" s="1779"/>
      <c r="BJ529" s="1779"/>
      <c r="BK529" s="1779"/>
      <c r="BL529" s="1779"/>
      <c r="BM529" s="1779"/>
      <c r="BN529" s="1779"/>
      <c r="BO529" s="1779"/>
      <c r="BP529" s="1779"/>
      <c r="BQ529" s="1779"/>
      <c r="BR529" s="1779"/>
      <c r="BS529" s="1779"/>
      <c r="BT529" s="1779"/>
      <c r="BU529" s="1779"/>
      <c r="BV529" s="1779"/>
      <c r="BW529" s="1779"/>
      <c r="BX529" s="1779"/>
      <c r="BY529" s="1779"/>
      <c r="BZ529" s="1779"/>
      <c r="CA529" s="1779"/>
      <c r="CB529" s="1779"/>
      <c r="CC529" s="1779"/>
      <c r="CD529" s="1381"/>
      <c r="CE529" s="1382"/>
      <c r="CF529" s="1382"/>
      <c r="CG529" s="1382"/>
      <c r="CH529" s="1382"/>
      <c r="CI529" s="1382"/>
      <c r="CJ529" s="1382"/>
      <c r="CK529" s="1382"/>
      <c r="CL529" s="1382"/>
      <c r="CM529" s="1383"/>
      <c r="CN529" s="1390"/>
      <c r="CO529" s="1391"/>
      <c r="CP529" s="1391"/>
      <c r="CQ529" s="1391"/>
      <c r="CR529" s="1391"/>
      <c r="CS529" s="1391"/>
      <c r="CT529" s="1391"/>
      <c r="CU529" s="1391"/>
      <c r="CV529" s="1391"/>
      <c r="CW529" s="1391"/>
      <c r="CX529" s="1391"/>
      <c r="CY529" s="1391"/>
      <c r="CZ529" s="1391"/>
      <c r="DA529" s="1391"/>
      <c r="DB529" s="1391"/>
      <c r="DC529" s="1391"/>
      <c r="DD529" s="1391"/>
      <c r="DE529" s="1391"/>
      <c r="DF529" s="1391"/>
      <c r="DG529" s="1391"/>
      <c r="DH529" s="1391"/>
      <c r="DI529" s="1391"/>
      <c r="DJ529" s="1391"/>
      <c r="DK529" s="1391"/>
      <c r="DL529" s="1391"/>
      <c r="DM529" s="1391"/>
      <c r="DN529" s="1391"/>
      <c r="DO529" s="1391"/>
      <c r="DP529" s="1392"/>
      <c r="DQ529" s="81"/>
      <c r="DR529" s="144"/>
      <c r="DU529" s="140"/>
      <c r="DV529" s="140"/>
      <c r="DW529" s="1686"/>
      <c r="DX529" s="1686"/>
      <c r="DY529" s="1686"/>
      <c r="DZ529" s="1686"/>
      <c r="EA529" s="1493"/>
      <c r="EB529" s="1494"/>
      <c r="EC529" s="1494"/>
      <c r="ED529" s="1494"/>
      <c r="EE529" s="1495"/>
      <c r="EF529" s="1502"/>
      <c r="EG529" s="1503"/>
      <c r="EH529" s="1503"/>
      <c r="EI529" s="1503"/>
      <c r="EJ529" s="1503"/>
      <c r="EK529" s="1503"/>
      <c r="EL529" s="1503"/>
      <c r="EM529" s="1503"/>
      <c r="EN529" s="1503"/>
      <c r="EO529" s="1503"/>
      <c r="EP529" s="1503"/>
      <c r="EQ529" s="1504"/>
      <c r="ER529" s="1778"/>
      <c r="ES529" s="1779"/>
      <c r="ET529" s="1779"/>
      <c r="EU529" s="1779"/>
      <c r="EV529" s="1779"/>
      <c r="EW529" s="1779"/>
      <c r="EX529" s="1779"/>
      <c r="EY529" s="1779"/>
      <c r="EZ529" s="1779"/>
      <c r="FA529" s="1779"/>
      <c r="FB529" s="1779"/>
      <c r="FC529" s="1779"/>
      <c r="FD529" s="1779"/>
      <c r="FE529" s="1779"/>
      <c r="FF529" s="1779"/>
      <c r="FG529" s="1779"/>
      <c r="FH529" s="1779"/>
      <c r="FI529" s="1779"/>
      <c r="FJ529" s="1779"/>
      <c r="FK529" s="1779"/>
      <c r="FL529" s="1779"/>
      <c r="FM529" s="1779"/>
      <c r="FN529" s="1779"/>
      <c r="FO529" s="1779"/>
      <c r="FP529" s="1779"/>
      <c r="FQ529" s="1779"/>
      <c r="FR529" s="1779"/>
      <c r="FS529" s="1779"/>
      <c r="FT529" s="1779"/>
      <c r="FU529" s="1779"/>
      <c r="FV529" s="1779"/>
      <c r="FW529" s="1779"/>
      <c r="FX529" s="1779"/>
      <c r="FY529" s="1779"/>
      <c r="FZ529" s="1779"/>
      <c r="GA529" s="1779"/>
      <c r="GB529" s="1779"/>
      <c r="GC529" s="1779"/>
      <c r="GD529" s="1779"/>
      <c r="GE529" s="1779"/>
      <c r="GF529" s="1779"/>
      <c r="GG529" s="1779"/>
      <c r="GH529" s="1779"/>
      <c r="GI529" s="1779"/>
      <c r="GJ529" s="1779"/>
      <c r="GK529" s="1779"/>
      <c r="GL529" s="1779"/>
      <c r="GM529" s="1779"/>
      <c r="GN529" s="1779"/>
      <c r="GO529" s="1779"/>
      <c r="GP529" s="1779"/>
      <c r="GQ529" s="1779"/>
      <c r="GR529" s="1779"/>
      <c r="GS529" s="1779"/>
      <c r="GT529" s="1779"/>
      <c r="GU529" s="1779"/>
      <c r="GV529" s="1779"/>
      <c r="GW529" s="1381"/>
      <c r="GX529" s="1382"/>
      <c r="GY529" s="1382"/>
      <c r="GZ529" s="1382"/>
      <c r="HA529" s="1382"/>
      <c r="HB529" s="1382"/>
      <c r="HC529" s="1382"/>
      <c r="HD529" s="1382"/>
      <c r="HE529" s="1382"/>
      <c r="HF529" s="1383"/>
      <c r="HG529" s="1390"/>
      <c r="HH529" s="1391"/>
      <c r="HI529" s="1391"/>
      <c r="HJ529" s="1391"/>
      <c r="HK529" s="1391"/>
      <c r="HL529" s="1391"/>
      <c r="HM529" s="1391"/>
      <c r="HN529" s="1391"/>
      <c r="HO529" s="1391"/>
      <c r="HP529" s="1391"/>
      <c r="HQ529" s="1391"/>
      <c r="HR529" s="1391"/>
      <c r="HS529" s="1391"/>
      <c r="HT529" s="1391"/>
      <c r="HU529" s="1391"/>
      <c r="HV529" s="1391"/>
      <c r="HW529" s="1391"/>
      <c r="HX529" s="1391"/>
      <c r="HY529" s="1391"/>
      <c r="HZ529" s="1391"/>
      <c r="IA529" s="1391"/>
      <c r="IB529" s="1391"/>
      <c r="IC529" s="1391"/>
      <c r="ID529" s="1391"/>
      <c r="IE529" s="1391"/>
      <c r="IF529" s="1391"/>
      <c r="IG529" s="1391"/>
      <c r="IH529" s="1391"/>
      <c r="II529" s="1392"/>
    </row>
    <row r="530" spans="3:243" ht="5.25" customHeight="1">
      <c r="C530" s="140"/>
      <c r="D530" s="1686"/>
      <c r="E530" s="1686"/>
      <c r="F530" s="1686"/>
      <c r="G530" s="1686"/>
      <c r="H530" s="1493"/>
      <c r="I530" s="1494"/>
      <c r="J530" s="1494"/>
      <c r="K530" s="1494"/>
      <c r="L530" s="1495"/>
      <c r="M530" s="1502"/>
      <c r="N530" s="1503"/>
      <c r="O530" s="1503"/>
      <c r="P530" s="1503"/>
      <c r="Q530" s="1503"/>
      <c r="R530" s="1503"/>
      <c r="S530" s="1503"/>
      <c r="T530" s="1503"/>
      <c r="U530" s="1503"/>
      <c r="V530" s="1503"/>
      <c r="W530" s="1503"/>
      <c r="X530" s="1504"/>
      <c r="Y530" s="1778"/>
      <c r="Z530" s="1779"/>
      <c r="AA530" s="1779"/>
      <c r="AB530" s="1779"/>
      <c r="AC530" s="1779"/>
      <c r="AD530" s="1779"/>
      <c r="AE530" s="1779"/>
      <c r="AF530" s="1779"/>
      <c r="AG530" s="1779"/>
      <c r="AH530" s="1779"/>
      <c r="AI530" s="1779"/>
      <c r="AJ530" s="1779"/>
      <c r="AK530" s="1779"/>
      <c r="AL530" s="1779"/>
      <c r="AM530" s="1779"/>
      <c r="AN530" s="1779"/>
      <c r="AO530" s="1779"/>
      <c r="AP530" s="1779"/>
      <c r="AQ530" s="1779"/>
      <c r="AR530" s="1779"/>
      <c r="AS530" s="1779"/>
      <c r="AT530" s="1779"/>
      <c r="AU530" s="1779"/>
      <c r="AV530" s="1779"/>
      <c r="AW530" s="1779"/>
      <c r="AX530" s="1779"/>
      <c r="AY530" s="1779"/>
      <c r="AZ530" s="1779"/>
      <c r="BA530" s="1779"/>
      <c r="BB530" s="1779"/>
      <c r="BC530" s="1779"/>
      <c r="BD530" s="1779"/>
      <c r="BE530" s="1779"/>
      <c r="BF530" s="1779"/>
      <c r="BG530" s="1779"/>
      <c r="BH530" s="1779"/>
      <c r="BI530" s="1779"/>
      <c r="BJ530" s="1779"/>
      <c r="BK530" s="1779"/>
      <c r="BL530" s="1779"/>
      <c r="BM530" s="1779"/>
      <c r="BN530" s="1779"/>
      <c r="BO530" s="1779"/>
      <c r="BP530" s="1779"/>
      <c r="BQ530" s="1779"/>
      <c r="BR530" s="1779"/>
      <c r="BS530" s="1779"/>
      <c r="BT530" s="1779"/>
      <c r="BU530" s="1779"/>
      <c r="BV530" s="1779"/>
      <c r="BW530" s="1779"/>
      <c r="BX530" s="1779"/>
      <c r="BY530" s="1779"/>
      <c r="BZ530" s="1779"/>
      <c r="CA530" s="1779"/>
      <c r="CB530" s="1779"/>
      <c r="CC530" s="1779"/>
      <c r="CD530" s="1381"/>
      <c r="CE530" s="1382"/>
      <c r="CF530" s="1382"/>
      <c r="CG530" s="1382"/>
      <c r="CH530" s="1382"/>
      <c r="CI530" s="1382"/>
      <c r="CJ530" s="1382"/>
      <c r="CK530" s="1382"/>
      <c r="CL530" s="1382"/>
      <c r="CM530" s="1383"/>
      <c r="CN530" s="1390"/>
      <c r="CO530" s="1391"/>
      <c r="CP530" s="1391"/>
      <c r="CQ530" s="1391"/>
      <c r="CR530" s="1391"/>
      <c r="CS530" s="1391"/>
      <c r="CT530" s="1391"/>
      <c r="CU530" s="1391"/>
      <c r="CV530" s="1391"/>
      <c r="CW530" s="1391"/>
      <c r="CX530" s="1391"/>
      <c r="CY530" s="1391"/>
      <c r="CZ530" s="1391"/>
      <c r="DA530" s="1391"/>
      <c r="DB530" s="1391"/>
      <c r="DC530" s="1391"/>
      <c r="DD530" s="1391"/>
      <c r="DE530" s="1391"/>
      <c r="DF530" s="1391"/>
      <c r="DG530" s="1391"/>
      <c r="DH530" s="1391"/>
      <c r="DI530" s="1391"/>
      <c r="DJ530" s="1391"/>
      <c r="DK530" s="1391"/>
      <c r="DL530" s="1391"/>
      <c r="DM530" s="1391"/>
      <c r="DN530" s="1391"/>
      <c r="DO530" s="1391"/>
      <c r="DP530" s="1392"/>
      <c r="DQ530" s="81"/>
      <c r="DR530" s="144"/>
      <c r="DU530" s="140"/>
      <c r="DV530" s="140"/>
      <c r="DW530" s="1686"/>
      <c r="DX530" s="1686"/>
      <c r="DY530" s="1686"/>
      <c r="DZ530" s="1686"/>
      <c r="EA530" s="1493"/>
      <c r="EB530" s="1494"/>
      <c r="EC530" s="1494"/>
      <c r="ED530" s="1494"/>
      <c r="EE530" s="1495"/>
      <c r="EF530" s="1502"/>
      <c r="EG530" s="1503"/>
      <c r="EH530" s="1503"/>
      <c r="EI530" s="1503"/>
      <c r="EJ530" s="1503"/>
      <c r="EK530" s="1503"/>
      <c r="EL530" s="1503"/>
      <c r="EM530" s="1503"/>
      <c r="EN530" s="1503"/>
      <c r="EO530" s="1503"/>
      <c r="EP530" s="1503"/>
      <c r="EQ530" s="1504"/>
      <c r="ER530" s="1778"/>
      <c r="ES530" s="1779"/>
      <c r="ET530" s="1779"/>
      <c r="EU530" s="1779"/>
      <c r="EV530" s="1779"/>
      <c r="EW530" s="1779"/>
      <c r="EX530" s="1779"/>
      <c r="EY530" s="1779"/>
      <c r="EZ530" s="1779"/>
      <c r="FA530" s="1779"/>
      <c r="FB530" s="1779"/>
      <c r="FC530" s="1779"/>
      <c r="FD530" s="1779"/>
      <c r="FE530" s="1779"/>
      <c r="FF530" s="1779"/>
      <c r="FG530" s="1779"/>
      <c r="FH530" s="1779"/>
      <c r="FI530" s="1779"/>
      <c r="FJ530" s="1779"/>
      <c r="FK530" s="1779"/>
      <c r="FL530" s="1779"/>
      <c r="FM530" s="1779"/>
      <c r="FN530" s="1779"/>
      <c r="FO530" s="1779"/>
      <c r="FP530" s="1779"/>
      <c r="FQ530" s="1779"/>
      <c r="FR530" s="1779"/>
      <c r="FS530" s="1779"/>
      <c r="FT530" s="1779"/>
      <c r="FU530" s="1779"/>
      <c r="FV530" s="1779"/>
      <c r="FW530" s="1779"/>
      <c r="FX530" s="1779"/>
      <c r="FY530" s="1779"/>
      <c r="FZ530" s="1779"/>
      <c r="GA530" s="1779"/>
      <c r="GB530" s="1779"/>
      <c r="GC530" s="1779"/>
      <c r="GD530" s="1779"/>
      <c r="GE530" s="1779"/>
      <c r="GF530" s="1779"/>
      <c r="GG530" s="1779"/>
      <c r="GH530" s="1779"/>
      <c r="GI530" s="1779"/>
      <c r="GJ530" s="1779"/>
      <c r="GK530" s="1779"/>
      <c r="GL530" s="1779"/>
      <c r="GM530" s="1779"/>
      <c r="GN530" s="1779"/>
      <c r="GO530" s="1779"/>
      <c r="GP530" s="1779"/>
      <c r="GQ530" s="1779"/>
      <c r="GR530" s="1779"/>
      <c r="GS530" s="1779"/>
      <c r="GT530" s="1779"/>
      <c r="GU530" s="1779"/>
      <c r="GV530" s="1779"/>
      <c r="GW530" s="1381"/>
      <c r="GX530" s="1382"/>
      <c r="GY530" s="1382"/>
      <c r="GZ530" s="1382"/>
      <c r="HA530" s="1382"/>
      <c r="HB530" s="1382"/>
      <c r="HC530" s="1382"/>
      <c r="HD530" s="1382"/>
      <c r="HE530" s="1382"/>
      <c r="HF530" s="1383"/>
      <c r="HG530" s="1390"/>
      <c r="HH530" s="1391"/>
      <c r="HI530" s="1391"/>
      <c r="HJ530" s="1391"/>
      <c r="HK530" s="1391"/>
      <c r="HL530" s="1391"/>
      <c r="HM530" s="1391"/>
      <c r="HN530" s="1391"/>
      <c r="HO530" s="1391"/>
      <c r="HP530" s="1391"/>
      <c r="HQ530" s="1391"/>
      <c r="HR530" s="1391"/>
      <c r="HS530" s="1391"/>
      <c r="HT530" s="1391"/>
      <c r="HU530" s="1391"/>
      <c r="HV530" s="1391"/>
      <c r="HW530" s="1391"/>
      <c r="HX530" s="1391"/>
      <c r="HY530" s="1391"/>
      <c r="HZ530" s="1391"/>
      <c r="IA530" s="1391"/>
      <c r="IB530" s="1391"/>
      <c r="IC530" s="1391"/>
      <c r="ID530" s="1391"/>
      <c r="IE530" s="1391"/>
      <c r="IF530" s="1391"/>
      <c r="IG530" s="1391"/>
      <c r="IH530" s="1391"/>
      <c r="II530" s="1392"/>
    </row>
    <row r="531" spans="3:243" ht="5.25" customHeight="1">
      <c r="C531" s="140"/>
      <c r="D531" s="1686"/>
      <c r="E531" s="1686"/>
      <c r="F531" s="1686"/>
      <c r="G531" s="1686"/>
      <c r="H531" s="1493"/>
      <c r="I531" s="1494"/>
      <c r="J531" s="1494"/>
      <c r="K531" s="1494"/>
      <c r="L531" s="1495"/>
      <c r="M531" s="1502"/>
      <c r="N531" s="1503"/>
      <c r="O531" s="1503"/>
      <c r="P531" s="1503"/>
      <c r="Q531" s="1503"/>
      <c r="R531" s="1503"/>
      <c r="S531" s="1503"/>
      <c r="T531" s="1503"/>
      <c r="U531" s="1503"/>
      <c r="V531" s="1503"/>
      <c r="W531" s="1503"/>
      <c r="X531" s="1504"/>
      <c r="Y531" s="1778"/>
      <c r="Z531" s="1779"/>
      <c r="AA531" s="1779"/>
      <c r="AB531" s="1779"/>
      <c r="AC531" s="1779"/>
      <c r="AD531" s="1779"/>
      <c r="AE531" s="1779"/>
      <c r="AF531" s="1779"/>
      <c r="AG531" s="1779"/>
      <c r="AH531" s="1779"/>
      <c r="AI531" s="1779"/>
      <c r="AJ531" s="1779"/>
      <c r="AK531" s="1779"/>
      <c r="AL531" s="1779"/>
      <c r="AM531" s="1779"/>
      <c r="AN531" s="1779"/>
      <c r="AO531" s="1779"/>
      <c r="AP531" s="1779"/>
      <c r="AQ531" s="1779"/>
      <c r="AR531" s="1779"/>
      <c r="AS531" s="1779"/>
      <c r="AT531" s="1779"/>
      <c r="AU531" s="1779"/>
      <c r="AV531" s="1779"/>
      <c r="AW531" s="1779"/>
      <c r="AX531" s="1779"/>
      <c r="AY531" s="1779"/>
      <c r="AZ531" s="1779"/>
      <c r="BA531" s="1779"/>
      <c r="BB531" s="1779"/>
      <c r="BC531" s="1779"/>
      <c r="BD531" s="1779"/>
      <c r="BE531" s="1779"/>
      <c r="BF531" s="1779"/>
      <c r="BG531" s="1779"/>
      <c r="BH531" s="1779"/>
      <c r="BI531" s="1779"/>
      <c r="BJ531" s="1779"/>
      <c r="BK531" s="1779"/>
      <c r="BL531" s="1779"/>
      <c r="BM531" s="1779"/>
      <c r="BN531" s="1779"/>
      <c r="BO531" s="1779"/>
      <c r="BP531" s="1779"/>
      <c r="BQ531" s="1779"/>
      <c r="BR531" s="1779"/>
      <c r="BS531" s="1779"/>
      <c r="BT531" s="1779"/>
      <c r="BU531" s="1779"/>
      <c r="BV531" s="1779"/>
      <c r="BW531" s="1779"/>
      <c r="BX531" s="1779"/>
      <c r="BY531" s="1779"/>
      <c r="BZ531" s="1779"/>
      <c r="CA531" s="1779"/>
      <c r="CB531" s="1779"/>
      <c r="CC531" s="1779"/>
      <c r="CD531" s="1381"/>
      <c r="CE531" s="1382"/>
      <c r="CF531" s="1382"/>
      <c r="CG531" s="1382"/>
      <c r="CH531" s="1382"/>
      <c r="CI531" s="1382"/>
      <c r="CJ531" s="1382"/>
      <c r="CK531" s="1382"/>
      <c r="CL531" s="1382"/>
      <c r="CM531" s="1383"/>
      <c r="CN531" s="1390"/>
      <c r="CO531" s="1391"/>
      <c r="CP531" s="1391"/>
      <c r="CQ531" s="1391"/>
      <c r="CR531" s="1391"/>
      <c r="CS531" s="1391"/>
      <c r="CT531" s="1391"/>
      <c r="CU531" s="1391"/>
      <c r="CV531" s="1391"/>
      <c r="CW531" s="1391"/>
      <c r="CX531" s="1391"/>
      <c r="CY531" s="1391"/>
      <c r="CZ531" s="1391"/>
      <c r="DA531" s="1391"/>
      <c r="DB531" s="1391"/>
      <c r="DC531" s="1391"/>
      <c r="DD531" s="1391"/>
      <c r="DE531" s="1391"/>
      <c r="DF531" s="1391"/>
      <c r="DG531" s="1391"/>
      <c r="DH531" s="1391"/>
      <c r="DI531" s="1391"/>
      <c r="DJ531" s="1391"/>
      <c r="DK531" s="1391"/>
      <c r="DL531" s="1391"/>
      <c r="DM531" s="1391"/>
      <c r="DN531" s="1391"/>
      <c r="DO531" s="1391"/>
      <c r="DP531" s="1392"/>
      <c r="DQ531" s="81"/>
      <c r="DR531" s="144"/>
      <c r="DU531" s="140"/>
      <c r="DV531" s="140"/>
      <c r="DW531" s="1686"/>
      <c r="DX531" s="1686"/>
      <c r="DY531" s="1686"/>
      <c r="DZ531" s="1686"/>
      <c r="EA531" s="1493"/>
      <c r="EB531" s="1494"/>
      <c r="EC531" s="1494"/>
      <c r="ED531" s="1494"/>
      <c r="EE531" s="1495"/>
      <c r="EF531" s="1502"/>
      <c r="EG531" s="1503"/>
      <c r="EH531" s="1503"/>
      <c r="EI531" s="1503"/>
      <c r="EJ531" s="1503"/>
      <c r="EK531" s="1503"/>
      <c r="EL531" s="1503"/>
      <c r="EM531" s="1503"/>
      <c r="EN531" s="1503"/>
      <c r="EO531" s="1503"/>
      <c r="EP531" s="1503"/>
      <c r="EQ531" s="1504"/>
      <c r="ER531" s="1778"/>
      <c r="ES531" s="1779"/>
      <c r="ET531" s="1779"/>
      <c r="EU531" s="1779"/>
      <c r="EV531" s="1779"/>
      <c r="EW531" s="1779"/>
      <c r="EX531" s="1779"/>
      <c r="EY531" s="1779"/>
      <c r="EZ531" s="1779"/>
      <c r="FA531" s="1779"/>
      <c r="FB531" s="1779"/>
      <c r="FC531" s="1779"/>
      <c r="FD531" s="1779"/>
      <c r="FE531" s="1779"/>
      <c r="FF531" s="1779"/>
      <c r="FG531" s="1779"/>
      <c r="FH531" s="1779"/>
      <c r="FI531" s="1779"/>
      <c r="FJ531" s="1779"/>
      <c r="FK531" s="1779"/>
      <c r="FL531" s="1779"/>
      <c r="FM531" s="1779"/>
      <c r="FN531" s="1779"/>
      <c r="FO531" s="1779"/>
      <c r="FP531" s="1779"/>
      <c r="FQ531" s="1779"/>
      <c r="FR531" s="1779"/>
      <c r="FS531" s="1779"/>
      <c r="FT531" s="1779"/>
      <c r="FU531" s="1779"/>
      <c r="FV531" s="1779"/>
      <c r="FW531" s="1779"/>
      <c r="FX531" s="1779"/>
      <c r="FY531" s="1779"/>
      <c r="FZ531" s="1779"/>
      <c r="GA531" s="1779"/>
      <c r="GB531" s="1779"/>
      <c r="GC531" s="1779"/>
      <c r="GD531" s="1779"/>
      <c r="GE531" s="1779"/>
      <c r="GF531" s="1779"/>
      <c r="GG531" s="1779"/>
      <c r="GH531" s="1779"/>
      <c r="GI531" s="1779"/>
      <c r="GJ531" s="1779"/>
      <c r="GK531" s="1779"/>
      <c r="GL531" s="1779"/>
      <c r="GM531" s="1779"/>
      <c r="GN531" s="1779"/>
      <c r="GO531" s="1779"/>
      <c r="GP531" s="1779"/>
      <c r="GQ531" s="1779"/>
      <c r="GR531" s="1779"/>
      <c r="GS531" s="1779"/>
      <c r="GT531" s="1779"/>
      <c r="GU531" s="1779"/>
      <c r="GV531" s="1779"/>
      <c r="GW531" s="1381"/>
      <c r="GX531" s="1382"/>
      <c r="GY531" s="1382"/>
      <c r="GZ531" s="1382"/>
      <c r="HA531" s="1382"/>
      <c r="HB531" s="1382"/>
      <c r="HC531" s="1382"/>
      <c r="HD531" s="1382"/>
      <c r="HE531" s="1382"/>
      <c r="HF531" s="1383"/>
      <c r="HG531" s="1390"/>
      <c r="HH531" s="1391"/>
      <c r="HI531" s="1391"/>
      <c r="HJ531" s="1391"/>
      <c r="HK531" s="1391"/>
      <c r="HL531" s="1391"/>
      <c r="HM531" s="1391"/>
      <c r="HN531" s="1391"/>
      <c r="HO531" s="1391"/>
      <c r="HP531" s="1391"/>
      <c r="HQ531" s="1391"/>
      <c r="HR531" s="1391"/>
      <c r="HS531" s="1391"/>
      <c r="HT531" s="1391"/>
      <c r="HU531" s="1391"/>
      <c r="HV531" s="1391"/>
      <c r="HW531" s="1391"/>
      <c r="HX531" s="1391"/>
      <c r="HY531" s="1391"/>
      <c r="HZ531" s="1391"/>
      <c r="IA531" s="1391"/>
      <c r="IB531" s="1391"/>
      <c r="IC531" s="1391"/>
      <c r="ID531" s="1391"/>
      <c r="IE531" s="1391"/>
      <c r="IF531" s="1391"/>
      <c r="IG531" s="1391"/>
      <c r="IH531" s="1391"/>
      <c r="II531" s="1392"/>
    </row>
    <row r="532" spans="3:243" ht="5.25" customHeight="1">
      <c r="C532" s="140"/>
      <c r="D532" s="1686"/>
      <c r="E532" s="1686"/>
      <c r="F532" s="1686"/>
      <c r="G532" s="1686"/>
      <c r="H532" s="1493"/>
      <c r="I532" s="1494"/>
      <c r="J532" s="1494"/>
      <c r="K532" s="1494"/>
      <c r="L532" s="1495"/>
      <c r="M532" s="1502"/>
      <c r="N532" s="1503"/>
      <c r="O532" s="1503"/>
      <c r="P532" s="1503"/>
      <c r="Q532" s="1503"/>
      <c r="R532" s="1503"/>
      <c r="S532" s="1503"/>
      <c r="T532" s="1503"/>
      <c r="U532" s="1503"/>
      <c r="V532" s="1503"/>
      <c r="W532" s="1503"/>
      <c r="X532" s="1504"/>
      <c r="Y532" s="1778"/>
      <c r="Z532" s="1779"/>
      <c r="AA532" s="1779"/>
      <c r="AB532" s="1779"/>
      <c r="AC532" s="1779"/>
      <c r="AD532" s="1779"/>
      <c r="AE532" s="1779"/>
      <c r="AF532" s="1779"/>
      <c r="AG532" s="1779"/>
      <c r="AH532" s="1779"/>
      <c r="AI532" s="1779"/>
      <c r="AJ532" s="1779"/>
      <c r="AK532" s="1779"/>
      <c r="AL532" s="1779"/>
      <c r="AM532" s="1779"/>
      <c r="AN532" s="1779"/>
      <c r="AO532" s="1779"/>
      <c r="AP532" s="1779"/>
      <c r="AQ532" s="1779"/>
      <c r="AR532" s="1779"/>
      <c r="AS532" s="1779"/>
      <c r="AT532" s="1779"/>
      <c r="AU532" s="1779"/>
      <c r="AV532" s="1779"/>
      <c r="AW532" s="1779"/>
      <c r="AX532" s="1779"/>
      <c r="AY532" s="1779"/>
      <c r="AZ532" s="1779"/>
      <c r="BA532" s="1779"/>
      <c r="BB532" s="1779"/>
      <c r="BC532" s="1779"/>
      <c r="BD532" s="1779"/>
      <c r="BE532" s="1779"/>
      <c r="BF532" s="1779"/>
      <c r="BG532" s="1779"/>
      <c r="BH532" s="1779"/>
      <c r="BI532" s="1779"/>
      <c r="BJ532" s="1779"/>
      <c r="BK532" s="1779"/>
      <c r="BL532" s="1779"/>
      <c r="BM532" s="1779"/>
      <c r="BN532" s="1779"/>
      <c r="BO532" s="1779"/>
      <c r="BP532" s="1779"/>
      <c r="BQ532" s="1779"/>
      <c r="BR532" s="1779"/>
      <c r="BS532" s="1779"/>
      <c r="BT532" s="1779"/>
      <c r="BU532" s="1779"/>
      <c r="BV532" s="1779"/>
      <c r="BW532" s="1779"/>
      <c r="BX532" s="1779"/>
      <c r="BY532" s="1779"/>
      <c r="BZ532" s="1779"/>
      <c r="CA532" s="1779"/>
      <c r="CB532" s="1779"/>
      <c r="CC532" s="1779"/>
      <c r="CD532" s="1381"/>
      <c r="CE532" s="1382"/>
      <c r="CF532" s="1382"/>
      <c r="CG532" s="1382"/>
      <c r="CH532" s="1382"/>
      <c r="CI532" s="1382"/>
      <c r="CJ532" s="1382"/>
      <c r="CK532" s="1382"/>
      <c r="CL532" s="1382"/>
      <c r="CM532" s="1383"/>
      <c r="CN532" s="1390"/>
      <c r="CO532" s="1391"/>
      <c r="CP532" s="1391"/>
      <c r="CQ532" s="1391"/>
      <c r="CR532" s="1391"/>
      <c r="CS532" s="1391"/>
      <c r="CT532" s="1391"/>
      <c r="CU532" s="1391"/>
      <c r="CV532" s="1391"/>
      <c r="CW532" s="1391"/>
      <c r="CX532" s="1391"/>
      <c r="CY532" s="1391"/>
      <c r="CZ532" s="1391"/>
      <c r="DA532" s="1391"/>
      <c r="DB532" s="1391"/>
      <c r="DC532" s="1391"/>
      <c r="DD532" s="1391"/>
      <c r="DE532" s="1391"/>
      <c r="DF532" s="1391"/>
      <c r="DG532" s="1391"/>
      <c r="DH532" s="1391"/>
      <c r="DI532" s="1391"/>
      <c r="DJ532" s="1391"/>
      <c r="DK532" s="1391"/>
      <c r="DL532" s="1391"/>
      <c r="DM532" s="1391"/>
      <c r="DN532" s="1391"/>
      <c r="DO532" s="1391"/>
      <c r="DP532" s="1392"/>
      <c r="DQ532" s="81"/>
      <c r="DR532" s="144"/>
      <c r="DU532" s="140"/>
      <c r="DV532" s="140"/>
      <c r="DW532" s="1686"/>
      <c r="DX532" s="1686"/>
      <c r="DY532" s="1686"/>
      <c r="DZ532" s="1686"/>
      <c r="EA532" s="1493"/>
      <c r="EB532" s="1494"/>
      <c r="EC532" s="1494"/>
      <c r="ED532" s="1494"/>
      <c r="EE532" s="1495"/>
      <c r="EF532" s="1502"/>
      <c r="EG532" s="1503"/>
      <c r="EH532" s="1503"/>
      <c r="EI532" s="1503"/>
      <c r="EJ532" s="1503"/>
      <c r="EK532" s="1503"/>
      <c r="EL532" s="1503"/>
      <c r="EM532" s="1503"/>
      <c r="EN532" s="1503"/>
      <c r="EO532" s="1503"/>
      <c r="EP532" s="1503"/>
      <c r="EQ532" s="1504"/>
      <c r="ER532" s="1778"/>
      <c r="ES532" s="1779"/>
      <c r="ET532" s="1779"/>
      <c r="EU532" s="1779"/>
      <c r="EV532" s="1779"/>
      <c r="EW532" s="1779"/>
      <c r="EX532" s="1779"/>
      <c r="EY532" s="1779"/>
      <c r="EZ532" s="1779"/>
      <c r="FA532" s="1779"/>
      <c r="FB532" s="1779"/>
      <c r="FC532" s="1779"/>
      <c r="FD532" s="1779"/>
      <c r="FE532" s="1779"/>
      <c r="FF532" s="1779"/>
      <c r="FG532" s="1779"/>
      <c r="FH532" s="1779"/>
      <c r="FI532" s="1779"/>
      <c r="FJ532" s="1779"/>
      <c r="FK532" s="1779"/>
      <c r="FL532" s="1779"/>
      <c r="FM532" s="1779"/>
      <c r="FN532" s="1779"/>
      <c r="FO532" s="1779"/>
      <c r="FP532" s="1779"/>
      <c r="FQ532" s="1779"/>
      <c r="FR532" s="1779"/>
      <c r="FS532" s="1779"/>
      <c r="FT532" s="1779"/>
      <c r="FU532" s="1779"/>
      <c r="FV532" s="1779"/>
      <c r="FW532" s="1779"/>
      <c r="FX532" s="1779"/>
      <c r="FY532" s="1779"/>
      <c r="FZ532" s="1779"/>
      <c r="GA532" s="1779"/>
      <c r="GB532" s="1779"/>
      <c r="GC532" s="1779"/>
      <c r="GD532" s="1779"/>
      <c r="GE532" s="1779"/>
      <c r="GF532" s="1779"/>
      <c r="GG532" s="1779"/>
      <c r="GH532" s="1779"/>
      <c r="GI532" s="1779"/>
      <c r="GJ532" s="1779"/>
      <c r="GK532" s="1779"/>
      <c r="GL532" s="1779"/>
      <c r="GM532" s="1779"/>
      <c r="GN532" s="1779"/>
      <c r="GO532" s="1779"/>
      <c r="GP532" s="1779"/>
      <c r="GQ532" s="1779"/>
      <c r="GR532" s="1779"/>
      <c r="GS532" s="1779"/>
      <c r="GT532" s="1779"/>
      <c r="GU532" s="1779"/>
      <c r="GV532" s="1779"/>
      <c r="GW532" s="1381"/>
      <c r="GX532" s="1382"/>
      <c r="GY532" s="1382"/>
      <c r="GZ532" s="1382"/>
      <c r="HA532" s="1382"/>
      <c r="HB532" s="1382"/>
      <c r="HC532" s="1382"/>
      <c r="HD532" s="1382"/>
      <c r="HE532" s="1382"/>
      <c r="HF532" s="1383"/>
      <c r="HG532" s="1390"/>
      <c r="HH532" s="1391"/>
      <c r="HI532" s="1391"/>
      <c r="HJ532" s="1391"/>
      <c r="HK532" s="1391"/>
      <c r="HL532" s="1391"/>
      <c r="HM532" s="1391"/>
      <c r="HN532" s="1391"/>
      <c r="HO532" s="1391"/>
      <c r="HP532" s="1391"/>
      <c r="HQ532" s="1391"/>
      <c r="HR532" s="1391"/>
      <c r="HS532" s="1391"/>
      <c r="HT532" s="1391"/>
      <c r="HU532" s="1391"/>
      <c r="HV532" s="1391"/>
      <c r="HW532" s="1391"/>
      <c r="HX532" s="1391"/>
      <c r="HY532" s="1391"/>
      <c r="HZ532" s="1391"/>
      <c r="IA532" s="1391"/>
      <c r="IB532" s="1391"/>
      <c r="IC532" s="1391"/>
      <c r="ID532" s="1391"/>
      <c r="IE532" s="1391"/>
      <c r="IF532" s="1391"/>
      <c r="IG532" s="1391"/>
      <c r="IH532" s="1391"/>
      <c r="II532" s="1392"/>
    </row>
    <row r="533" spans="3:243" ht="5.25" customHeight="1">
      <c r="C533" s="140"/>
      <c r="D533" s="1686"/>
      <c r="E533" s="1686"/>
      <c r="F533" s="1686"/>
      <c r="G533" s="1686"/>
      <c r="H533" s="1493"/>
      <c r="I533" s="1494"/>
      <c r="J533" s="1494"/>
      <c r="K533" s="1494"/>
      <c r="L533" s="1495"/>
      <c r="M533" s="1502"/>
      <c r="N533" s="1503"/>
      <c r="O533" s="1503"/>
      <c r="P533" s="1503"/>
      <c r="Q533" s="1503"/>
      <c r="R533" s="1503"/>
      <c r="S533" s="1503"/>
      <c r="T533" s="1503"/>
      <c r="U533" s="1503"/>
      <c r="V533" s="1503"/>
      <c r="W533" s="1503"/>
      <c r="X533" s="1504"/>
      <c r="Y533" s="1778"/>
      <c r="Z533" s="1779"/>
      <c r="AA533" s="1779"/>
      <c r="AB533" s="1779"/>
      <c r="AC533" s="1779"/>
      <c r="AD533" s="1779"/>
      <c r="AE533" s="1779"/>
      <c r="AF533" s="1779"/>
      <c r="AG533" s="1779"/>
      <c r="AH533" s="1779"/>
      <c r="AI533" s="1779"/>
      <c r="AJ533" s="1779"/>
      <c r="AK533" s="1779"/>
      <c r="AL533" s="1779"/>
      <c r="AM533" s="1779"/>
      <c r="AN533" s="1779"/>
      <c r="AO533" s="1779"/>
      <c r="AP533" s="1779"/>
      <c r="AQ533" s="1779"/>
      <c r="AR533" s="1779"/>
      <c r="AS533" s="1779"/>
      <c r="AT533" s="1779"/>
      <c r="AU533" s="1779"/>
      <c r="AV533" s="1779"/>
      <c r="AW533" s="1779"/>
      <c r="AX533" s="1779"/>
      <c r="AY533" s="1779"/>
      <c r="AZ533" s="1779"/>
      <c r="BA533" s="1779"/>
      <c r="BB533" s="1779"/>
      <c r="BC533" s="1779"/>
      <c r="BD533" s="1779"/>
      <c r="BE533" s="1779"/>
      <c r="BF533" s="1779"/>
      <c r="BG533" s="1779"/>
      <c r="BH533" s="1779"/>
      <c r="BI533" s="1779"/>
      <c r="BJ533" s="1779"/>
      <c r="BK533" s="1779"/>
      <c r="BL533" s="1779"/>
      <c r="BM533" s="1779"/>
      <c r="BN533" s="1779"/>
      <c r="BO533" s="1779"/>
      <c r="BP533" s="1779"/>
      <c r="BQ533" s="1779"/>
      <c r="BR533" s="1779"/>
      <c r="BS533" s="1779"/>
      <c r="BT533" s="1779"/>
      <c r="BU533" s="1779"/>
      <c r="BV533" s="1779"/>
      <c r="BW533" s="1779"/>
      <c r="BX533" s="1779"/>
      <c r="BY533" s="1779"/>
      <c r="BZ533" s="1779"/>
      <c r="CA533" s="1779"/>
      <c r="CB533" s="1779"/>
      <c r="CC533" s="1779"/>
      <c r="CD533" s="1381"/>
      <c r="CE533" s="1382"/>
      <c r="CF533" s="1382"/>
      <c r="CG533" s="1382"/>
      <c r="CH533" s="1382"/>
      <c r="CI533" s="1382"/>
      <c r="CJ533" s="1382"/>
      <c r="CK533" s="1382"/>
      <c r="CL533" s="1382"/>
      <c r="CM533" s="1383"/>
      <c r="CN533" s="1390"/>
      <c r="CO533" s="1391"/>
      <c r="CP533" s="1391"/>
      <c r="CQ533" s="1391"/>
      <c r="CR533" s="1391"/>
      <c r="CS533" s="1391"/>
      <c r="CT533" s="1391"/>
      <c r="CU533" s="1391"/>
      <c r="CV533" s="1391"/>
      <c r="CW533" s="1391"/>
      <c r="CX533" s="1391"/>
      <c r="CY533" s="1391"/>
      <c r="CZ533" s="1391"/>
      <c r="DA533" s="1391"/>
      <c r="DB533" s="1391"/>
      <c r="DC533" s="1391"/>
      <c r="DD533" s="1391"/>
      <c r="DE533" s="1391"/>
      <c r="DF533" s="1391"/>
      <c r="DG533" s="1391"/>
      <c r="DH533" s="1391"/>
      <c r="DI533" s="1391"/>
      <c r="DJ533" s="1391"/>
      <c r="DK533" s="1391"/>
      <c r="DL533" s="1391"/>
      <c r="DM533" s="1391"/>
      <c r="DN533" s="1391"/>
      <c r="DO533" s="1391"/>
      <c r="DP533" s="1392"/>
      <c r="DQ533" s="81"/>
      <c r="DR533" s="144"/>
      <c r="DU533" s="140"/>
      <c r="DV533" s="140"/>
      <c r="DW533" s="1686"/>
      <c r="DX533" s="1686"/>
      <c r="DY533" s="1686"/>
      <c r="DZ533" s="1686"/>
      <c r="EA533" s="1493"/>
      <c r="EB533" s="1494"/>
      <c r="EC533" s="1494"/>
      <c r="ED533" s="1494"/>
      <c r="EE533" s="1495"/>
      <c r="EF533" s="1502"/>
      <c r="EG533" s="1503"/>
      <c r="EH533" s="1503"/>
      <c r="EI533" s="1503"/>
      <c r="EJ533" s="1503"/>
      <c r="EK533" s="1503"/>
      <c r="EL533" s="1503"/>
      <c r="EM533" s="1503"/>
      <c r="EN533" s="1503"/>
      <c r="EO533" s="1503"/>
      <c r="EP533" s="1503"/>
      <c r="EQ533" s="1504"/>
      <c r="ER533" s="1778"/>
      <c r="ES533" s="1779"/>
      <c r="ET533" s="1779"/>
      <c r="EU533" s="1779"/>
      <c r="EV533" s="1779"/>
      <c r="EW533" s="1779"/>
      <c r="EX533" s="1779"/>
      <c r="EY533" s="1779"/>
      <c r="EZ533" s="1779"/>
      <c r="FA533" s="1779"/>
      <c r="FB533" s="1779"/>
      <c r="FC533" s="1779"/>
      <c r="FD533" s="1779"/>
      <c r="FE533" s="1779"/>
      <c r="FF533" s="1779"/>
      <c r="FG533" s="1779"/>
      <c r="FH533" s="1779"/>
      <c r="FI533" s="1779"/>
      <c r="FJ533" s="1779"/>
      <c r="FK533" s="1779"/>
      <c r="FL533" s="1779"/>
      <c r="FM533" s="1779"/>
      <c r="FN533" s="1779"/>
      <c r="FO533" s="1779"/>
      <c r="FP533" s="1779"/>
      <c r="FQ533" s="1779"/>
      <c r="FR533" s="1779"/>
      <c r="FS533" s="1779"/>
      <c r="FT533" s="1779"/>
      <c r="FU533" s="1779"/>
      <c r="FV533" s="1779"/>
      <c r="FW533" s="1779"/>
      <c r="FX533" s="1779"/>
      <c r="FY533" s="1779"/>
      <c r="FZ533" s="1779"/>
      <c r="GA533" s="1779"/>
      <c r="GB533" s="1779"/>
      <c r="GC533" s="1779"/>
      <c r="GD533" s="1779"/>
      <c r="GE533" s="1779"/>
      <c r="GF533" s="1779"/>
      <c r="GG533" s="1779"/>
      <c r="GH533" s="1779"/>
      <c r="GI533" s="1779"/>
      <c r="GJ533" s="1779"/>
      <c r="GK533" s="1779"/>
      <c r="GL533" s="1779"/>
      <c r="GM533" s="1779"/>
      <c r="GN533" s="1779"/>
      <c r="GO533" s="1779"/>
      <c r="GP533" s="1779"/>
      <c r="GQ533" s="1779"/>
      <c r="GR533" s="1779"/>
      <c r="GS533" s="1779"/>
      <c r="GT533" s="1779"/>
      <c r="GU533" s="1779"/>
      <c r="GV533" s="1779"/>
      <c r="GW533" s="1381"/>
      <c r="GX533" s="1382"/>
      <c r="GY533" s="1382"/>
      <c r="GZ533" s="1382"/>
      <c r="HA533" s="1382"/>
      <c r="HB533" s="1382"/>
      <c r="HC533" s="1382"/>
      <c r="HD533" s="1382"/>
      <c r="HE533" s="1382"/>
      <c r="HF533" s="1383"/>
      <c r="HG533" s="1390"/>
      <c r="HH533" s="1391"/>
      <c r="HI533" s="1391"/>
      <c r="HJ533" s="1391"/>
      <c r="HK533" s="1391"/>
      <c r="HL533" s="1391"/>
      <c r="HM533" s="1391"/>
      <c r="HN533" s="1391"/>
      <c r="HO533" s="1391"/>
      <c r="HP533" s="1391"/>
      <c r="HQ533" s="1391"/>
      <c r="HR533" s="1391"/>
      <c r="HS533" s="1391"/>
      <c r="HT533" s="1391"/>
      <c r="HU533" s="1391"/>
      <c r="HV533" s="1391"/>
      <c r="HW533" s="1391"/>
      <c r="HX533" s="1391"/>
      <c r="HY533" s="1391"/>
      <c r="HZ533" s="1391"/>
      <c r="IA533" s="1391"/>
      <c r="IB533" s="1391"/>
      <c r="IC533" s="1391"/>
      <c r="ID533" s="1391"/>
      <c r="IE533" s="1391"/>
      <c r="IF533" s="1391"/>
      <c r="IG533" s="1391"/>
      <c r="IH533" s="1391"/>
      <c r="II533" s="1392"/>
    </row>
    <row r="534" spans="3:243" ht="5.25" customHeight="1">
      <c r="C534" s="140"/>
      <c r="D534" s="1686"/>
      <c r="E534" s="1686"/>
      <c r="F534" s="1686"/>
      <c r="G534" s="1686"/>
      <c r="H534" s="1496"/>
      <c r="I534" s="1497"/>
      <c r="J534" s="1497"/>
      <c r="K534" s="1497"/>
      <c r="L534" s="1498"/>
      <c r="M534" s="1773"/>
      <c r="N534" s="1774"/>
      <c r="O534" s="1774"/>
      <c r="P534" s="1774"/>
      <c r="Q534" s="1774"/>
      <c r="R534" s="1774"/>
      <c r="S534" s="1774"/>
      <c r="T534" s="1774"/>
      <c r="U534" s="1774"/>
      <c r="V534" s="1774"/>
      <c r="W534" s="1774"/>
      <c r="X534" s="1775"/>
      <c r="Y534" s="1780"/>
      <c r="Z534" s="1781"/>
      <c r="AA534" s="1781"/>
      <c r="AB534" s="1781"/>
      <c r="AC534" s="1781"/>
      <c r="AD534" s="1781"/>
      <c r="AE534" s="1781"/>
      <c r="AF534" s="1781"/>
      <c r="AG534" s="1781"/>
      <c r="AH534" s="1781"/>
      <c r="AI534" s="1781"/>
      <c r="AJ534" s="1781"/>
      <c r="AK534" s="1781"/>
      <c r="AL534" s="1781"/>
      <c r="AM534" s="1781"/>
      <c r="AN534" s="1781"/>
      <c r="AO534" s="1781"/>
      <c r="AP534" s="1781"/>
      <c r="AQ534" s="1781"/>
      <c r="AR534" s="1781"/>
      <c r="AS534" s="1781"/>
      <c r="AT534" s="1781"/>
      <c r="AU534" s="1781"/>
      <c r="AV534" s="1781"/>
      <c r="AW534" s="1781"/>
      <c r="AX534" s="1781"/>
      <c r="AY534" s="1781"/>
      <c r="AZ534" s="1781"/>
      <c r="BA534" s="1781"/>
      <c r="BB534" s="1781"/>
      <c r="BC534" s="1781"/>
      <c r="BD534" s="1781"/>
      <c r="BE534" s="1781"/>
      <c r="BF534" s="1781"/>
      <c r="BG534" s="1781"/>
      <c r="BH534" s="1781"/>
      <c r="BI534" s="1781"/>
      <c r="BJ534" s="1781"/>
      <c r="BK534" s="1781"/>
      <c r="BL534" s="1781"/>
      <c r="BM534" s="1781"/>
      <c r="BN534" s="1781"/>
      <c r="BO534" s="1781"/>
      <c r="BP534" s="1781"/>
      <c r="BQ534" s="1781"/>
      <c r="BR534" s="1781"/>
      <c r="BS534" s="1781"/>
      <c r="BT534" s="1781"/>
      <c r="BU534" s="1781"/>
      <c r="BV534" s="1781"/>
      <c r="BW534" s="1781"/>
      <c r="BX534" s="1781"/>
      <c r="BY534" s="1781"/>
      <c r="BZ534" s="1781"/>
      <c r="CA534" s="1781"/>
      <c r="CB534" s="1781"/>
      <c r="CC534" s="1781"/>
      <c r="CD534" s="1384"/>
      <c r="CE534" s="1385"/>
      <c r="CF534" s="1385"/>
      <c r="CG534" s="1385"/>
      <c r="CH534" s="1385"/>
      <c r="CI534" s="1385"/>
      <c r="CJ534" s="1385"/>
      <c r="CK534" s="1385"/>
      <c r="CL534" s="1385"/>
      <c r="CM534" s="1386"/>
      <c r="CN534" s="1393"/>
      <c r="CO534" s="1394"/>
      <c r="CP534" s="1394"/>
      <c r="CQ534" s="1394"/>
      <c r="CR534" s="1394"/>
      <c r="CS534" s="1394"/>
      <c r="CT534" s="1394"/>
      <c r="CU534" s="1394"/>
      <c r="CV534" s="1394"/>
      <c r="CW534" s="1394"/>
      <c r="CX534" s="1394"/>
      <c r="CY534" s="1394"/>
      <c r="CZ534" s="1394"/>
      <c r="DA534" s="1394"/>
      <c r="DB534" s="1394"/>
      <c r="DC534" s="1394"/>
      <c r="DD534" s="1394"/>
      <c r="DE534" s="1394"/>
      <c r="DF534" s="1394"/>
      <c r="DG534" s="1394"/>
      <c r="DH534" s="1394"/>
      <c r="DI534" s="1394"/>
      <c r="DJ534" s="1394"/>
      <c r="DK534" s="1394"/>
      <c r="DL534" s="1394"/>
      <c r="DM534" s="1394"/>
      <c r="DN534" s="1394"/>
      <c r="DO534" s="1394"/>
      <c r="DP534" s="1395"/>
      <c r="DQ534" s="81"/>
      <c r="DR534" s="144"/>
      <c r="DU534" s="140"/>
      <c r="DV534" s="140"/>
      <c r="DW534" s="1686"/>
      <c r="DX534" s="1686"/>
      <c r="DY534" s="1686"/>
      <c r="DZ534" s="1686"/>
      <c r="EA534" s="1496"/>
      <c r="EB534" s="1497"/>
      <c r="EC534" s="1497"/>
      <c r="ED534" s="1497"/>
      <c r="EE534" s="1498"/>
      <c r="EF534" s="1773"/>
      <c r="EG534" s="1774"/>
      <c r="EH534" s="1774"/>
      <c r="EI534" s="1774"/>
      <c r="EJ534" s="1774"/>
      <c r="EK534" s="1774"/>
      <c r="EL534" s="1774"/>
      <c r="EM534" s="1774"/>
      <c r="EN534" s="1774"/>
      <c r="EO534" s="1774"/>
      <c r="EP534" s="1774"/>
      <c r="EQ534" s="1775"/>
      <c r="ER534" s="1780"/>
      <c r="ES534" s="1781"/>
      <c r="ET534" s="1781"/>
      <c r="EU534" s="1781"/>
      <c r="EV534" s="1781"/>
      <c r="EW534" s="1781"/>
      <c r="EX534" s="1781"/>
      <c r="EY534" s="1781"/>
      <c r="EZ534" s="1781"/>
      <c r="FA534" s="1781"/>
      <c r="FB534" s="1781"/>
      <c r="FC534" s="1781"/>
      <c r="FD534" s="1781"/>
      <c r="FE534" s="1781"/>
      <c r="FF534" s="1781"/>
      <c r="FG534" s="1781"/>
      <c r="FH534" s="1781"/>
      <c r="FI534" s="1781"/>
      <c r="FJ534" s="1781"/>
      <c r="FK534" s="1781"/>
      <c r="FL534" s="1781"/>
      <c r="FM534" s="1781"/>
      <c r="FN534" s="1781"/>
      <c r="FO534" s="1781"/>
      <c r="FP534" s="1781"/>
      <c r="FQ534" s="1781"/>
      <c r="FR534" s="1781"/>
      <c r="FS534" s="1781"/>
      <c r="FT534" s="1781"/>
      <c r="FU534" s="1781"/>
      <c r="FV534" s="1781"/>
      <c r="FW534" s="1781"/>
      <c r="FX534" s="1781"/>
      <c r="FY534" s="1781"/>
      <c r="FZ534" s="1781"/>
      <c r="GA534" s="1781"/>
      <c r="GB534" s="1781"/>
      <c r="GC534" s="1781"/>
      <c r="GD534" s="1781"/>
      <c r="GE534" s="1781"/>
      <c r="GF534" s="1781"/>
      <c r="GG534" s="1781"/>
      <c r="GH534" s="1781"/>
      <c r="GI534" s="1781"/>
      <c r="GJ534" s="1781"/>
      <c r="GK534" s="1781"/>
      <c r="GL534" s="1781"/>
      <c r="GM534" s="1781"/>
      <c r="GN534" s="1781"/>
      <c r="GO534" s="1781"/>
      <c r="GP534" s="1781"/>
      <c r="GQ534" s="1781"/>
      <c r="GR534" s="1781"/>
      <c r="GS534" s="1781"/>
      <c r="GT534" s="1781"/>
      <c r="GU534" s="1781"/>
      <c r="GV534" s="1781"/>
      <c r="GW534" s="1384"/>
      <c r="GX534" s="1385"/>
      <c r="GY534" s="1385"/>
      <c r="GZ534" s="1385"/>
      <c r="HA534" s="1385"/>
      <c r="HB534" s="1385"/>
      <c r="HC534" s="1385"/>
      <c r="HD534" s="1385"/>
      <c r="HE534" s="1385"/>
      <c r="HF534" s="1386"/>
      <c r="HG534" s="1393"/>
      <c r="HH534" s="1394"/>
      <c r="HI534" s="1394"/>
      <c r="HJ534" s="1394"/>
      <c r="HK534" s="1394"/>
      <c r="HL534" s="1394"/>
      <c r="HM534" s="1394"/>
      <c r="HN534" s="1394"/>
      <c r="HO534" s="1394"/>
      <c r="HP534" s="1394"/>
      <c r="HQ534" s="1394"/>
      <c r="HR534" s="1394"/>
      <c r="HS534" s="1394"/>
      <c r="HT534" s="1394"/>
      <c r="HU534" s="1394"/>
      <c r="HV534" s="1394"/>
      <c r="HW534" s="1394"/>
      <c r="HX534" s="1394"/>
      <c r="HY534" s="1394"/>
      <c r="HZ534" s="1394"/>
      <c r="IA534" s="1394"/>
      <c r="IB534" s="1394"/>
      <c r="IC534" s="1394"/>
      <c r="ID534" s="1394"/>
      <c r="IE534" s="1394"/>
      <c r="IF534" s="1394"/>
      <c r="IG534" s="1394"/>
      <c r="IH534" s="1394"/>
      <c r="II534" s="1395"/>
    </row>
    <row r="535" spans="3:243" ht="5.25" customHeight="1">
      <c r="H535" s="2218" t="s">
        <v>227</v>
      </c>
      <c r="I535" s="2219"/>
      <c r="J535" s="2219"/>
      <c r="K535" s="2219"/>
      <c r="L535" s="2219"/>
      <c r="M535" s="2219"/>
      <c r="N535" s="2219"/>
      <c r="O535" s="2219"/>
      <c r="P535" s="2219"/>
      <c r="Q535" s="2219"/>
      <c r="R535" s="2219"/>
      <c r="S535" s="2219"/>
      <c r="T535" s="2219"/>
      <c r="U535" s="2219"/>
      <c r="V535" s="2219"/>
      <c r="W535" s="2219"/>
      <c r="X535" s="2219"/>
      <c r="Y535" s="2224"/>
      <c r="Z535" s="2225"/>
      <c r="AA535" s="2225"/>
      <c r="AB535" s="2225"/>
      <c r="AC535" s="2225"/>
      <c r="AD535" s="2225"/>
      <c r="AE535" s="2225"/>
      <c r="AF535" s="2225"/>
      <c r="AG535" s="2225"/>
      <c r="AH535" s="2225"/>
      <c r="AI535" s="2225"/>
      <c r="AJ535" s="2225"/>
      <c r="AK535" s="2225"/>
      <c r="AL535" s="2225"/>
      <c r="AM535" s="2225"/>
      <c r="AN535" s="2225"/>
      <c r="AO535" s="2225"/>
      <c r="AP535" s="2224"/>
      <c r="AQ535" s="2225"/>
      <c r="AR535" s="2225"/>
      <c r="AS535" s="2225"/>
      <c r="AT535" s="2225"/>
      <c r="AU535" s="2225"/>
      <c r="AV535" s="2225"/>
      <c r="AW535" s="2225"/>
      <c r="AX535" s="2225"/>
      <c r="AY535" s="2225"/>
      <c r="AZ535" s="2225"/>
      <c r="BA535" s="2225"/>
      <c r="BB535" s="2225"/>
      <c r="BC535" s="2225"/>
      <c r="BD535" s="2225"/>
      <c r="BE535" s="2225"/>
      <c r="BF535" s="2228"/>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c r="CN535" s="143"/>
      <c r="CO535" s="143"/>
      <c r="CP535" s="143"/>
      <c r="CQ535" s="143"/>
      <c r="CR535" s="143"/>
      <c r="CS535" s="143"/>
      <c r="CT535" s="143"/>
      <c r="CU535" s="143"/>
      <c r="CV535" s="143"/>
      <c r="CW535" s="143"/>
      <c r="CX535" s="143"/>
      <c r="CY535" s="143"/>
      <c r="CZ535" s="143"/>
      <c r="DA535" s="143"/>
      <c r="DB535" s="143"/>
      <c r="DC535" s="143"/>
      <c r="DD535" s="143"/>
      <c r="DE535" s="143"/>
      <c r="DF535" s="143"/>
      <c r="DG535" s="143"/>
      <c r="DH535" s="143"/>
      <c r="DI535" s="143"/>
      <c r="DJ535" s="143"/>
      <c r="DK535" s="143"/>
      <c r="DL535" s="143"/>
      <c r="DM535" s="143"/>
      <c r="DN535" s="143"/>
      <c r="DO535" s="143"/>
      <c r="DP535" s="143"/>
      <c r="DQ535" s="81"/>
      <c r="DR535" s="144"/>
      <c r="EA535" s="2107"/>
      <c r="EB535" s="2107"/>
      <c r="EC535" s="2107"/>
      <c r="ED535" s="2107"/>
      <c r="EE535" s="2107"/>
      <c r="EF535" s="2107"/>
      <c r="EG535" s="2107"/>
      <c r="EH535" s="2107"/>
      <c r="EI535" s="2107"/>
      <c r="EJ535" s="2107"/>
      <c r="EK535" s="2107"/>
      <c r="EL535" s="2107"/>
      <c r="EM535" s="2107"/>
      <c r="EN535" s="2107"/>
      <c r="EO535" s="2107"/>
      <c r="EP535" s="2107"/>
      <c r="EQ535" s="2107"/>
      <c r="ER535" s="2107"/>
      <c r="ES535" s="2107"/>
      <c r="ET535" s="2107"/>
      <c r="EU535" s="2107"/>
      <c r="EV535" s="2107"/>
      <c r="EW535" s="2107"/>
      <c r="EX535" s="2107"/>
      <c r="EY535" s="2107"/>
      <c r="EZ535" s="2107"/>
      <c r="FA535" s="2107"/>
      <c r="FB535" s="2107"/>
      <c r="FC535" s="2107"/>
      <c r="FD535" s="2107"/>
      <c r="FE535" s="2107"/>
      <c r="FF535" s="2107"/>
      <c r="FG535" s="2107"/>
      <c r="FH535" s="2107"/>
      <c r="FI535" s="2107"/>
      <c r="FJ535" s="2107"/>
      <c r="FK535" s="2107"/>
      <c r="FL535" s="2107"/>
      <c r="FM535" s="2107"/>
      <c r="FN535" s="2107"/>
      <c r="FO535" s="2107"/>
      <c r="FP535" s="2107"/>
      <c r="FQ535" s="2107"/>
      <c r="FR535" s="2107"/>
      <c r="FS535" s="2107"/>
      <c r="FT535" s="2107"/>
      <c r="FU535" s="2107"/>
      <c r="FV535" s="2107"/>
      <c r="FW535" s="2107"/>
      <c r="FX535" s="2107"/>
      <c r="FY535" s="2107"/>
      <c r="FZ535" s="2107"/>
      <c r="GA535" s="2107"/>
      <c r="GB535" s="2107"/>
      <c r="GC535" s="2107"/>
      <c r="GD535" s="2107"/>
      <c r="GE535" s="2107"/>
      <c r="GF535" s="2107"/>
      <c r="GG535" s="2107"/>
      <c r="GH535" s="2107"/>
      <c r="GI535" s="2107"/>
      <c r="GJ535" s="2107"/>
      <c r="GK535" s="2107"/>
      <c r="GL535" s="2107"/>
      <c r="GM535" s="2107"/>
      <c r="GN535" s="2107"/>
      <c r="GO535" s="2107"/>
      <c r="GP535" s="2107"/>
      <c r="GQ535" s="2107"/>
      <c r="GR535" s="2107"/>
      <c r="GS535" s="2107"/>
      <c r="GT535" s="2107"/>
      <c r="GU535" s="2107"/>
      <c r="GV535" s="2107"/>
      <c r="GW535" s="2107"/>
      <c r="GX535" s="2107"/>
      <c r="GY535" s="2107"/>
      <c r="GZ535" s="2107"/>
      <c r="HA535" s="2107"/>
      <c r="HB535" s="2107"/>
      <c r="HC535" s="2107"/>
      <c r="HD535" s="2107"/>
      <c r="HE535" s="2107"/>
      <c r="HF535" s="2107"/>
      <c r="HG535" s="2107"/>
      <c r="HH535" s="2107"/>
      <c r="HI535" s="2107"/>
      <c r="HJ535" s="2107"/>
      <c r="HK535" s="2107"/>
      <c r="HL535" s="2107"/>
      <c r="HM535" s="2107"/>
      <c r="HN535" s="2107"/>
      <c r="HO535" s="2107"/>
      <c r="HP535" s="2107"/>
      <c r="HQ535" s="2107"/>
      <c r="HR535" s="2107"/>
      <c r="HS535" s="2107"/>
      <c r="HT535" s="2107"/>
      <c r="HU535" s="2107"/>
      <c r="HV535" s="2107"/>
      <c r="HW535" s="2107"/>
      <c r="HX535" s="2107"/>
      <c r="HY535" s="2107"/>
      <c r="HZ535" s="2107"/>
      <c r="IA535" s="2107"/>
      <c r="IB535" s="2107"/>
      <c r="IC535" s="2107"/>
      <c r="ID535" s="2107"/>
      <c r="IE535" s="2107"/>
      <c r="IF535" s="2107"/>
      <c r="IG535" s="2107"/>
      <c r="IH535" s="2107"/>
      <c r="II535" s="2107"/>
    </row>
    <row r="536" spans="3:243" ht="5.25" customHeight="1">
      <c r="H536" s="2220"/>
      <c r="I536" s="2221"/>
      <c r="J536" s="2221"/>
      <c r="K536" s="2221"/>
      <c r="L536" s="2221"/>
      <c r="M536" s="2221"/>
      <c r="N536" s="2221"/>
      <c r="O536" s="2221"/>
      <c r="P536" s="2221"/>
      <c r="Q536" s="2221"/>
      <c r="R536" s="2221"/>
      <c r="S536" s="2221"/>
      <c r="T536" s="2221"/>
      <c r="U536" s="2221"/>
      <c r="V536" s="2221"/>
      <c r="W536" s="2221"/>
      <c r="X536" s="2221"/>
      <c r="Y536" s="2226"/>
      <c r="Z536" s="2226"/>
      <c r="AA536" s="2226"/>
      <c r="AB536" s="2226"/>
      <c r="AC536" s="2226"/>
      <c r="AD536" s="2226"/>
      <c r="AE536" s="2226"/>
      <c r="AF536" s="2226"/>
      <c r="AG536" s="2226"/>
      <c r="AH536" s="2226"/>
      <c r="AI536" s="2226"/>
      <c r="AJ536" s="2226"/>
      <c r="AK536" s="2226"/>
      <c r="AL536" s="2226"/>
      <c r="AM536" s="2226"/>
      <c r="AN536" s="2226"/>
      <c r="AO536" s="2226"/>
      <c r="AP536" s="2226"/>
      <c r="AQ536" s="2226"/>
      <c r="AR536" s="2226"/>
      <c r="AS536" s="2226"/>
      <c r="AT536" s="2226"/>
      <c r="AU536" s="2226"/>
      <c r="AV536" s="2226"/>
      <c r="AW536" s="2226"/>
      <c r="AX536" s="2226"/>
      <c r="AY536" s="2226"/>
      <c r="AZ536" s="2226"/>
      <c r="BA536" s="2226"/>
      <c r="BB536" s="2226"/>
      <c r="BC536" s="2226"/>
      <c r="BD536" s="2226"/>
      <c r="BE536" s="2226"/>
      <c r="BF536" s="2229"/>
      <c r="BG536" s="142"/>
      <c r="BH536" s="142"/>
      <c r="BI536" s="142"/>
      <c r="BJ536" s="142"/>
      <c r="BK536" s="142"/>
      <c r="BL536" s="142"/>
      <c r="BM536" s="142"/>
      <c r="BN536" s="142"/>
      <c r="BO536" s="142"/>
      <c r="BP536" s="142"/>
      <c r="BQ536" s="142"/>
      <c r="BR536" s="142"/>
      <c r="BS536" s="142"/>
      <c r="BT536" s="142"/>
      <c r="BU536" s="142"/>
      <c r="BV536" s="142"/>
      <c r="BW536" s="142"/>
      <c r="BX536" s="142"/>
      <c r="BY536" s="142"/>
      <c r="BZ536" s="142"/>
      <c r="CA536" s="142"/>
      <c r="CB536" s="142"/>
      <c r="CC536" s="142"/>
      <c r="CD536" s="142"/>
      <c r="CE536" s="142"/>
      <c r="CF536" s="142"/>
      <c r="CG536" s="142"/>
      <c r="CH536" s="142"/>
      <c r="CI536" s="142"/>
      <c r="CJ536" s="142"/>
      <c r="CK536" s="142"/>
      <c r="CL536" s="142"/>
      <c r="CM536" s="142"/>
      <c r="CN536" s="142"/>
      <c r="CO536" s="142"/>
      <c r="CP536" s="142"/>
      <c r="CQ536" s="142"/>
      <c r="CR536" s="142"/>
      <c r="CS536" s="142"/>
      <c r="CT536" s="142"/>
      <c r="CU536" s="142"/>
      <c r="CV536" s="142"/>
      <c r="CW536" s="142"/>
      <c r="CX536" s="142"/>
      <c r="CY536" s="142"/>
      <c r="CZ536" s="142"/>
      <c r="DA536" s="142"/>
      <c r="DB536" s="142"/>
      <c r="DC536" s="142"/>
      <c r="DD536" s="142"/>
      <c r="DE536" s="142"/>
      <c r="DF536" s="142"/>
      <c r="DG536" s="142"/>
      <c r="DH536" s="142"/>
      <c r="DI536" s="142"/>
      <c r="DJ536" s="142"/>
      <c r="DK536" s="142"/>
      <c r="DL536" s="142"/>
      <c r="DM536" s="142"/>
      <c r="DN536" s="142"/>
      <c r="DO536" s="142"/>
      <c r="DP536" s="142"/>
      <c r="DQ536" s="81"/>
      <c r="DR536" s="144"/>
      <c r="EA536" s="1783"/>
      <c r="EB536" s="1783"/>
      <c r="EC536" s="1783"/>
      <c r="ED536" s="1783"/>
      <c r="EE536" s="1783"/>
      <c r="EF536" s="1783"/>
      <c r="EG536" s="1783"/>
      <c r="EH536" s="1783"/>
      <c r="EI536" s="1783"/>
      <c r="EJ536" s="1783"/>
      <c r="EK536" s="1783"/>
      <c r="EL536" s="1783"/>
      <c r="EM536" s="1783"/>
      <c r="EN536" s="1783"/>
      <c r="EO536" s="1783"/>
      <c r="EP536" s="1783"/>
      <c r="EQ536" s="1783"/>
      <c r="ER536" s="1783"/>
      <c r="ES536" s="1783"/>
      <c r="ET536" s="1783"/>
      <c r="EU536" s="1783"/>
      <c r="EV536" s="1783"/>
      <c r="EW536" s="1783"/>
      <c r="EX536" s="1783"/>
      <c r="EY536" s="1783"/>
      <c r="EZ536" s="1783"/>
      <c r="FA536" s="1783"/>
      <c r="FB536" s="1783"/>
      <c r="FC536" s="1783"/>
      <c r="FD536" s="1783"/>
      <c r="FE536" s="1783"/>
      <c r="FF536" s="1783"/>
      <c r="FG536" s="1783"/>
      <c r="FH536" s="1783"/>
      <c r="FI536" s="1783"/>
      <c r="FJ536" s="1783"/>
      <c r="FK536" s="1783"/>
      <c r="FL536" s="1783"/>
      <c r="FM536" s="1783"/>
      <c r="FN536" s="1783"/>
      <c r="FO536" s="1783"/>
      <c r="FP536" s="1783"/>
      <c r="FQ536" s="1783"/>
      <c r="FR536" s="1783"/>
      <c r="FS536" s="1783"/>
      <c r="FT536" s="1783"/>
      <c r="FU536" s="1783"/>
      <c r="FV536" s="1783"/>
      <c r="FW536" s="1783"/>
      <c r="FX536" s="1783"/>
      <c r="FY536" s="1783"/>
      <c r="FZ536" s="1783"/>
      <c r="GA536" s="1783"/>
      <c r="GB536" s="1783"/>
      <c r="GC536" s="1783"/>
      <c r="GD536" s="1783"/>
      <c r="GE536" s="1783"/>
      <c r="GF536" s="1783"/>
      <c r="GG536" s="1783"/>
      <c r="GH536" s="1783"/>
      <c r="GI536" s="1783"/>
      <c r="GJ536" s="1783"/>
      <c r="GK536" s="1783"/>
      <c r="GL536" s="1783"/>
      <c r="GM536" s="1783"/>
      <c r="GN536" s="1783"/>
      <c r="GO536" s="1783"/>
      <c r="GP536" s="1783"/>
      <c r="GQ536" s="1783"/>
      <c r="GR536" s="1783"/>
      <c r="GS536" s="1783"/>
      <c r="GT536" s="1783"/>
      <c r="GU536" s="1783"/>
      <c r="GV536" s="1783"/>
      <c r="GW536" s="1783"/>
      <c r="GX536" s="1783"/>
      <c r="GY536" s="1783"/>
      <c r="GZ536" s="1783"/>
      <c r="HA536" s="1783"/>
      <c r="HB536" s="1783"/>
      <c r="HC536" s="1783"/>
      <c r="HD536" s="1783"/>
      <c r="HE536" s="1783"/>
      <c r="HF536" s="1783"/>
      <c r="HG536" s="1783"/>
      <c r="HH536" s="1783"/>
      <c r="HI536" s="1783"/>
      <c r="HJ536" s="1783"/>
      <c r="HK536" s="1783"/>
      <c r="HL536" s="1783"/>
      <c r="HM536" s="1783"/>
      <c r="HN536" s="1783"/>
      <c r="HO536" s="1783"/>
      <c r="HP536" s="1783"/>
      <c r="HQ536" s="1783"/>
      <c r="HR536" s="1783"/>
      <c r="HS536" s="1783"/>
      <c r="HT536" s="1783"/>
      <c r="HU536" s="1783"/>
      <c r="HV536" s="1783"/>
      <c r="HW536" s="1783"/>
      <c r="HX536" s="1783"/>
      <c r="HY536" s="1783"/>
      <c r="HZ536" s="1783"/>
      <c r="IA536" s="1783"/>
      <c r="IB536" s="1783"/>
      <c r="IC536" s="1783"/>
      <c r="ID536" s="1783"/>
      <c r="IE536" s="1783"/>
      <c r="IF536" s="1783"/>
      <c r="IG536" s="1783"/>
      <c r="IH536" s="1783"/>
      <c r="II536" s="1783"/>
    </row>
    <row r="537" spans="3:243" ht="5.25" customHeight="1">
      <c r="H537" s="2220"/>
      <c r="I537" s="2221"/>
      <c r="J537" s="2221"/>
      <c r="K537" s="2221"/>
      <c r="L537" s="2221"/>
      <c r="M537" s="2221"/>
      <c r="N537" s="2221"/>
      <c r="O537" s="2221"/>
      <c r="P537" s="2221"/>
      <c r="Q537" s="2221"/>
      <c r="R537" s="2221"/>
      <c r="S537" s="2221"/>
      <c r="T537" s="2221"/>
      <c r="U537" s="2221"/>
      <c r="V537" s="2221"/>
      <c r="W537" s="2221"/>
      <c r="X537" s="2221"/>
      <c r="Y537" s="2226"/>
      <c r="Z537" s="2226"/>
      <c r="AA537" s="2226"/>
      <c r="AB537" s="2226"/>
      <c r="AC537" s="2226"/>
      <c r="AD537" s="2226"/>
      <c r="AE537" s="2226"/>
      <c r="AF537" s="2226"/>
      <c r="AG537" s="2226"/>
      <c r="AH537" s="2226"/>
      <c r="AI537" s="2226"/>
      <c r="AJ537" s="2226"/>
      <c r="AK537" s="2226"/>
      <c r="AL537" s="2226"/>
      <c r="AM537" s="2226"/>
      <c r="AN537" s="2226"/>
      <c r="AO537" s="2226"/>
      <c r="AP537" s="2226"/>
      <c r="AQ537" s="2226"/>
      <c r="AR537" s="2226"/>
      <c r="AS537" s="2226"/>
      <c r="AT537" s="2226"/>
      <c r="AU537" s="2226"/>
      <c r="AV537" s="2226"/>
      <c r="AW537" s="2226"/>
      <c r="AX537" s="2226"/>
      <c r="AY537" s="2226"/>
      <c r="AZ537" s="2226"/>
      <c r="BA537" s="2226"/>
      <c r="BB537" s="2226"/>
      <c r="BC537" s="2226"/>
      <c r="BD537" s="2226"/>
      <c r="BE537" s="2226"/>
      <c r="BF537" s="2229"/>
      <c r="BG537" s="142"/>
      <c r="BH537" s="142"/>
      <c r="BI537" s="142"/>
      <c r="BJ537" s="142"/>
      <c r="BK537" s="142"/>
      <c r="BL537" s="142"/>
      <c r="BM537" s="142"/>
      <c r="BN537" s="142"/>
      <c r="BO537" s="142"/>
      <c r="BP537" s="142"/>
      <c r="BQ537" s="142"/>
      <c r="BR537" s="142"/>
      <c r="BS537" s="142"/>
      <c r="BT537" s="142"/>
      <c r="BU537" s="142"/>
      <c r="BV537" s="142"/>
      <c r="BW537" s="142"/>
      <c r="BX537" s="142"/>
      <c r="BY537" s="142"/>
      <c r="BZ537" s="142"/>
      <c r="CA537" s="142"/>
      <c r="CB537" s="142"/>
      <c r="CC537" s="142"/>
      <c r="CD537" s="142"/>
      <c r="CE537" s="142"/>
      <c r="CF537" s="142"/>
      <c r="CG537" s="142"/>
      <c r="CH537" s="142"/>
      <c r="CI537" s="142"/>
      <c r="CJ537" s="142"/>
      <c r="CK537" s="142"/>
      <c r="CL537" s="142"/>
      <c r="CM537" s="142"/>
      <c r="CN537" s="142"/>
      <c r="CO537" s="142"/>
      <c r="CP537" s="142"/>
      <c r="CQ537" s="142"/>
      <c r="CR537" s="142"/>
      <c r="CS537" s="142"/>
      <c r="CT537" s="142"/>
      <c r="CU537" s="142"/>
      <c r="CV537" s="142"/>
      <c r="CW537" s="142"/>
      <c r="CX537" s="142"/>
      <c r="CY537" s="142"/>
      <c r="CZ537" s="142"/>
      <c r="DA537" s="142"/>
      <c r="DB537" s="142"/>
      <c r="DC537" s="142"/>
      <c r="DD537" s="142"/>
      <c r="DE537" s="142"/>
      <c r="DF537" s="142"/>
      <c r="DG537" s="142"/>
      <c r="DH537" s="142"/>
      <c r="DI537" s="142"/>
      <c r="DJ537" s="142"/>
      <c r="DK537" s="142"/>
      <c r="DL537" s="142"/>
      <c r="DM537" s="142"/>
      <c r="DN537" s="142"/>
      <c r="DO537" s="142"/>
      <c r="DP537" s="142"/>
      <c r="DQ537" s="81"/>
      <c r="DR537" s="144"/>
      <c r="EA537" s="1783"/>
      <c r="EB537" s="1783"/>
      <c r="EC537" s="1783"/>
      <c r="ED537" s="1783"/>
      <c r="EE537" s="1783"/>
      <c r="EF537" s="1783"/>
      <c r="EG537" s="1783"/>
      <c r="EH537" s="1783"/>
      <c r="EI537" s="1783"/>
      <c r="EJ537" s="1783"/>
      <c r="EK537" s="1783"/>
      <c r="EL537" s="1783"/>
      <c r="EM537" s="1783"/>
      <c r="EN537" s="1783"/>
      <c r="EO537" s="1783"/>
      <c r="EP537" s="1783"/>
      <c r="EQ537" s="1783"/>
      <c r="ER537" s="1783"/>
      <c r="ES537" s="1783"/>
      <c r="ET537" s="1783"/>
      <c r="EU537" s="1783"/>
      <c r="EV537" s="1783"/>
      <c r="EW537" s="1783"/>
      <c r="EX537" s="1783"/>
      <c r="EY537" s="1783"/>
      <c r="EZ537" s="1783"/>
      <c r="FA537" s="1783"/>
      <c r="FB537" s="1783"/>
      <c r="FC537" s="1783"/>
      <c r="FD537" s="1783"/>
      <c r="FE537" s="1783"/>
      <c r="FF537" s="1783"/>
      <c r="FG537" s="1783"/>
      <c r="FH537" s="1783"/>
      <c r="FI537" s="1783"/>
      <c r="FJ537" s="1783"/>
      <c r="FK537" s="1783"/>
      <c r="FL537" s="1783"/>
      <c r="FM537" s="1783"/>
      <c r="FN537" s="1783"/>
      <c r="FO537" s="1783"/>
      <c r="FP537" s="1783"/>
      <c r="FQ537" s="1783"/>
      <c r="FR537" s="1783"/>
      <c r="FS537" s="1783"/>
      <c r="FT537" s="1783"/>
      <c r="FU537" s="1783"/>
      <c r="FV537" s="1783"/>
      <c r="FW537" s="1783"/>
      <c r="FX537" s="1783"/>
      <c r="FY537" s="1783"/>
      <c r="FZ537" s="1783"/>
      <c r="GA537" s="1783"/>
      <c r="GB537" s="1783"/>
      <c r="GC537" s="1783"/>
      <c r="GD537" s="1783"/>
      <c r="GE537" s="1783"/>
      <c r="GF537" s="1783"/>
      <c r="GG537" s="1783"/>
      <c r="GH537" s="1783"/>
      <c r="GI537" s="1783"/>
      <c r="GJ537" s="1783"/>
      <c r="GK537" s="1783"/>
      <c r="GL537" s="1783"/>
      <c r="GM537" s="1783"/>
      <c r="GN537" s="1783"/>
      <c r="GO537" s="1783"/>
      <c r="GP537" s="1783"/>
      <c r="GQ537" s="1783"/>
      <c r="GR537" s="1783"/>
      <c r="GS537" s="1783"/>
      <c r="GT537" s="1783"/>
      <c r="GU537" s="1783"/>
      <c r="GV537" s="1783"/>
      <c r="GW537" s="1783"/>
      <c r="GX537" s="1783"/>
      <c r="GY537" s="1783"/>
      <c r="GZ537" s="1783"/>
      <c r="HA537" s="1783"/>
      <c r="HB537" s="1783"/>
      <c r="HC537" s="1783"/>
      <c r="HD537" s="1783"/>
      <c r="HE537" s="1783"/>
      <c r="HF537" s="1783"/>
      <c r="HG537" s="1783"/>
      <c r="HH537" s="1783"/>
      <c r="HI537" s="1783"/>
      <c r="HJ537" s="1783"/>
      <c r="HK537" s="1783"/>
      <c r="HL537" s="1783"/>
      <c r="HM537" s="1783"/>
      <c r="HN537" s="1783"/>
      <c r="HO537" s="1783"/>
      <c r="HP537" s="1783"/>
      <c r="HQ537" s="1783"/>
      <c r="HR537" s="1783"/>
      <c r="HS537" s="1783"/>
      <c r="HT537" s="1783"/>
      <c r="HU537" s="1783"/>
      <c r="HV537" s="1783"/>
      <c r="HW537" s="1783"/>
      <c r="HX537" s="1783"/>
      <c r="HY537" s="1783"/>
      <c r="HZ537" s="1783"/>
      <c r="IA537" s="1783"/>
      <c r="IB537" s="1783"/>
      <c r="IC537" s="1783"/>
      <c r="ID537" s="1783"/>
      <c r="IE537" s="1783"/>
      <c r="IF537" s="1783"/>
      <c r="IG537" s="1783"/>
      <c r="IH537" s="1783"/>
      <c r="II537" s="1783"/>
    </row>
    <row r="538" spans="3:243" ht="5.25" customHeight="1">
      <c r="H538" s="2222"/>
      <c r="I538" s="2223"/>
      <c r="J538" s="2223"/>
      <c r="K538" s="2223"/>
      <c r="L538" s="2223"/>
      <c r="M538" s="2223"/>
      <c r="N538" s="2223"/>
      <c r="O538" s="2223"/>
      <c r="P538" s="2223"/>
      <c r="Q538" s="2223"/>
      <c r="R538" s="2223"/>
      <c r="S538" s="2223"/>
      <c r="T538" s="2223"/>
      <c r="U538" s="2223"/>
      <c r="V538" s="2223"/>
      <c r="W538" s="2223"/>
      <c r="X538" s="2223"/>
      <c r="Y538" s="2227"/>
      <c r="Z538" s="2227"/>
      <c r="AA538" s="2227"/>
      <c r="AB538" s="2227"/>
      <c r="AC538" s="2227"/>
      <c r="AD538" s="2227"/>
      <c r="AE538" s="2227"/>
      <c r="AF538" s="2227"/>
      <c r="AG538" s="2227"/>
      <c r="AH538" s="2227"/>
      <c r="AI538" s="2227"/>
      <c r="AJ538" s="2227"/>
      <c r="AK538" s="2227"/>
      <c r="AL538" s="2227"/>
      <c r="AM538" s="2227"/>
      <c r="AN538" s="2227"/>
      <c r="AO538" s="2227"/>
      <c r="AP538" s="2227"/>
      <c r="AQ538" s="2227"/>
      <c r="AR538" s="2227"/>
      <c r="AS538" s="2227"/>
      <c r="AT538" s="2227"/>
      <c r="AU538" s="2227"/>
      <c r="AV538" s="2227"/>
      <c r="AW538" s="2227"/>
      <c r="AX538" s="2227"/>
      <c r="AY538" s="2227"/>
      <c r="AZ538" s="2227"/>
      <c r="BA538" s="2227"/>
      <c r="BB538" s="2227"/>
      <c r="BC538" s="2227"/>
      <c r="BD538" s="2227"/>
      <c r="BE538" s="2227"/>
      <c r="BF538" s="2230"/>
      <c r="BG538" s="142"/>
      <c r="BH538" s="142"/>
      <c r="BI538" s="142"/>
      <c r="BJ538" s="142"/>
      <c r="BK538" s="142"/>
      <c r="BL538" s="142"/>
      <c r="BM538" s="142"/>
      <c r="BN538" s="142"/>
      <c r="BO538" s="142"/>
      <c r="BP538" s="142"/>
      <c r="BQ538" s="142"/>
      <c r="BR538" s="142"/>
      <c r="BS538" s="142"/>
      <c r="BT538" s="142"/>
      <c r="BU538" s="142"/>
      <c r="BV538" s="142"/>
      <c r="BW538" s="142"/>
      <c r="BX538" s="142"/>
      <c r="BY538" s="142"/>
      <c r="BZ538" s="142"/>
      <c r="CA538" s="142"/>
      <c r="CB538" s="142"/>
      <c r="CC538" s="142"/>
      <c r="CD538" s="142"/>
      <c r="CE538" s="142"/>
      <c r="CF538" s="142"/>
      <c r="CG538" s="142"/>
      <c r="CH538" s="142"/>
      <c r="CI538" s="142"/>
      <c r="CJ538" s="142"/>
      <c r="CK538" s="142"/>
      <c r="CL538" s="142"/>
      <c r="CM538" s="142"/>
      <c r="CN538" s="142"/>
      <c r="CO538" s="142"/>
      <c r="CP538" s="142"/>
      <c r="CQ538" s="142"/>
      <c r="CR538" s="142"/>
      <c r="CS538" s="142"/>
      <c r="CT538" s="142"/>
      <c r="CU538" s="142"/>
      <c r="CV538" s="142"/>
      <c r="CW538" s="142"/>
      <c r="CX538" s="142"/>
      <c r="CY538" s="142"/>
      <c r="CZ538" s="142"/>
      <c r="DA538" s="142"/>
      <c r="DB538" s="142"/>
      <c r="DC538" s="142"/>
      <c r="DD538" s="142"/>
      <c r="DE538" s="142"/>
      <c r="DF538" s="142"/>
      <c r="DG538" s="142"/>
      <c r="DH538" s="142"/>
      <c r="DI538" s="142"/>
      <c r="DJ538" s="142"/>
      <c r="DK538" s="142"/>
      <c r="DL538" s="142"/>
      <c r="DM538" s="142"/>
      <c r="DN538" s="142"/>
      <c r="DO538" s="142"/>
      <c r="DP538" s="142"/>
      <c r="DQ538" s="81"/>
      <c r="DR538" s="144"/>
      <c r="EA538" s="1783"/>
      <c r="EB538" s="1783"/>
      <c r="EC538" s="1783"/>
      <c r="ED538" s="1783"/>
      <c r="EE538" s="1783"/>
      <c r="EF538" s="1783"/>
      <c r="EG538" s="1783"/>
      <c r="EH538" s="1783"/>
      <c r="EI538" s="1783"/>
      <c r="EJ538" s="1783"/>
      <c r="EK538" s="1783"/>
      <c r="EL538" s="1783"/>
      <c r="EM538" s="1783"/>
      <c r="EN538" s="1783"/>
      <c r="EO538" s="1783"/>
      <c r="EP538" s="1783"/>
      <c r="EQ538" s="1783"/>
      <c r="ER538" s="1783"/>
      <c r="ES538" s="1783"/>
      <c r="ET538" s="1783"/>
      <c r="EU538" s="1783"/>
      <c r="EV538" s="1783"/>
      <c r="EW538" s="1783"/>
      <c r="EX538" s="1783"/>
      <c r="EY538" s="1783"/>
      <c r="EZ538" s="1783"/>
      <c r="FA538" s="1783"/>
      <c r="FB538" s="1783"/>
      <c r="FC538" s="1783"/>
      <c r="FD538" s="1783"/>
      <c r="FE538" s="1783"/>
      <c r="FF538" s="1783"/>
      <c r="FG538" s="1783"/>
      <c r="FH538" s="1783"/>
      <c r="FI538" s="1783"/>
      <c r="FJ538" s="1783"/>
      <c r="FK538" s="1783"/>
      <c r="FL538" s="1783"/>
      <c r="FM538" s="1783"/>
      <c r="FN538" s="1783"/>
      <c r="FO538" s="1783"/>
      <c r="FP538" s="1783"/>
      <c r="FQ538" s="1783"/>
      <c r="FR538" s="1783"/>
      <c r="FS538" s="1783"/>
      <c r="FT538" s="1783"/>
      <c r="FU538" s="1783"/>
      <c r="FV538" s="1783"/>
      <c r="FW538" s="1783"/>
      <c r="FX538" s="1783"/>
      <c r="FY538" s="1783"/>
      <c r="FZ538" s="1783"/>
      <c r="GA538" s="1783"/>
      <c r="GB538" s="1783"/>
      <c r="GC538" s="1783"/>
      <c r="GD538" s="1783"/>
      <c r="GE538" s="1783"/>
      <c r="GF538" s="1783"/>
      <c r="GG538" s="1783"/>
      <c r="GH538" s="1783"/>
      <c r="GI538" s="1783"/>
      <c r="GJ538" s="1783"/>
      <c r="GK538" s="1783"/>
      <c r="GL538" s="1783"/>
      <c r="GM538" s="1783"/>
      <c r="GN538" s="1783"/>
      <c r="GO538" s="1783"/>
      <c r="GP538" s="1783"/>
      <c r="GQ538" s="1783"/>
      <c r="GR538" s="1783"/>
      <c r="GS538" s="1783"/>
      <c r="GT538" s="1783"/>
      <c r="GU538" s="1783"/>
      <c r="GV538" s="1783"/>
      <c r="GW538" s="1783"/>
      <c r="GX538" s="1783"/>
      <c r="GY538" s="1783"/>
      <c r="GZ538" s="1783"/>
      <c r="HA538" s="1783"/>
      <c r="HB538" s="1783"/>
      <c r="HC538" s="1783"/>
      <c r="HD538" s="1783"/>
      <c r="HE538" s="1783"/>
      <c r="HF538" s="1783"/>
      <c r="HG538" s="1783"/>
      <c r="HH538" s="1783"/>
      <c r="HI538" s="1783"/>
      <c r="HJ538" s="1783"/>
      <c r="HK538" s="1783"/>
      <c r="HL538" s="1783"/>
      <c r="HM538" s="1783"/>
      <c r="HN538" s="1783"/>
      <c r="HO538" s="1783"/>
      <c r="HP538" s="1783"/>
      <c r="HQ538" s="1783"/>
      <c r="HR538" s="1783"/>
      <c r="HS538" s="1783"/>
      <c r="HT538" s="1783"/>
      <c r="HU538" s="1783"/>
      <c r="HV538" s="1783"/>
      <c r="HW538" s="1783"/>
      <c r="HX538" s="1783"/>
      <c r="HY538" s="1783"/>
      <c r="HZ538" s="1783"/>
      <c r="IA538" s="1783"/>
      <c r="IB538" s="1783"/>
      <c r="IC538" s="1783"/>
      <c r="ID538" s="1783"/>
      <c r="IE538" s="1783"/>
      <c r="IF538" s="1783"/>
      <c r="IG538" s="1783"/>
      <c r="IH538" s="1783"/>
      <c r="II538" s="1783"/>
    </row>
  </sheetData>
  <sheetProtection algorithmName="SHA-512" hashValue="P5myb3QiUK3YJ0lpizD4CLR4dZqWxS49jbUfgA3MeaLezwIs+WXxxAE0Ij6DeQulg2pw6/7Flsbkto2+al8u1g==" saltValue="m0m23Pz6LonlvBEHMFIALA==" spinCount="100000" sheet="1" selectLockedCells="1"/>
  <mergeCells count="1263">
    <mergeCell ref="H374:BL376"/>
    <mergeCell ref="BM374:DP376"/>
    <mergeCell ref="EA374:GE376"/>
    <mergeCell ref="GF374:II376"/>
    <mergeCell ref="EB339:EL341"/>
    <mergeCell ref="EU339:FJ341"/>
    <mergeCell ref="EM341:ER344"/>
    <mergeCell ref="EI389:EQ398"/>
    <mergeCell ref="FJ345:FL347"/>
    <mergeCell ref="FM345:FQ347"/>
    <mergeCell ref="ES348:FL354"/>
    <mergeCell ref="H386:Z388"/>
    <mergeCell ref="HJ335:HZ337"/>
    <mergeCell ref="HH341:HU344"/>
    <mergeCell ref="HM345:HN347"/>
    <mergeCell ref="HQ359:HV361"/>
    <mergeCell ref="HY359:II361"/>
    <mergeCell ref="HH362:II368"/>
    <mergeCell ref="IC348:II354"/>
    <mergeCell ref="IH345:II347"/>
    <mergeCell ref="HT345:HU347"/>
    <mergeCell ref="HV345:HZ347"/>
    <mergeCell ref="HH345:HL347"/>
    <mergeCell ref="GW359:HG361"/>
    <mergeCell ref="FU359:GE361"/>
    <mergeCell ref="GL348:GO354"/>
    <mergeCell ref="GP348:GV354"/>
    <mergeCell ref="HH348:HN354"/>
    <mergeCell ref="H380:Z382"/>
    <mergeCell ref="GL345:GO347"/>
    <mergeCell ref="IA345:IB347"/>
    <mergeCell ref="DW494:DZ534"/>
    <mergeCell ref="CJ155:CU157"/>
    <mergeCell ref="CJ158:CU164"/>
    <mergeCell ref="CV155:DD164"/>
    <mergeCell ref="DE155:DP157"/>
    <mergeCell ref="DE158:DP164"/>
    <mergeCell ref="AG278:CQ284"/>
    <mergeCell ref="R285:BQ319"/>
    <mergeCell ref="EZ278:HJ284"/>
    <mergeCell ref="EG285:EJ319"/>
    <mergeCell ref="EK285:GJ319"/>
    <mergeCell ref="GK302:GN319"/>
    <mergeCell ref="GO302:GU304"/>
    <mergeCell ref="BR285:CA288"/>
    <mergeCell ref="BR297:BZ299"/>
    <mergeCell ref="DB227:DP229"/>
    <mergeCell ref="CO362:DP368"/>
    <mergeCell ref="EA386:ES388"/>
    <mergeCell ref="ET386:FL388"/>
    <mergeCell ref="FD355:GE358"/>
    <mergeCell ref="AY345:AZ347"/>
    <mergeCell ref="BA345:BD347"/>
    <mergeCell ref="BE345:BI347"/>
    <mergeCell ref="CB345:CC347"/>
    <mergeCell ref="CO345:CS347"/>
    <mergeCell ref="EA377:II379"/>
    <mergeCell ref="HO345:HS347"/>
    <mergeCell ref="FD362:GE368"/>
    <mergeCell ref="EA383:ES385"/>
    <mergeCell ref="FM383:GE385"/>
    <mergeCell ref="EA348:EF354"/>
    <mergeCell ref="GE348:GK354"/>
    <mergeCell ref="FM348:FS354"/>
    <mergeCell ref="EG348:EL354"/>
    <mergeCell ref="HX389:II391"/>
    <mergeCell ref="HO389:HW398"/>
    <mergeCell ref="GF386:GX388"/>
    <mergeCell ref="GT389:HB398"/>
    <mergeCell ref="HH359:HL361"/>
    <mergeCell ref="GH389:GS391"/>
    <mergeCell ref="FM389:FX391"/>
    <mergeCell ref="FY389:GG398"/>
    <mergeCell ref="GY386:HQ388"/>
    <mergeCell ref="HR386:II388"/>
    <mergeCell ref="GF383:GX385"/>
    <mergeCell ref="GF359:GJ361"/>
    <mergeCell ref="EA355:FC358"/>
    <mergeCell ref="FT348:FW354"/>
    <mergeCell ref="FM380:II382"/>
    <mergeCell ref="EA369:EG373"/>
    <mergeCell ref="FR345:FS347"/>
    <mergeCell ref="FT345:FW347"/>
    <mergeCell ref="FX345:GB347"/>
    <mergeCell ref="GC345:GD347"/>
    <mergeCell ref="GE345:GI347"/>
    <mergeCell ref="HF345:HG347"/>
    <mergeCell ref="IC345:IG347"/>
    <mergeCell ref="GW345:GZ347"/>
    <mergeCell ref="HA345:HE347"/>
    <mergeCell ref="GJ345:GK347"/>
    <mergeCell ref="EZ345:FB347"/>
    <mergeCell ref="EH369:II373"/>
    <mergeCell ref="AK359:AO361"/>
    <mergeCell ref="AT359:AY361"/>
    <mergeCell ref="BB359:BL361"/>
    <mergeCell ref="CX359:DC361"/>
    <mergeCell ref="FD389:FL398"/>
    <mergeCell ref="ER389:FC391"/>
    <mergeCell ref="EA389:EH398"/>
    <mergeCell ref="ER392:FC398"/>
    <mergeCell ref="FM392:FX398"/>
    <mergeCell ref="GH392:GS398"/>
    <mergeCell ref="HC392:HN398"/>
    <mergeCell ref="EA380:ES382"/>
    <mergeCell ref="ET380:FL382"/>
    <mergeCell ref="AA383:AS385"/>
    <mergeCell ref="CF386:CX388"/>
    <mergeCell ref="DF359:DP361"/>
    <mergeCell ref="GY383:HQ385"/>
    <mergeCell ref="BM359:BQ361"/>
    <mergeCell ref="DE392:DP398"/>
    <mergeCell ref="BV359:CA361"/>
    <mergeCell ref="CD359:CN361"/>
    <mergeCell ref="O369:DP373"/>
    <mergeCell ref="AT345:AX347"/>
    <mergeCell ref="Q359:V361"/>
    <mergeCell ref="AT380:DP382"/>
    <mergeCell ref="CF383:CX385"/>
    <mergeCell ref="CY383:DP385"/>
    <mergeCell ref="FD359:FH361"/>
    <mergeCell ref="FM359:FR361"/>
    <mergeCell ref="C230:G270"/>
    <mergeCell ref="DB224:DP226"/>
    <mergeCell ref="M264:X270"/>
    <mergeCell ref="Y264:CC270"/>
    <mergeCell ref="CG242:DA248"/>
    <mergeCell ref="M255:X263"/>
    <mergeCell ref="Y255:DP263"/>
    <mergeCell ref="AK249:AM254"/>
    <mergeCell ref="AN249:AP254"/>
    <mergeCell ref="DL238:DP241"/>
    <mergeCell ref="BR238:BV241"/>
    <mergeCell ref="BW238:CA241"/>
    <mergeCell ref="CB238:CF241"/>
    <mergeCell ref="CG238:DA241"/>
    <mergeCell ref="BC249:BE254"/>
    <mergeCell ref="DB242:DF248"/>
    <mergeCell ref="DG242:DK248"/>
    <mergeCell ref="H242:L248"/>
    <mergeCell ref="CV215:DA224"/>
    <mergeCell ref="U242:X248"/>
    <mergeCell ref="Y242:AC248"/>
    <mergeCell ref="BM238:BQ241"/>
    <mergeCell ref="CM225:CO229"/>
    <mergeCell ref="AY225:BA229"/>
    <mergeCell ref="CS215:CU224"/>
    <mergeCell ref="AG225:AI229"/>
    <mergeCell ref="AM225:AO229"/>
    <mergeCell ref="AV225:AX229"/>
    <mergeCell ref="H230:L241"/>
    <mergeCell ref="M230:P241"/>
    <mergeCell ref="CG230:DP237"/>
    <mergeCell ref="BH238:BL241"/>
    <mergeCell ref="AD234:AH241"/>
    <mergeCell ref="BK190:BQ194"/>
    <mergeCell ref="AY210:BA214"/>
    <mergeCell ref="BA138:BG144"/>
    <mergeCell ref="AZ249:BB254"/>
    <mergeCell ref="AX230:BB241"/>
    <mergeCell ref="CS225:CU229"/>
    <mergeCell ref="CV225:CX229"/>
    <mergeCell ref="CY210:DA214"/>
    <mergeCell ref="DB200:DP207"/>
    <mergeCell ref="AG210:AI214"/>
    <mergeCell ref="BR225:BT229"/>
    <mergeCell ref="DB238:DF241"/>
    <mergeCell ref="AS230:AW241"/>
    <mergeCell ref="BH230:CF237"/>
    <mergeCell ref="AW249:AY254"/>
    <mergeCell ref="CY225:DA229"/>
    <mergeCell ref="BX225:BZ229"/>
    <mergeCell ref="CA225:CC229"/>
    <mergeCell ref="DL242:DP248"/>
    <mergeCell ref="DB216:DP219"/>
    <mergeCell ref="DG238:DK241"/>
    <mergeCell ref="CS200:CU209"/>
    <mergeCell ref="DB182:DP185"/>
    <mergeCell ref="CV170:DA179"/>
    <mergeCell ref="DB170:DP177"/>
    <mergeCell ref="CV180:CX184"/>
    <mergeCell ref="DB197:DP199"/>
    <mergeCell ref="CS180:CU184"/>
    <mergeCell ref="CA180:CC184"/>
    <mergeCell ref="CP180:CR184"/>
    <mergeCell ref="DB186:DP189"/>
    <mergeCell ref="CA195:CC199"/>
    <mergeCell ref="AY180:BA184"/>
    <mergeCell ref="BH138:BN144"/>
    <mergeCell ref="BR195:BT199"/>
    <mergeCell ref="BK180:BQ184"/>
    <mergeCell ref="BO155:BZ159"/>
    <mergeCell ref="AJ165:AL169"/>
    <mergeCell ref="AM165:AO169"/>
    <mergeCell ref="BU180:BW184"/>
    <mergeCell ref="BX180:BZ184"/>
    <mergeCell ref="BR190:CR194"/>
    <mergeCell ref="CM195:CO199"/>
    <mergeCell ref="BR170:CR174"/>
    <mergeCell ref="CS170:CU179"/>
    <mergeCell ref="CG180:CI184"/>
    <mergeCell ref="CJ180:CL184"/>
    <mergeCell ref="BO160:BZ169"/>
    <mergeCell ref="CJ167:CU169"/>
    <mergeCell ref="CA145:CI154"/>
    <mergeCell ref="BH148:BN154"/>
    <mergeCell ref="BH145:BN147"/>
    <mergeCell ref="AT145:AZ147"/>
    <mergeCell ref="N205:T209"/>
    <mergeCell ref="BU210:BW214"/>
    <mergeCell ref="CD195:CF199"/>
    <mergeCell ref="CG195:CI199"/>
    <mergeCell ref="AG195:AI199"/>
    <mergeCell ref="AJ195:AL199"/>
    <mergeCell ref="AJ210:AL214"/>
    <mergeCell ref="AM210:AO214"/>
    <mergeCell ref="AP210:AR214"/>
    <mergeCell ref="AS210:AU214"/>
    <mergeCell ref="AV210:AX214"/>
    <mergeCell ref="CS210:CU214"/>
    <mergeCell ref="CP210:CR214"/>
    <mergeCell ref="BX195:BZ199"/>
    <mergeCell ref="BU195:BW199"/>
    <mergeCell ref="AY195:BA199"/>
    <mergeCell ref="DB220:DP223"/>
    <mergeCell ref="CV210:CX214"/>
    <mergeCell ref="X225:Z229"/>
    <mergeCell ref="AD165:AF169"/>
    <mergeCell ref="BE155:BN169"/>
    <mergeCell ref="BA145:BG147"/>
    <mergeCell ref="BK185:BQ189"/>
    <mergeCell ref="BK200:BQ204"/>
    <mergeCell ref="U205:AU209"/>
    <mergeCell ref="U175:AU179"/>
    <mergeCell ref="BB210:BD214"/>
    <mergeCell ref="BK210:BQ214"/>
    <mergeCell ref="CF119:CX121"/>
    <mergeCell ref="DB212:DP215"/>
    <mergeCell ref="CV185:DA194"/>
    <mergeCell ref="AV215:AX224"/>
    <mergeCell ref="AY215:BD224"/>
    <mergeCell ref="BI215:BJ229"/>
    <mergeCell ref="AP225:AR229"/>
    <mergeCell ref="AS225:AU229"/>
    <mergeCell ref="CP225:CR229"/>
    <mergeCell ref="AD225:AF229"/>
    <mergeCell ref="BR185:CR189"/>
    <mergeCell ref="BB195:BD199"/>
    <mergeCell ref="BK225:BQ229"/>
    <mergeCell ref="BU225:BW229"/>
    <mergeCell ref="Y138:AJ144"/>
    <mergeCell ref="AA122:AS124"/>
    <mergeCell ref="AT122:BL124"/>
    <mergeCell ref="BM122:CE124"/>
    <mergeCell ref="CF122:CX124"/>
    <mergeCell ref="CY122:DP124"/>
    <mergeCell ref="CV165:DD169"/>
    <mergeCell ref="DB178:DP181"/>
    <mergeCell ref="CJ225:CL229"/>
    <mergeCell ref="BK215:BQ219"/>
    <mergeCell ref="Y249:AA254"/>
    <mergeCell ref="AB249:AD254"/>
    <mergeCell ref="AE249:AG254"/>
    <mergeCell ref="AN242:AR248"/>
    <mergeCell ref="AI234:AM241"/>
    <mergeCell ref="M249:X254"/>
    <mergeCell ref="AH249:AJ254"/>
    <mergeCell ref="BH242:BL248"/>
    <mergeCell ref="Y230:AC241"/>
    <mergeCell ref="AD230:AM233"/>
    <mergeCell ref="M242:P248"/>
    <mergeCell ref="Q242:T248"/>
    <mergeCell ref="CS185:CU194"/>
    <mergeCell ref="BX210:BZ214"/>
    <mergeCell ref="CA210:CC214"/>
    <mergeCell ref="CD210:CF214"/>
    <mergeCell ref="CG210:CI214"/>
    <mergeCell ref="CJ210:CL214"/>
    <mergeCell ref="CM210:CO214"/>
    <mergeCell ref="Q230:T241"/>
    <mergeCell ref="U230:X241"/>
    <mergeCell ref="AN230:AR241"/>
    <mergeCell ref="BC230:BG248"/>
    <mergeCell ref="AS242:AW248"/>
    <mergeCell ref="U195:W199"/>
    <mergeCell ref="X195:Z199"/>
    <mergeCell ref="AA195:AC199"/>
    <mergeCell ref="CJ195:CL199"/>
    <mergeCell ref="L185:M199"/>
    <mergeCell ref="U225:W229"/>
    <mergeCell ref="N185:T189"/>
    <mergeCell ref="U185:AU189"/>
    <mergeCell ref="AV185:AX194"/>
    <mergeCell ref="AY185:BD194"/>
    <mergeCell ref="BI185:BJ199"/>
    <mergeCell ref="N195:T199"/>
    <mergeCell ref="L200:M214"/>
    <mergeCell ref="BB225:BD229"/>
    <mergeCell ref="N225:T229"/>
    <mergeCell ref="BR215:CR219"/>
    <mergeCell ref="AA210:AC214"/>
    <mergeCell ref="AD210:AF214"/>
    <mergeCell ref="BR210:BT214"/>
    <mergeCell ref="L215:M229"/>
    <mergeCell ref="N215:T219"/>
    <mergeCell ref="U215:AU219"/>
    <mergeCell ref="N220:T224"/>
    <mergeCell ref="U220:AU224"/>
    <mergeCell ref="BK220:BQ224"/>
    <mergeCell ref="BR220:CR224"/>
    <mergeCell ref="AA225:AC229"/>
    <mergeCell ref="U200:AU204"/>
    <mergeCell ref="AV200:AX209"/>
    <mergeCell ref="AY200:BD209"/>
    <mergeCell ref="BI200:BJ214"/>
    <mergeCell ref="AD195:AF199"/>
    <mergeCell ref="AM195:AO199"/>
    <mergeCell ref="AP195:AR199"/>
    <mergeCell ref="AS195:AU199"/>
    <mergeCell ref="AJ225:AL229"/>
    <mergeCell ref="AV195:AX199"/>
    <mergeCell ref="CG225:CI229"/>
    <mergeCell ref="H155:M169"/>
    <mergeCell ref="AD180:AF184"/>
    <mergeCell ref="AY165:BA169"/>
    <mergeCell ref="BB165:BD169"/>
    <mergeCell ref="N170:T174"/>
    <mergeCell ref="U170:AU174"/>
    <mergeCell ref="AV170:AX179"/>
    <mergeCell ref="AP165:AR169"/>
    <mergeCell ref="U165:W169"/>
    <mergeCell ref="X165:Z169"/>
    <mergeCell ref="N165:T169"/>
    <mergeCell ref="AG180:AI184"/>
    <mergeCell ref="BI170:BJ184"/>
    <mergeCell ref="BK170:BQ174"/>
    <mergeCell ref="BE170:BH229"/>
    <mergeCell ref="N210:T214"/>
    <mergeCell ref="U210:W214"/>
    <mergeCell ref="X210:Z214"/>
    <mergeCell ref="N190:T194"/>
    <mergeCell ref="N200:T204"/>
    <mergeCell ref="BK205:BQ209"/>
    <mergeCell ref="BK195:BQ199"/>
    <mergeCell ref="U190:AU194"/>
    <mergeCell ref="AV165:AX169"/>
    <mergeCell ref="AY170:BD179"/>
    <mergeCell ref="N175:T179"/>
    <mergeCell ref="N155:T159"/>
    <mergeCell ref="U155:AU159"/>
    <mergeCell ref="AV155:AX164"/>
    <mergeCell ref="AY155:BD164"/>
    <mergeCell ref="H170:K229"/>
    <mergeCell ref="L170:M184"/>
    <mergeCell ref="AA165:AC169"/>
    <mergeCell ref="AA180:AC184"/>
    <mergeCell ref="AJ180:AL184"/>
    <mergeCell ref="AM180:AO184"/>
    <mergeCell ref="AP180:AR184"/>
    <mergeCell ref="AS180:AU184"/>
    <mergeCell ref="AV180:AX184"/>
    <mergeCell ref="CD180:CF184"/>
    <mergeCell ref="N160:T164"/>
    <mergeCell ref="U160:AU164"/>
    <mergeCell ref="BK175:BQ179"/>
    <mergeCell ref="N180:T184"/>
    <mergeCell ref="U180:W184"/>
    <mergeCell ref="X180:Z184"/>
    <mergeCell ref="AG165:AI169"/>
    <mergeCell ref="AS165:AU169"/>
    <mergeCell ref="BB180:BD184"/>
    <mergeCell ref="BR180:BT184"/>
    <mergeCell ref="BO125:BZ127"/>
    <mergeCell ref="CV138:DP144"/>
    <mergeCell ref="AT138:AZ144"/>
    <mergeCell ref="H98:AJ100"/>
    <mergeCell ref="H101:AJ104"/>
    <mergeCell ref="AK98:BL104"/>
    <mergeCell ref="BM98:CN104"/>
    <mergeCell ref="P145:X154"/>
    <mergeCell ref="Y145:AJ147"/>
    <mergeCell ref="AT148:AZ154"/>
    <mergeCell ref="BA148:BG154"/>
    <mergeCell ref="BO145:BZ154"/>
    <mergeCell ref="Y135:AJ137"/>
    <mergeCell ref="BA135:BG137"/>
    <mergeCell ref="AT135:AZ137"/>
    <mergeCell ref="H135:O154"/>
    <mergeCell ref="P135:X144"/>
    <mergeCell ref="AK135:AS144"/>
    <mergeCell ref="AK145:AS154"/>
    <mergeCell ref="Y148:AJ154"/>
    <mergeCell ref="BO135:BZ144"/>
    <mergeCell ref="BH135:BN137"/>
    <mergeCell ref="CV145:DP147"/>
    <mergeCell ref="CV148:DP154"/>
    <mergeCell ref="CJ145:CU154"/>
    <mergeCell ref="CV135:DP137"/>
    <mergeCell ref="CA135:CI144"/>
    <mergeCell ref="O105:DP109"/>
    <mergeCell ref="H110:BL112"/>
    <mergeCell ref="BM110:DP112"/>
    <mergeCell ref="H105:N109"/>
    <mergeCell ref="D1:GL4"/>
    <mergeCell ref="CJ135:CU144"/>
    <mergeCell ref="BM95:BQ97"/>
    <mergeCell ref="BV95:CA97"/>
    <mergeCell ref="CD95:CN97"/>
    <mergeCell ref="AK95:AO97"/>
    <mergeCell ref="BB95:BL97"/>
    <mergeCell ref="Y128:AJ134"/>
    <mergeCell ref="AT128:BE134"/>
    <mergeCell ref="BO128:BZ134"/>
    <mergeCell ref="CJ128:CU134"/>
    <mergeCell ref="AA116:AS118"/>
    <mergeCell ref="CA125:CI134"/>
    <mergeCell ref="CJ125:CU127"/>
    <mergeCell ref="BF125:BN134"/>
    <mergeCell ref="AT116:DP118"/>
    <mergeCell ref="AT119:BL121"/>
    <mergeCell ref="CV125:DD134"/>
    <mergeCell ref="DE125:DP127"/>
    <mergeCell ref="H113:DP115"/>
    <mergeCell ref="H125:O134"/>
    <mergeCell ref="P125:X134"/>
    <mergeCell ref="Y125:AJ127"/>
    <mergeCell ref="AK125:AS134"/>
    <mergeCell ref="AT125:BE127"/>
    <mergeCell ref="H119:Z121"/>
    <mergeCell ref="H122:Z124"/>
    <mergeCell ref="AA119:AS121"/>
    <mergeCell ref="H116:Z118"/>
    <mergeCell ref="BM119:CE121"/>
    <mergeCell ref="CY119:DP121"/>
    <mergeCell ref="D5:FQ8"/>
    <mergeCell ref="H12:BI14"/>
    <mergeCell ref="BW12:CY14"/>
    <mergeCell ref="CZ12:DP14"/>
    <mergeCell ref="H10:Z10"/>
    <mergeCell ref="AA10:AH10"/>
    <mergeCell ref="AI10:EI10"/>
    <mergeCell ref="BJ12:BV14"/>
    <mergeCell ref="BJ15:BV20"/>
    <mergeCell ref="Q15:S20"/>
    <mergeCell ref="N15:P20"/>
    <mergeCell ref="AR15:AT20"/>
    <mergeCell ref="H15:J20"/>
    <mergeCell ref="K15:M20"/>
    <mergeCell ref="W15:Y20"/>
    <mergeCell ref="AU15:AW20"/>
    <mergeCell ref="BG15:BI20"/>
    <mergeCell ref="T15:V20"/>
    <mergeCell ref="Z15:AB20"/>
    <mergeCell ref="BA15:BC20"/>
    <mergeCell ref="BD15:BF20"/>
    <mergeCell ref="C23:G134"/>
    <mergeCell ref="I75:S77"/>
    <mergeCell ref="CP27:CR32"/>
    <mergeCell ref="DE27:DG32"/>
    <mergeCell ref="DH27:DJ32"/>
    <mergeCell ref="BK60:BV62"/>
    <mergeCell ref="N27:Q55"/>
    <mergeCell ref="R27:BQ55"/>
    <mergeCell ref="BR33:BZ35"/>
    <mergeCell ref="CA33:DP37"/>
    <mergeCell ref="DE128:DP134"/>
    <mergeCell ref="BS81:BV83"/>
    <mergeCell ref="AC15:AE20"/>
    <mergeCell ref="AB72:AQ74"/>
    <mergeCell ref="AA66:AX69"/>
    <mergeCell ref="T77:Y80"/>
    <mergeCell ref="AT77:BD80"/>
    <mergeCell ref="Z84:AS90"/>
    <mergeCell ref="AT84:AZ90"/>
    <mergeCell ref="H91:AJ94"/>
    <mergeCell ref="AK91:BL94"/>
    <mergeCell ref="BM91:CN94"/>
    <mergeCell ref="CO91:DP94"/>
    <mergeCell ref="H95:L97"/>
    <mergeCell ref="H56:Z59"/>
    <mergeCell ref="AA56:AX59"/>
    <mergeCell ref="AY56:BV59"/>
    <mergeCell ref="H21:M55"/>
    <mergeCell ref="V21:BQ26"/>
    <mergeCell ref="BR27:CF32"/>
    <mergeCell ref="BR38:BU55"/>
    <mergeCell ref="AL15:AN20"/>
    <mergeCell ref="N21:U26"/>
    <mergeCell ref="AO15:AQ20"/>
    <mergeCell ref="BR21:CA24"/>
    <mergeCell ref="BW15:CY20"/>
    <mergeCell ref="BV45:DP55"/>
    <mergeCell ref="CV27:CX32"/>
    <mergeCell ref="BV38:CB40"/>
    <mergeCell ref="AF15:AH20"/>
    <mergeCell ref="AI15:AK20"/>
    <mergeCell ref="AX15:AZ20"/>
    <mergeCell ref="CG27:CI32"/>
    <mergeCell ref="CB21:DP26"/>
    <mergeCell ref="BW41:DP44"/>
    <mergeCell ref="CO95:CS97"/>
    <mergeCell ref="CI60:CS62"/>
    <mergeCell ref="BW77:CG80"/>
    <mergeCell ref="BW56:CS59"/>
    <mergeCell ref="CJ27:CL32"/>
    <mergeCell ref="CM27:CO32"/>
    <mergeCell ref="CC38:DP40"/>
    <mergeCell ref="DK27:DM32"/>
    <mergeCell ref="DN27:DP32"/>
    <mergeCell ref="CZ15:DP20"/>
    <mergeCell ref="DB27:DD32"/>
    <mergeCell ref="BR36:BZ37"/>
    <mergeCell ref="DF60:DP62"/>
    <mergeCell ref="CT56:DP59"/>
    <mergeCell ref="CS27:CU32"/>
    <mergeCell ref="CY27:DA32"/>
    <mergeCell ref="BW84:CC90"/>
    <mergeCell ref="AA63:AX65"/>
    <mergeCell ref="BL81:BP83"/>
    <mergeCell ref="AG60:AO62"/>
    <mergeCell ref="AP60:AX62"/>
    <mergeCell ref="CO98:DP104"/>
    <mergeCell ref="H60:Z69"/>
    <mergeCell ref="AB60:AC62"/>
    <mergeCell ref="AD60:AF62"/>
    <mergeCell ref="AX71:CC73"/>
    <mergeCell ref="AY63:BV69"/>
    <mergeCell ref="BW63:CS69"/>
    <mergeCell ref="BE77:BV80"/>
    <mergeCell ref="AX74:CC76"/>
    <mergeCell ref="BB60:BJ62"/>
    <mergeCell ref="BW60:CH62"/>
    <mergeCell ref="CT66:DP69"/>
    <mergeCell ref="DA81:DB83"/>
    <mergeCell ref="CT60:DE62"/>
    <mergeCell ref="H72:Y74"/>
    <mergeCell ref="CT63:DP65"/>
    <mergeCell ref="AZ60:BA62"/>
    <mergeCell ref="CM81:CN83"/>
    <mergeCell ref="CO81:CS83"/>
    <mergeCell ref="CQ71:DG73"/>
    <mergeCell ref="CQ74:DG76"/>
    <mergeCell ref="AB75:AQ77"/>
    <mergeCell ref="BE81:BI83"/>
    <mergeCell ref="CX95:DC97"/>
    <mergeCell ref="DF95:DP97"/>
    <mergeCell ref="N84:S90"/>
    <mergeCell ref="Z95:AJ97"/>
    <mergeCell ref="DJ81:DN83"/>
    <mergeCell ref="CH84:CN90"/>
    <mergeCell ref="CO84:CU90"/>
    <mergeCell ref="DJ70:DP80"/>
    <mergeCell ref="DC77:DI80"/>
    <mergeCell ref="CO77:DB80"/>
    <mergeCell ref="DO81:DP83"/>
    <mergeCell ref="CH70:CN80"/>
    <mergeCell ref="CV84:DB90"/>
    <mergeCell ref="DC84:DI90"/>
    <mergeCell ref="DJ84:DP90"/>
    <mergeCell ref="AY81:AZ83"/>
    <mergeCell ref="BA81:BD83"/>
    <mergeCell ref="AT95:AY97"/>
    <mergeCell ref="H81:M83"/>
    <mergeCell ref="N81:S83"/>
    <mergeCell ref="T81:Y90"/>
    <mergeCell ref="AG81:AI83"/>
    <mergeCell ref="AQ81:AS83"/>
    <mergeCell ref="AT81:AX83"/>
    <mergeCell ref="H84:M90"/>
    <mergeCell ref="BA84:BD90"/>
    <mergeCell ref="BJ81:BK83"/>
    <mergeCell ref="BE84:BK90"/>
    <mergeCell ref="BS84:BV90"/>
    <mergeCell ref="BL84:BR90"/>
    <mergeCell ref="Q95:V97"/>
    <mergeCell ref="BQ81:BR83"/>
    <mergeCell ref="CD84:CG90"/>
    <mergeCell ref="BW81:CA83"/>
    <mergeCell ref="CB81:CC83"/>
    <mergeCell ref="DC81:DG83"/>
    <mergeCell ref="DH81:DI83"/>
    <mergeCell ref="CT81:CU83"/>
    <mergeCell ref="CV81:CZ83"/>
    <mergeCell ref="H271:DP274"/>
    <mergeCell ref="HV341:IB344"/>
    <mergeCell ref="FQ338:GV340"/>
    <mergeCell ref="HJ338:HZ340"/>
    <mergeCell ref="FM341:FW344"/>
    <mergeCell ref="FX341:GO344"/>
    <mergeCell ref="GP341:GZ344"/>
    <mergeCell ref="HA334:HG344"/>
    <mergeCell ref="FQ335:GV337"/>
    <mergeCell ref="GD324:GO326"/>
    <mergeCell ref="GP324:HA326"/>
    <mergeCell ref="HB324:HL326"/>
    <mergeCell ref="FI324:FQ326"/>
    <mergeCell ref="GU285:II290"/>
    <mergeCell ref="IC334:II344"/>
    <mergeCell ref="AD242:AH248"/>
    <mergeCell ref="AI242:AM248"/>
    <mergeCell ref="CY291:DA296"/>
    <mergeCell ref="GV302:II304"/>
    <mergeCell ref="BF249:BH254"/>
    <mergeCell ref="BI249:BK254"/>
    <mergeCell ref="BL249:DP254"/>
    <mergeCell ref="AQ249:AS254"/>
    <mergeCell ref="AT249:AV254"/>
    <mergeCell ref="GP305:II308"/>
    <mergeCell ref="H249:L270"/>
    <mergeCell ref="AX242:BB248"/>
    <mergeCell ref="BM242:BQ248"/>
    <mergeCell ref="BR242:BV248"/>
    <mergeCell ref="BW242:CA248"/>
    <mergeCell ref="CB242:CF248"/>
    <mergeCell ref="EU336:FJ338"/>
    <mergeCell ref="CD81:CG83"/>
    <mergeCell ref="CH81:CL83"/>
    <mergeCell ref="GK297:GS299"/>
    <mergeCell ref="GT297:II301"/>
    <mergeCell ref="GK300:GS301"/>
    <mergeCell ref="GK291:II296"/>
    <mergeCell ref="DK291:DM296"/>
    <mergeCell ref="DN291:DP296"/>
    <mergeCell ref="CV291:CX296"/>
    <mergeCell ref="CB285:DP290"/>
    <mergeCell ref="CM291:CO296"/>
    <mergeCell ref="CP291:CR296"/>
    <mergeCell ref="CS291:CU296"/>
    <mergeCell ref="CJ291:CL296"/>
    <mergeCell ref="DE291:DG296"/>
    <mergeCell ref="DH291:DJ296"/>
    <mergeCell ref="CV200:DA209"/>
    <mergeCell ref="DB190:DP193"/>
    <mergeCell ref="DB194:DP196"/>
    <mergeCell ref="DB208:DP211"/>
    <mergeCell ref="CY180:DA184"/>
    <mergeCell ref="CM180:CO184"/>
    <mergeCell ref="BR175:CR179"/>
    <mergeCell ref="BR200:CR204"/>
    <mergeCell ref="BR205:CR209"/>
    <mergeCell ref="CD225:CF229"/>
    <mergeCell ref="CS195:CU199"/>
    <mergeCell ref="CV195:CX199"/>
    <mergeCell ref="CY195:DA199"/>
    <mergeCell ref="CA155:CI164"/>
    <mergeCell ref="CA165:CI169"/>
    <mergeCell ref="CP195:CR199"/>
    <mergeCell ref="EA285:EF319"/>
    <mergeCell ref="GK285:GT288"/>
    <mergeCell ref="FS324:FT326"/>
    <mergeCell ref="FU324:GC326"/>
    <mergeCell ref="GO309:II319"/>
    <mergeCell ref="EA320:ES323"/>
    <mergeCell ref="GK444:HT448"/>
    <mergeCell ref="ET320:FQ323"/>
    <mergeCell ref="FR320:GO323"/>
    <mergeCell ref="GP320:HL323"/>
    <mergeCell ref="HM320:II323"/>
    <mergeCell ref="EA324:ES333"/>
    <mergeCell ref="HY324:II326"/>
    <mergeCell ref="ET327:FQ329"/>
    <mergeCell ref="FR327:GO333"/>
    <mergeCell ref="GP327:HL333"/>
    <mergeCell ref="HM327:II329"/>
    <mergeCell ref="HX422:II428"/>
    <mergeCell ref="ET330:FQ333"/>
    <mergeCell ref="HM330:II333"/>
    <mergeCell ref="EU324:EV326"/>
    <mergeCell ref="EW324:EY326"/>
    <mergeCell ref="EZ324:FH326"/>
    <mergeCell ref="EA345:EF347"/>
    <mergeCell ref="GF355:HG358"/>
    <mergeCell ref="HH355:II358"/>
    <mergeCell ref="EG345:EL347"/>
    <mergeCell ref="EM345:ER354"/>
    <mergeCell ref="GP345:GT347"/>
    <mergeCell ref="GU345:GV347"/>
    <mergeCell ref="HM324:HX326"/>
    <mergeCell ref="HC399:HN408"/>
    <mergeCell ref="GK474:HT478"/>
    <mergeCell ref="GD474:GJ478"/>
    <mergeCell ref="EA399:EH418"/>
    <mergeCell ref="EI399:EQ408"/>
    <mergeCell ref="EA365:FC368"/>
    <mergeCell ref="FX348:GD354"/>
    <mergeCell ref="GW348:GZ354"/>
    <mergeCell ref="HA348:HG354"/>
    <mergeCell ref="HC389:HN391"/>
    <mergeCell ref="HX392:II398"/>
    <mergeCell ref="EA362:FC364"/>
    <mergeCell ref="HO348:HU354"/>
    <mergeCell ref="FT412:FZ418"/>
    <mergeCell ref="GA412:GG418"/>
    <mergeCell ref="HO399:II401"/>
    <mergeCell ref="H535:X538"/>
    <mergeCell ref="Y535:AO538"/>
    <mergeCell ref="AP535:BF538"/>
    <mergeCell ref="H362:AJ364"/>
    <mergeCell ref="AK362:BL368"/>
    <mergeCell ref="H383:Z385"/>
    <mergeCell ref="AA386:AS388"/>
    <mergeCell ref="AT386:BL388"/>
    <mergeCell ref="BM386:CE388"/>
    <mergeCell ref="AA380:AS382"/>
    <mergeCell ref="FT402:FZ408"/>
    <mergeCell ref="GH399:GS408"/>
    <mergeCell ref="FD399:FL408"/>
    <mergeCell ref="HV348:IB354"/>
    <mergeCell ref="EI409:EQ418"/>
    <mergeCell ref="ER409:FC411"/>
    <mergeCell ref="FD409:FL418"/>
    <mergeCell ref="EN434:FN438"/>
    <mergeCell ref="FO434:FQ443"/>
    <mergeCell ref="FX419:GG433"/>
    <mergeCell ref="EG429:EM433"/>
    <mergeCell ref="GO359:GT361"/>
    <mergeCell ref="EA359:EE361"/>
    <mergeCell ref="EJ359:EO361"/>
    <mergeCell ref="ES359:FC361"/>
    <mergeCell ref="FM386:GE388"/>
    <mergeCell ref="HR383:II385"/>
    <mergeCell ref="GF362:HG368"/>
    <mergeCell ref="EE449:EF463"/>
    <mergeCell ref="GD444:GJ448"/>
    <mergeCell ref="FR434:FW443"/>
    <mergeCell ref="HO434:HT443"/>
    <mergeCell ref="GB434:GC448"/>
    <mergeCell ref="GK459:HT463"/>
    <mergeCell ref="FM409:FS411"/>
    <mergeCell ref="ER402:FC408"/>
    <mergeCell ref="FM402:FS408"/>
    <mergeCell ref="ER399:FC401"/>
    <mergeCell ref="FT399:FZ401"/>
    <mergeCell ref="GT409:HB418"/>
    <mergeCell ref="HC409:HN418"/>
    <mergeCell ref="ER412:FC418"/>
    <mergeCell ref="FM412:FS418"/>
    <mergeCell ref="EA419:EF433"/>
    <mergeCell ref="EN439:FN443"/>
    <mergeCell ref="HL434:HN443"/>
    <mergeCell ref="EN429:FW433"/>
    <mergeCell ref="EN424:FN428"/>
    <mergeCell ref="ET383:FL385"/>
    <mergeCell ref="GH419:GS423"/>
    <mergeCell ref="GA402:GG408"/>
    <mergeCell ref="HO402:II408"/>
    <mergeCell ref="EG419:EM423"/>
    <mergeCell ref="EN419:FN423"/>
    <mergeCell ref="FO419:FQ428"/>
    <mergeCell ref="FR419:FW428"/>
    <mergeCell ref="FT409:FZ411"/>
    <mergeCell ref="EG424:EM428"/>
    <mergeCell ref="GA399:GG401"/>
    <mergeCell ref="HO429:HW433"/>
    <mergeCell ref="GA409:GG411"/>
    <mergeCell ref="GH409:GS418"/>
    <mergeCell ref="FM399:FS401"/>
    <mergeCell ref="GT399:HB408"/>
    <mergeCell ref="HO412:II418"/>
    <mergeCell ref="HO409:II411"/>
    <mergeCell ref="GT429:HB433"/>
    <mergeCell ref="HC429:HN430"/>
    <mergeCell ref="HC431:HN433"/>
    <mergeCell ref="HX429:II430"/>
    <mergeCell ref="HX431:II433"/>
    <mergeCell ref="EA434:ED493"/>
    <mergeCell ref="FO479:FQ488"/>
    <mergeCell ref="EE434:EF448"/>
    <mergeCell ref="EG434:EM438"/>
    <mergeCell ref="EF494:EI505"/>
    <mergeCell ref="EJ494:EM505"/>
    <mergeCell ref="EW498:FA505"/>
    <mergeCell ref="FB498:FF505"/>
    <mergeCell ref="EG459:EM463"/>
    <mergeCell ref="HO464:HT473"/>
    <mergeCell ref="EG469:EM473"/>
    <mergeCell ref="EN469:FN473"/>
    <mergeCell ref="HU502:HY505"/>
    <mergeCell ref="HZ502:ID505"/>
    <mergeCell ref="HU434:II493"/>
    <mergeCell ref="IE502:II505"/>
    <mergeCell ref="EN479:FN483"/>
    <mergeCell ref="GK484:HK488"/>
    <mergeCell ref="GD479:GJ483"/>
    <mergeCell ref="GK479:HK483"/>
    <mergeCell ref="HL479:HN488"/>
    <mergeCell ref="HO479:HT488"/>
    <mergeCell ref="HO449:HT458"/>
    <mergeCell ref="ER494:EV505"/>
    <mergeCell ref="EW494:FF497"/>
    <mergeCell ref="GK449:HK453"/>
    <mergeCell ref="HL449:HN458"/>
    <mergeCell ref="EG454:EM458"/>
    <mergeCell ref="EN454:FN458"/>
    <mergeCell ref="GD454:GJ458"/>
    <mergeCell ref="GK454:HK458"/>
    <mergeCell ref="EN444:FW448"/>
    <mergeCell ref="EG439:EM443"/>
    <mergeCell ref="GD439:GJ443"/>
    <mergeCell ref="GK439:HK443"/>
    <mergeCell ref="EG444:EM448"/>
    <mergeCell ref="ER506:EV512"/>
    <mergeCell ref="GF502:GJ505"/>
    <mergeCell ref="GK502:GO505"/>
    <mergeCell ref="GP502:GT505"/>
    <mergeCell ref="EW506:FA512"/>
    <mergeCell ref="FB506:FF512"/>
    <mergeCell ref="FR479:FW488"/>
    <mergeCell ref="GB479:GC493"/>
    <mergeCell ref="EN506:EQ512"/>
    <mergeCell ref="EG489:EM493"/>
    <mergeCell ref="FG506:FK512"/>
    <mergeCell ref="FL506:FP512"/>
    <mergeCell ref="FQ506:FU512"/>
    <mergeCell ref="GD469:GJ473"/>
    <mergeCell ref="GK469:HK473"/>
    <mergeCell ref="GD464:GJ468"/>
    <mergeCell ref="GA502:GE505"/>
    <mergeCell ref="EN474:FW478"/>
    <mergeCell ref="EG474:EM478"/>
    <mergeCell ref="GZ494:II501"/>
    <mergeCell ref="HU506:HY512"/>
    <mergeCell ref="HZ506:ID512"/>
    <mergeCell ref="FG494:FK505"/>
    <mergeCell ref="FL494:FP505"/>
    <mergeCell ref="FV494:FZ512"/>
    <mergeCell ref="EN489:FW493"/>
    <mergeCell ref="GK489:HT493"/>
    <mergeCell ref="EG484:EM488"/>
    <mergeCell ref="EN484:FN488"/>
    <mergeCell ref="GD484:GJ488"/>
    <mergeCell ref="GU502:GY505"/>
    <mergeCell ref="FQ494:FU505"/>
    <mergeCell ref="EA506:EE512"/>
    <mergeCell ref="GK464:HK468"/>
    <mergeCell ref="GD434:GJ438"/>
    <mergeCell ref="GK434:HK438"/>
    <mergeCell ref="EG449:EM453"/>
    <mergeCell ref="EN449:FN453"/>
    <mergeCell ref="FO449:FQ458"/>
    <mergeCell ref="FR449:FW458"/>
    <mergeCell ref="GB449:GC463"/>
    <mergeCell ref="EE479:EF493"/>
    <mergeCell ref="EG479:EM483"/>
    <mergeCell ref="GD459:GJ463"/>
    <mergeCell ref="GD449:GJ453"/>
    <mergeCell ref="GP506:GT512"/>
    <mergeCell ref="GU506:GY512"/>
    <mergeCell ref="EN494:EQ505"/>
    <mergeCell ref="GA506:GE512"/>
    <mergeCell ref="GF506:GJ512"/>
    <mergeCell ref="GK506:GO512"/>
    <mergeCell ref="GD489:GJ493"/>
    <mergeCell ref="EF506:EI512"/>
    <mergeCell ref="EJ506:EM512"/>
    <mergeCell ref="EE464:EF478"/>
    <mergeCell ref="EG464:EM468"/>
    <mergeCell ref="EN464:FN468"/>
    <mergeCell ref="FO464:FQ473"/>
    <mergeCell ref="FR464:FW473"/>
    <mergeCell ref="GB464:GC478"/>
    <mergeCell ref="GZ502:HT505"/>
    <mergeCell ref="GZ506:HT512"/>
    <mergeCell ref="HL464:HN473"/>
    <mergeCell ref="EN459:FW463"/>
    <mergeCell ref="EA535:II538"/>
    <mergeCell ref="EF513:II518"/>
    <mergeCell ref="AA320:AX323"/>
    <mergeCell ref="AY320:BV323"/>
    <mergeCell ref="BW320:CS323"/>
    <mergeCell ref="BW341:CG344"/>
    <mergeCell ref="CO341:DB344"/>
    <mergeCell ref="DJ334:DP344"/>
    <mergeCell ref="AX335:CC337"/>
    <mergeCell ref="CQ335:DG337"/>
    <mergeCell ref="AT341:BD344"/>
    <mergeCell ref="CH334:CN344"/>
    <mergeCell ref="BE341:BV344"/>
    <mergeCell ref="AB336:AQ338"/>
    <mergeCell ref="AX338:CC340"/>
    <mergeCell ref="CQ338:DG340"/>
    <mergeCell ref="EA494:EE505"/>
    <mergeCell ref="AB339:AQ341"/>
    <mergeCell ref="DC341:DI344"/>
    <mergeCell ref="CD348:CG354"/>
    <mergeCell ref="CH348:CN354"/>
    <mergeCell ref="CO348:CU354"/>
    <mergeCell ref="DC345:DG347"/>
    <mergeCell ref="DH345:DI347"/>
    <mergeCell ref="CD345:CG347"/>
    <mergeCell ref="EA513:EE534"/>
    <mergeCell ref="EF528:EQ534"/>
    <mergeCell ref="ER528:GV534"/>
    <mergeCell ref="EF519:EQ527"/>
    <mergeCell ref="ER519:II527"/>
    <mergeCell ref="IE506:II512"/>
    <mergeCell ref="FX434:GA493"/>
    <mergeCell ref="Z359:AJ361"/>
    <mergeCell ref="H365:AJ368"/>
    <mergeCell ref="DB291:DD296"/>
    <mergeCell ref="BR291:CF296"/>
    <mergeCell ref="CG291:CI296"/>
    <mergeCell ref="CT320:DP323"/>
    <mergeCell ref="H285:M319"/>
    <mergeCell ref="BR300:BZ301"/>
    <mergeCell ref="BR302:BU319"/>
    <mergeCell ref="BV302:CB304"/>
    <mergeCell ref="CC302:DP304"/>
    <mergeCell ref="BW305:DP308"/>
    <mergeCell ref="BV309:DP319"/>
    <mergeCell ref="CA297:DP301"/>
    <mergeCell ref="H324:Z333"/>
    <mergeCell ref="AB324:AC326"/>
    <mergeCell ref="AD324:AF326"/>
    <mergeCell ref="AG324:AO326"/>
    <mergeCell ref="AP324:AX326"/>
    <mergeCell ref="AZ324:BA326"/>
    <mergeCell ref="AA327:AX329"/>
    <mergeCell ref="AY327:BV333"/>
    <mergeCell ref="BB324:BJ326"/>
    <mergeCell ref="BK324:BV326"/>
    <mergeCell ref="BW324:CH326"/>
    <mergeCell ref="CI324:CS326"/>
    <mergeCell ref="N285:Q319"/>
    <mergeCell ref="CT324:DE326"/>
    <mergeCell ref="DF324:DP326"/>
    <mergeCell ref="BW327:CS333"/>
    <mergeCell ref="CT327:DP329"/>
    <mergeCell ref="AA330:AX333"/>
    <mergeCell ref="CT330:DP333"/>
    <mergeCell ref="H320:Z323"/>
    <mergeCell ref="CH345:CL347"/>
    <mergeCell ref="CM345:CN347"/>
    <mergeCell ref="DJ345:DN347"/>
    <mergeCell ref="CT345:CU347"/>
    <mergeCell ref="CV345:CZ347"/>
    <mergeCell ref="DA345:DB347"/>
    <mergeCell ref="CV348:DB354"/>
    <mergeCell ref="DC348:DI354"/>
    <mergeCell ref="DJ348:DP354"/>
    <mergeCell ref="DO345:DP347"/>
    <mergeCell ref="AT348:AZ354"/>
    <mergeCell ref="BL345:BP347"/>
    <mergeCell ref="BQ345:BR347"/>
    <mergeCell ref="BS345:BV347"/>
    <mergeCell ref="BJ345:BK347"/>
    <mergeCell ref="BW345:CA347"/>
    <mergeCell ref="AG345:AI347"/>
    <mergeCell ref="I339:S341"/>
    <mergeCell ref="T341:Y344"/>
    <mergeCell ref="H345:M347"/>
    <mergeCell ref="N345:S347"/>
    <mergeCell ref="T345:Y354"/>
    <mergeCell ref="AQ345:AS347"/>
    <mergeCell ref="H355:AJ358"/>
    <mergeCell ref="AK355:BL358"/>
    <mergeCell ref="BM355:CN358"/>
    <mergeCell ref="CO355:DP358"/>
    <mergeCell ref="BL348:BR354"/>
    <mergeCell ref="BS348:BV354"/>
    <mergeCell ref="BW348:CC354"/>
    <mergeCell ref="H348:M354"/>
    <mergeCell ref="N348:S354"/>
    <mergeCell ref="Z348:AS354"/>
    <mergeCell ref="BA348:BD354"/>
    <mergeCell ref="BE348:BK354"/>
    <mergeCell ref="H389:O398"/>
    <mergeCell ref="P389:X398"/>
    <mergeCell ref="Y389:AJ391"/>
    <mergeCell ref="AK389:AS398"/>
    <mergeCell ref="AT389:BE391"/>
    <mergeCell ref="BF389:BN398"/>
    <mergeCell ref="BO389:BZ391"/>
    <mergeCell ref="CA389:CI398"/>
    <mergeCell ref="CJ389:CU391"/>
    <mergeCell ref="CV389:DD398"/>
    <mergeCell ref="DE389:DP391"/>
    <mergeCell ref="Y392:AJ398"/>
    <mergeCell ref="AT392:BE398"/>
    <mergeCell ref="BO392:BZ398"/>
    <mergeCell ref="CJ392:CU398"/>
    <mergeCell ref="H359:L361"/>
    <mergeCell ref="BM362:CN368"/>
    <mergeCell ref="CO359:CS361"/>
    <mergeCell ref="H377:DP379"/>
    <mergeCell ref="H369:N373"/>
    <mergeCell ref="BR464:CR468"/>
    <mergeCell ref="BK469:BQ473"/>
    <mergeCell ref="BA402:BG408"/>
    <mergeCell ref="BH402:BN408"/>
    <mergeCell ref="CV402:DP408"/>
    <mergeCell ref="CJ399:CU408"/>
    <mergeCell ref="CA399:CI408"/>
    <mergeCell ref="BH399:BN401"/>
    <mergeCell ref="BO399:BZ408"/>
    <mergeCell ref="CJ409:CU418"/>
    <mergeCell ref="CV409:DP411"/>
    <mergeCell ref="Y412:AJ418"/>
    <mergeCell ref="AT412:AZ418"/>
    <mergeCell ref="BA412:BG418"/>
    <mergeCell ref="BH412:BN418"/>
    <mergeCell ref="CV412:DP418"/>
    <mergeCell ref="BA409:BG411"/>
    <mergeCell ref="BH409:BN411"/>
    <mergeCell ref="BO409:BZ418"/>
    <mergeCell ref="CA409:CI418"/>
    <mergeCell ref="AK399:AS408"/>
    <mergeCell ref="AT399:AZ401"/>
    <mergeCell ref="BA399:BG401"/>
    <mergeCell ref="CV399:DP401"/>
    <mergeCell ref="Y402:AJ408"/>
    <mergeCell ref="AT402:AZ408"/>
    <mergeCell ref="BR469:CR473"/>
    <mergeCell ref="CS464:CU473"/>
    <mergeCell ref="CS479:CU488"/>
    <mergeCell ref="P409:X418"/>
    <mergeCell ref="Y409:AJ411"/>
    <mergeCell ref="AK409:AS418"/>
    <mergeCell ref="AT409:AZ411"/>
    <mergeCell ref="N444:T448"/>
    <mergeCell ref="L464:M478"/>
    <mergeCell ref="N429:T433"/>
    <mergeCell ref="U429:W433"/>
    <mergeCell ref="X429:Z433"/>
    <mergeCell ref="AA429:AC433"/>
    <mergeCell ref="BO419:BZ423"/>
    <mergeCell ref="N424:T428"/>
    <mergeCell ref="U424:AU428"/>
    <mergeCell ref="BO424:BZ433"/>
    <mergeCell ref="BK444:BQ448"/>
    <mergeCell ref="BI434:BJ448"/>
    <mergeCell ref="BK434:BQ438"/>
    <mergeCell ref="N454:T458"/>
    <mergeCell ref="U454:AU458"/>
    <mergeCell ref="U439:AU443"/>
    <mergeCell ref="BR444:DA448"/>
    <mergeCell ref="AV444:AX448"/>
    <mergeCell ref="AY444:BA448"/>
    <mergeCell ref="CS434:CU443"/>
    <mergeCell ref="L449:M463"/>
    <mergeCell ref="N449:T453"/>
    <mergeCell ref="CV449:DA458"/>
    <mergeCell ref="BE419:BN433"/>
    <mergeCell ref="U474:W478"/>
    <mergeCell ref="N439:T443"/>
    <mergeCell ref="N434:T438"/>
    <mergeCell ref="BK459:BQ463"/>
    <mergeCell ref="AS489:AU493"/>
    <mergeCell ref="AV489:AX493"/>
    <mergeCell ref="U434:AU438"/>
    <mergeCell ref="X444:Z448"/>
    <mergeCell ref="AA444:AC448"/>
    <mergeCell ref="AG489:AI493"/>
    <mergeCell ref="AJ489:AL493"/>
    <mergeCell ref="N464:T468"/>
    <mergeCell ref="U464:AU468"/>
    <mergeCell ref="BK449:BQ453"/>
    <mergeCell ref="BE434:BH493"/>
    <mergeCell ref="BR474:DA478"/>
    <mergeCell ref="BK439:BQ443"/>
    <mergeCell ref="AP489:AR493"/>
    <mergeCell ref="CV464:DA473"/>
    <mergeCell ref="AM474:AO478"/>
    <mergeCell ref="BB474:BD478"/>
    <mergeCell ref="AV434:AX443"/>
    <mergeCell ref="AS474:AU478"/>
    <mergeCell ref="AV474:AX478"/>
    <mergeCell ref="N469:T473"/>
    <mergeCell ref="U469:AU473"/>
    <mergeCell ref="BR489:DA493"/>
    <mergeCell ref="N459:T463"/>
    <mergeCell ref="U459:W463"/>
    <mergeCell ref="X459:Z463"/>
    <mergeCell ref="AA459:AC463"/>
    <mergeCell ref="AV459:AX463"/>
    <mergeCell ref="BR479:CR483"/>
    <mergeCell ref="X489:Z493"/>
    <mergeCell ref="AA474:AC478"/>
    <mergeCell ref="BK464:BQ468"/>
    <mergeCell ref="BK474:BQ478"/>
    <mergeCell ref="AG474:AI478"/>
    <mergeCell ref="AJ474:AL478"/>
    <mergeCell ref="U449:AU453"/>
    <mergeCell ref="AV449:AX458"/>
    <mergeCell ref="AY449:BD458"/>
    <mergeCell ref="BK489:BQ493"/>
    <mergeCell ref="AG459:AI463"/>
    <mergeCell ref="AX494:BB505"/>
    <mergeCell ref="AD498:AH505"/>
    <mergeCell ref="AJ459:AL463"/>
    <mergeCell ref="AM459:AO463"/>
    <mergeCell ref="AN494:AR505"/>
    <mergeCell ref="AY464:BD473"/>
    <mergeCell ref="BK454:BQ458"/>
    <mergeCell ref="AD474:AF478"/>
    <mergeCell ref="AY474:BA478"/>
    <mergeCell ref="X474:Z478"/>
    <mergeCell ref="AP474:AR478"/>
    <mergeCell ref="AY459:BA463"/>
    <mergeCell ref="AD459:AF463"/>
    <mergeCell ref="AP459:AR463"/>
    <mergeCell ref="AS459:AU463"/>
    <mergeCell ref="BB459:BD463"/>
    <mergeCell ref="D494:G534"/>
    <mergeCell ref="H494:L505"/>
    <mergeCell ref="M494:P505"/>
    <mergeCell ref="Q494:T505"/>
    <mergeCell ref="U494:X505"/>
    <mergeCell ref="Y494:AC505"/>
    <mergeCell ref="Y519:DP527"/>
    <mergeCell ref="AD494:AM497"/>
    <mergeCell ref="CG494:DP501"/>
    <mergeCell ref="DB502:DF505"/>
    <mergeCell ref="DG502:DK505"/>
    <mergeCell ref="BH502:BL505"/>
    <mergeCell ref="BM502:BQ505"/>
    <mergeCell ref="BH494:CF501"/>
    <mergeCell ref="BR502:BV505"/>
    <mergeCell ref="BW502:CA505"/>
    <mergeCell ref="Q506:T512"/>
    <mergeCell ref="Y513:AA518"/>
    <mergeCell ref="AB513:AD518"/>
    <mergeCell ref="U506:X512"/>
    <mergeCell ref="Y506:AC512"/>
    <mergeCell ref="AS494:AW505"/>
    <mergeCell ref="AQ513:AS518"/>
    <mergeCell ref="BC513:BE518"/>
    <mergeCell ref="BF513:BH518"/>
    <mergeCell ref="AI498:AM505"/>
    <mergeCell ref="M528:X534"/>
    <mergeCell ref="Y528:CC534"/>
    <mergeCell ref="AD506:AH512"/>
    <mergeCell ref="BI513:BK518"/>
    <mergeCell ref="BL513:DP518"/>
    <mergeCell ref="AK513:AM518"/>
    <mergeCell ref="AZ513:BB518"/>
    <mergeCell ref="AD429:AF433"/>
    <mergeCell ref="U444:W448"/>
    <mergeCell ref="AM429:AO433"/>
    <mergeCell ref="AS429:AU433"/>
    <mergeCell ref="AV429:AX433"/>
    <mergeCell ref="L434:M448"/>
    <mergeCell ref="AA489:AC493"/>
    <mergeCell ref="AD489:AF493"/>
    <mergeCell ref="DB450:DP453"/>
    <mergeCell ref="DB446:DP449"/>
    <mergeCell ref="DB454:DP457"/>
    <mergeCell ref="DB458:DP460"/>
    <mergeCell ref="N474:T478"/>
    <mergeCell ref="AE513:AG518"/>
    <mergeCell ref="AH513:AJ518"/>
    <mergeCell ref="BK479:BQ483"/>
    <mergeCell ref="AY489:BA493"/>
    <mergeCell ref="BB489:BD493"/>
    <mergeCell ref="BK484:BQ488"/>
    <mergeCell ref="BR484:CR488"/>
    <mergeCell ref="DB461:DP463"/>
    <mergeCell ref="AY434:BD443"/>
    <mergeCell ref="BB444:BD448"/>
    <mergeCell ref="AJ444:AL448"/>
    <mergeCell ref="AM444:AO448"/>
    <mergeCell ref="AP444:AR448"/>
    <mergeCell ref="AS444:AU448"/>
    <mergeCell ref="AJ429:AL433"/>
    <mergeCell ref="CV434:DA443"/>
    <mergeCell ref="DE429:DP430"/>
    <mergeCell ref="DE431:DP433"/>
    <mergeCell ref="DB506:DF512"/>
    <mergeCell ref="AY429:BA433"/>
    <mergeCell ref="BB429:BD433"/>
    <mergeCell ref="BR439:CR443"/>
    <mergeCell ref="DB442:DP445"/>
    <mergeCell ref="L479:M493"/>
    <mergeCell ref="N479:T483"/>
    <mergeCell ref="U479:AU483"/>
    <mergeCell ref="AV479:AX488"/>
    <mergeCell ref="AY479:BD488"/>
    <mergeCell ref="AI506:AM512"/>
    <mergeCell ref="AN506:AR512"/>
    <mergeCell ref="AS506:AW512"/>
    <mergeCell ref="CB502:CF505"/>
    <mergeCell ref="BM506:BQ512"/>
    <mergeCell ref="BR506:BV512"/>
    <mergeCell ref="BW506:CA512"/>
    <mergeCell ref="AX506:BB512"/>
    <mergeCell ref="CA429:CI433"/>
    <mergeCell ref="CV429:DD433"/>
    <mergeCell ref="CB506:CF512"/>
    <mergeCell ref="BR459:DA463"/>
    <mergeCell ref="CV479:DA488"/>
    <mergeCell ref="AG444:AI448"/>
    <mergeCell ref="BR449:CR453"/>
    <mergeCell ref="BR454:CR458"/>
    <mergeCell ref="DB434:DP441"/>
    <mergeCell ref="BR434:CR438"/>
    <mergeCell ref="CS449:CU458"/>
    <mergeCell ref="AD444:AF448"/>
    <mergeCell ref="N489:T493"/>
    <mergeCell ref="U489:W493"/>
    <mergeCell ref="CJ165:CU166"/>
    <mergeCell ref="H399:O418"/>
    <mergeCell ref="P399:X408"/>
    <mergeCell ref="Y399:AJ401"/>
    <mergeCell ref="BM383:CE385"/>
    <mergeCell ref="AT513:AV518"/>
    <mergeCell ref="AW513:AY518"/>
    <mergeCell ref="DB464:DP493"/>
    <mergeCell ref="GH424:GS433"/>
    <mergeCell ref="BI479:BJ493"/>
    <mergeCell ref="N484:T488"/>
    <mergeCell ref="U484:AU488"/>
    <mergeCell ref="AM489:AO493"/>
    <mergeCell ref="H513:L534"/>
    <mergeCell ref="M513:X518"/>
    <mergeCell ref="BC494:BG512"/>
    <mergeCell ref="CG502:DA505"/>
    <mergeCell ref="CG506:DA512"/>
    <mergeCell ref="H419:M433"/>
    <mergeCell ref="N419:T423"/>
    <mergeCell ref="U419:AU423"/>
    <mergeCell ref="AV419:AX428"/>
    <mergeCell ref="AY419:BD428"/>
    <mergeCell ref="H434:K493"/>
    <mergeCell ref="AG429:AI433"/>
    <mergeCell ref="DE165:DP166"/>
    <mergeCell ref="DE167:DP169"/>
    <mergeCell ref="CJ429:CU430"/>
    <mergeCell ref="CJ431:CU433"/>
    <mergeCell ref="CY386:DP388"/>
    <mergeCell ref="AT383:BL385"/>
    <mergeCell ref="BH506:BL512"/>
    <mergeCell ref="D278:AC284"/>
    <mergeCell ref="CD264:CM270"/>
    <mergeCell ref="CN264:DP270"/>
    <mergeCell ref="CD528:CM534"/>
    <mergeCell ref="CN528:DP534"/>
    <mergeCell ref="GW528:HF534"/>
    <mergeCell ref="HG528:II534"/>
    <mergeCell ref="H336:Y338"/>
    <mergeCell ref="EA336:ER338"/>
    <mergeCell ref="GT419:HB428"/>
    <mergeCell ref="HC419:HN421"/>
    <mergeCell ref="HO419:HW428"/>
    <mergeCell ref="HX419:II421"/>
    <mergeCell ref="HC422:HN428"/>
    <mergeCell ref="CA419:CI428"/>
    <mergeCell ref="CJ419:CU421"/>
    <mergeCell ref="CV419:DD428"/>
    <mergeCell ref="DE419:DP421"/>
    <mergeCell ref="CJ422:CU428"/>
    <mergeCell ref="DE422:DP428"/>
    <mergeCell ref="M519:X527"/>
    <mergeCell ref="BI464:BJ478"/>
    <mergeCell ref="AP429:AR433"/>
    <mergeCell ref="GA494:GY501"/>
    <mergeCell ref="AV464:AX473"/>
    <mergeCell ref="BI449:BJ463"/>
    <mergeCell ref="H506:L512"/>
    <mergeCell ref="M506:P512"/>
    <mergeCell ref="DG506:DK512"/>
    <mergeCell ref="DL506:DP512"/>
    <mergeCell ref="AN513:AP518"/>
    <mergeCell ref="DL502:DP505"/>
  </mergeCells>
  <phoneticPr fontId="2"/>
  <dataValidations count="1">
    <dataValidation type="whole" imeMode="disabled" allowBlank="1" showInputMessage="1" showErrorMessage="1" error="明細番号は１～３０の数字で入力してください。" sqref="AA10:AH10" xr:uid="{00000000-0002-0000-0300-000000000000}">
      <formula1>1</formula1>
      <formula2>30</formula2>
    </dataValidation>
  </dataValidations>
  <printOptions horizontalCentered="1"/>
  <pageMargins left="0" right="0" top="0" bottom="0" header="0" footer="0"/>
  <pageSetup paperSize="9" scale="45" orientation="landscape" r:id="rId1"/>
  <rowBreaks count="1" manualBreakCount="1">
    <brk id="274" max="24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入力方法</vt:lpstr>
      <vt:lpstr>個人別明細　一覧入力用</vt:lpstr>
      <vt:lpstr>総括表・仕切紙</vt:lpstr>
      <vt:lpstr>個人別明細　印刷用</vt:lpstr>
      <vt:lpstr>'個人別明細　一覧入力用'!Print_Area</vt:lpstr>
      <vt:lpstr>'個人別明細　印刷用'!Print_Area</vt:lpstr>
      <vt:lpstr>総括表・仕切紙!Print_Area</vt:lpstr>
      <vt:lpstr>入力方法!Print_Area</vt:lpstr>
      <vt:lpstr>'個人別明細　一覧入力用'!Print_Titles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2019-11-08T08:13:10Z</dcterms:created>
  <dcterms:modified xsi:type="dcterms:W3CDTF">2024-10-24T00:55:52Z</dcterms:modified>
</cp:coreProperties>
</file>