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80" tabRatio="744" firstSheet="1" activeTab="1"/>
  </bookViews>
  <sheets>
    <sheet name="表紙（議決前）資料番号あり（運営委員会）" sheetId="11" state="hidden" r:id="rId1"/>
    <sheet name="表紙（議決前）資料番号あり（運営委用）" sheetId="15" r:id="rId2"/>
    <sheet name="目次" sheetId="13" r:id="rId3"/>
    <sheet name="P1" sheetId="16" r:id="rId4"/>
    <sheet name="P2" sheetId="42" r:id="rId5"/>
    <sheet name="P3" sheetId="17" r:id="rId6"/>
    <sheet name="P4" sheetId="18" r:id="rId7"/>
    <sheet name="P5" sheetId="43" r:id="rId8"/>
    <sheet name="P6" sheetId="19" r:id="rId9"/>
    <sheet name="P7" sheetId="23" r:id="rId10"/>
    <sheet name="P8" sheetId="24" r:id="rId11"/>
    <sheet name="P9" sheetId="44" r:id="rId12"/>
    <sheet name="P10" sheetId="25" r:id="rId13"/>
    <sheet name="P11" sheetId="26" r:id="rId14"/>
    <sheet name="P12" sheetId="27" r:id="rId15"/>
    <sheet name="P13" sheetId="46" r:id="rId16"/>
    <sheet name="Sheet2 (2)" sheetId="47" state="hidden" r:id="rId17"/>
    <sheet name="P14" sheetId="30" r:id="rId18"/>
    <sheet name="P15" sheetId="33" r:id="rId19"/>
    <sheet name="P16" sheetId="37" r:id="rId20"/>
    <sheet name="P17" sheetId="38" r:id="rId21"/>
    <sheet name="P18" sheetId="39" r:id="rId22"/>
    <sheet name="P19" sheetId="40" r:id="rId23"/>
    <sheet name="P20" sheetId="41" r:id="rId24"/>
    <sheet name="P21" sheetId="45" r:id="rId25"/>
    <sheet name="BD構成比" sheetId="36" state="hidden" r:id="rId26"/>
    <sheet name="ＢＤ収入の推移" sheetId="35" state="hidden" r:id="rId27"/>
    <sheet name="収納率カメラ" sheetId="34" state="hidden" r:id="rId28"/>
    <sheet name="BD表" sheetId="32" state="hidden" r:id="rId29"/>
    <sheet name="Sheet2" sheetId="28" state="hidden" r:id="rId30"/>
    <sheet name="円グラフ用データ" sheetId="22" state="hidden" r:id="rId31"/>
  </sheets>
  <externalReferences>
    <externalReference r:id="rId32"/>
    <externalReference r:id="rId33"/>
  </externalReferences>
  <definedNames>
    <definedName name="_xlnm.Print_Area" localSheetId="3">'P1'!$A$1:$K$29</definedName>
    <definedName name="_xlnm.Print_Area" localSheetId="12">'P10'!$B$1:$I$41</definedName>
    <definedName name="_xlnm.Print_Area" localSheetId="13">'P11'!$A$2:$L$30</definedName>
    <definedName name="_xlnm.Print_Area" localSheetId="14">'P12'!$A$1:$J$62</definedName>
    <definedName name="_xlnm.Print_Area" localSheetId="15">'P13'!$A$1:$J$50</definedName>
    <definedName name="_xlnm.Print_Area" localSheetId="17">'P14'!$A$1:$M$48</definedName>
    <definedName name="_xlnm.Print_Area" localSheetId="18">'P15'!$A$1:$AM$65</definedName>
    <definedName name="_xlnm.Print_Area" localSheetId="19">'P16'!$A$1:$BP$49</definedName>
    <definedName name="_xlnm.Print_Area" localSheetId="20">'P17'!$A$1:$BP$48</definedName>
    <definedName name="_xlnm.Print_Area" localSheetId="21">'P18'!$A$1:$Q$60</definedName>
    <definedName name="_xlnm.Print_Area" localSheetId="22">'P19'!$A$1:$C$40</definedName>
    <definedName name="_xlnm.Print_Area" localSheetId="4">'P2'!$A$1:$AU$49</definedName>
    <definedName name="_xlnm.Print_Area" localSheetId="23">'P20'!$A$1:$C$36</definedName>
    <definedName name="_xlnm.Print_Area" localSheetId="24">'P21'!$A$1:$C$31</definedName>
    <definedName name="_xlnm.Print_Area" localSheetId="5">'P3'!$A$1:$AU$32</definedName>
    <definedName name="_xlnm.Print_Area" localSheetId="6">'P4'!$A$1:$P$35</definedName>
    <definedName name="_xlnm.Print_Area" localSheetId="7">'P5'!$A$1:$B$35</definedName>
    <definedName name="_xlnm.Print_Area" localSheetId="8">'P6'!$A$1:$K$34</definedName>
    <definedName name="_xlnm.Print_Area" localSheetId="9">'P7'!$A$1:$J$58</definedName>
    <definedName name="_xlnm.Print_Area" localSheetId="10">'P8'!$A$1:$K$40</definedName>
    <definedName name="_xlnm.Print_Area" localSheetId="11">'P9'!$A$1:$K$29</definedName>
    <definedName name="_xlnm.Print_Area" localSheetId="30">円グラフ用データ!$A$1:$O$26</definedName>
    <definedName name="_xlnm.Print_Area" localSheetId="1">'表紙（議決前）資料番号あり（運営委用）'!$A$1:$I$52</definedName>
    <definedName name="_xlnm.Print_Area" localSheetId="2">目次!$A$1:$BA$34</definedName>
    <definedName name="_xlnm.Print_Titles" localSheetId="17">'P14'!$4:$5</definedName>
    <definedName name="Z_01FD1D78_5581_4565_8E3E_63DEB1774973_.wvu.PrintArea" localSheetId="6" hidden="1">'P4'!$A$1:$P$35</definedName>
    <definedName name="Z_01FD1D78_5581_4565_8E3E_63DEB1774973_.wvu.PrintArea" localSheetId="7" hidden="1">'P5'!$A$1:$B$35</definedName>
    <definedName name="Z_01FD1D78_5581_4565_8E3E_63DEB1774973_.wvu.Rows" localSheetId="6" hidden="1">'P4'!$4:$4,'P4'!$16:$19,'P4'!$27:$29</definedName>
    <definedName name="Z_01FD1D78_5581_4565_8E3E_63DEB1774973_.wvu.Rows" localSheetId="7" hidden="1">'P5'!$4:$4,'P5'!$16:$19,'P5'!$27:$29</definedName>
    <definedName name="Z_03399F12_0905_417A_8D47_05A0A8CA8D55_.wvu.PrintArea" localSheetId="13" hidden="1">'P11'!$A$2:$L$30</definedName>
    <definedName name="Z_03399F12_0905_417A_8D47_05A0A8CA8D55_.wvu.Rows" localSheetId="13" hidden="1">'P11'!$23:$23,'P11'!$26:$26,'P11'!$28:$28</definedName>
    <definedName name="Z_20B3DB20_2B02_48F8_8415_3B304BF8C7E4_.wvu.PrintArea" localSheetId="13" hidden="1">'P11'!$A$2:$L$31</definedName>
    <definedName name="Z_20B3DB20_2B02_48F8_8415_3B304BF8C7E4_.wvu.Rows" localSheetId="13" hidden="1">'P11'!$23:$23,'P11'!$26:$26,'P11'!$28:$28</definedName>
    <definedName name="Z_232222B5_174E_4685_A3A2_5D5493E2824E_.wvu.PrintArea" localSheetId="6" hidden="1">'P4'!$A$1:$P$35</definedName>
    <definedName name="Z_232222B5_174E_4685_A3A2_5D5493E2824E_.wvu.PrintArea" localSheetId="7" hidden="1">'P5'!$A$1:$B$35</definedName>
    <definedName name="Z_232222B5_174E_4685_A3A2_5D5493E2824E_.wvu.Rows" localSheetId="6" hidden="1">'P4'!$4:$4,'P4'!$16:$19,'P4'!$27:$29</definedName>
    <definedName name="Z_232222B5_174E_4685_A3A2_5D5493E2824E_.wvu.Rows" localSheetId="7" hidden="1">'P5'!$4:$4,'P5'!$16:$19,'P5'!$27:$29</definedName>
    <definedName name="Z_36C2951C_E9C2_44E7_B75C_83224D0FD68E_.wvu.PrintArea" localSheetId="13" hidden="1">'P11'!$A$2:$L$30</definedName>
    <definedName name="Z_36C2951C_E9C2_44E7_B75C_83224D0FD68E_.wvu.Rows" localSheetId="13" hidden="1">'P11'!$23:$23,'P11'!$26:$26,'P11'!$28:$28</definedName>
    <definedName name="Z_3E819404_CA0A_4A28_B875_3801E77FFCFD_.wvu.PrintArea" localSheetId="13" hidden="1">'P11'!$A$2:$L$30</definedName>
    <definedName name="Z_3E819404_CA0A_4A28_B875_3801E77FFCFD_.wvu.Rows" localSheetId="13" hidden="1">'P11'!$23:$23,'P11'!$26:$26,'P11'!$28:$28</definedName>
    <definedName name="Z_5708D31D_A379_441D_9216_5463617548DB_.wvu.PrintArea" localSheetId="6" hidden="1">'P4'!$A$1:$P$35</definedName>
    <definedName name="Z_5708D31D_A379_441D_9216_5463617548DB_.wvu.PrintArea" localSheetId="7" hidden="1">'P5'!$A$1:$B$35</definedName>
    <definedName name="Z_5708D31D_A379_441D_9216_5463617548DB_.wvu.Rows" localSheetId="6" hidden="1">'P4'!$4:$4,'P4'!$16:$19,'P4'!$27:$29</definedName>
    <definedName name="Z_5708D31D_A379_441D_9216_5463617548DB_.wvu.Rows" localSheetId="7" hidden="1">'P5'!$4:$4,'P5'!$16:$19,'P5'!$27:$29</definedName>
    <definedName name="Z_703E6F23_14FB_49D9_8801_00F8D35869AE_.wvu.PrintArea" localSheetId="13" hidden="1">'P11'!$A$2:$L$30</definedName>
    <definedName name="Z_703E6F23_14FB_49D9_8801_00F8D35869AE_.wvu.Rows" localSheetId="13" hidden="1">'P11'!$23:$23,'P11'!$26:$26,'P11'!$28:$28</definedName>
    <definedName name="Z_71058269_ABFB_4346_8E76_BA944B4AEFF8_.wvu.PrintArea" localSheetId="13" hidden="1">'P11'!$A$2:$L$30</definedName>
    <definedName name="Z_71058269_ABFB_4346_8E76_BA944B4AEFF8_.wvu.Rows" localSheetId="13" hidden="1">'P11'!$23:$23,'P11'!$26:$26,'P11'!$28:$28</definedName>
    <definedName name="Z_726A2D2A_0627_4016_A921_489D6B1F8A43_.wvu.PrintArea" localSheetId="6" hidden="1">'P4'!$A$1:$P$35</definedName>
    <definedName name="Z_726A2D2A_0627_4016_A921_489D6B1F8A43_.wvu.PrintArea" localSheetId="7" hidden="1">'P5'!$A$1:$B$35</definedName>
    <definedName name="Z_726A2D2A_0627_4016_A921_489D6B1F8A43_.wvu.Rows" localSheetId="6" hidden="1">'P4'!$4:$4,'P4'!$16:$19,'P4'!$27:$29</definedName>
    <definedName name="Z_726A2D2A_0627_4016_A921_489D6B1F8A43_.wvu.Rows" localSheetId="7" hidden="1">'P5'!$4:$4,'P5'!$16:$19,'P5'!$27:$29</definedName>
    <definedName name="Z_772C440E_0F21_4BAC_872E_518DD7D6907A_.wvu.PrintArea" localSheetId="13" hidden="1">'P11'!$A$2:$L$30</definedName>
    <definedName name="Z_772C440E_0F21_4BAC_872E_518DD7D6907A_.wvu.Rows" localSheetId="13" hidden="1">'P11'!$23:$23,'P11'!$26:$26,'P11'!$28:$28</definedName>
    <definedName name="Z_7B025798_DF37_47DC_B01E_1B77B79BA469_.wvu.PrintArea" localSheetId="6" hidden="1">'P4'!$A$1:$P$35</definedName>
    <definedName name="Z_7B025798_DF37_47DC_B01E_1B77B79BA469_.wvu.PrintArea" localSheetId="7" hidden="1">'P5'!$A$1:$B$35</definedName>
    <definedName name="Z_7B025798_DF37_47DC_B01E_1B77B79BA469_.wvu.Rows" localSheetId="6" hidden="1">'P4'!$4:$4,'P4'!$16:$19,'P4'!$29:$29</definedName>
    <definedName name="Z_7B025798_DF37_47DC_B01E_1B77B79BA469_.wvu.Rows" localSheetId="7" hidden="1">'P5'!$4:$4,'P5'!$16:$19,'P5'!$29:$29</definedName>
    <definedName name="Z_8364D7B2_9EFA_4104_A654_A59B79B7715D_.wvu.PrintArea" localSheetId="6" hidden="1">'P4'!$A$1:$P$35</definedName>
    <definedName name="Z_8364D7B2_9EFA_4104_A654_A59B79B7715D_.wvu.PrintArea" localSheetId="7" hidden="1">'P5'!$A$1:$B$35</definedName>
    <definedName name="Z_8364D7B2_9EFA_4104_A654_A59B79B7715D_.wvu.Rows" localSheetId="6" hidden="1">'P4'!$4:$4,'P4'!$16:$19,'P4'!$29:$29</definedName>
    <definedName name="Z_8364D7B2_9EFA_4104_A654_A59B79B7715D_.wvu.Rows" localSheetId="7" hidden="1">'P5'!$4:$4,'P5'!$16:$19,'P5'!$29:$29</definedName>
    <definedName name="Z_8781DD2C_6926_4DDF_B907_B59D86E83929_.wvu.PrintArea" localSheetId="6" hidden="1">'P4'!$A$1:$P$35</definedName>
    <definedName name="Z_8781DD2C_6926_4DDF_B907_B59D86E83929_.wvu.PrintArea" localSheetId="7" hidden="1">'P5'!$A$1:$B$35</definedName>
    <definedName name="Z_8781DD2C_6926_4DDF_B907_B59D86E83929_.wvu.Rows" localSheetId="6" hidden="1">'P4'!$4:$4,'P4'!$16:$19,'P4'!$29:$29</definedName>
    <definedName name="Z_8781DD2C_6926_4DDF_B907_B59D86E83929_.wvu.Rows" localSheetId="7" hidden="1">'P5'!$4:$4,'P5'!$16:$19,'P5'!$29:$29</definedName>
    <definedName name="Z_8DB7591E_A25B_4EAF_840B_BA76A0282813_.wvu.PrintArea" localSheetId="13" hidden="1">'P11'!$A$2:$L$30</definedName>
    <definedName name="Z_8DB7591E_A25B_4EAF_840B_BA76A0282813_.wvu.Rows" localSheetId="13" hidden="1">'P11'!$23:$23,'P11'!$26:$26,'P11'!$28:$28</definedName>
    <definedName name="Z_A8711242_C75C_4246_840C_822F99B66FD5_.wvu.PrintArea" localSheetId="6" hidden="1">'P4'!$A$1:$P$35</definedName>
    <definedName name="Z_A8711242_C75C_4246_840C_822F99B66FD5_.wvu.PrintArea" localSheetId="7" hidden="1">'P5'!$A$1:$B$35</definedName>
    <definedName name="Z_A8711242_C75C_4246_840C_822F99B66FD5_.wvu.Rows" localSheetId="6" hidden="1">'P4'!$4:$4,'P4'!$16:$19,'P4'!$29:$29</definedName>
    <definedName name="Z_A8711242_C75C_4246_840C_822F99B66FD5_.wvu.Rows" localSheetId="7" hidden="1">'P5'!$4:$4,'P5'!$16:$19,'P5'!$29:$29</definedName>
    <definedName name="Z_B9F1DF78_FBBD_4B7F_8A4C_2C65327BB3C8_.wvu.PrintArea" localSheetId="6" hidden="1">'P4'!$A$1:$P$35</definedName>
    <definedName name="Z_B9F1DF78_FBBD_4B7F_8A4C_2C65327BB3C8_.wvu.PrintArea" localSheetId="7" hidden="1">'P5'!$A$1:$B$35</definedName>
    <definedName name="Z_B9F1DF78_FBBD_4B7F_8A4C_2C65327BB3C8_.wvu.Rows" localSheetId="6" hidden="1">'P4'!$4:$4,'P4'!$16:$19,'P4'!$29:$29</definedName>
    <definedName name="Z_B9F1DF78_FBBD_4B7F_8A4C_2C65327BB3C8_.wvu.Rows" localSheetId="7" hidden="1">'P5'!$4:$4,'P5'!$16:$19,'P5'!$29:$29</definedName>
    <definedName name="Z_BA417EA8_37F3_47A4_878C_2ED9A841B2B5_.wvu.PrintArea" localSheetId="6" hidden="1">'P4'!$A$1:$P$35</definedName>
    <definedName name="Z_BA417EA8_37F3_47A4_878C_2ED9A841B2B5_.wvu.PrintArea" localSheetId="7" hidden="1">'P5'!$A$1:$B$35</definedName>
    <definedName name="Z_BA417EA8_37F3_47A4_878C_2ED9A841B2B5_.wvu.Rows" localSheetId="6" hidden="1">'P4'!$4:$4,'P4'!$16:$19,'P4'!$29:$29</definedName>
    <definedName name="Z_BA417EA8_37F3_47A4_878C_2ED9A841B2B5_.wvu.Rows" localSheetId="7" hidden="1">'P5'!$4:$4,'P5'!$16:$19,'P5'!$29:$29</definedName>
    <definedName name="Z_BF7BBAC4_0BF5_4067_AFCE_C3E931B3716E_.wvu.PrintArea" localSheetId="13" hidden="1">'P11'!$A$2:$L$31</definedName>
    <definedName name="Z_BF7BBAC4_0BF5_4067_AFCE_C3E931B3716E_.wvu.Rows" localSheetId="13" hidden="1">'P11'!$23:$23,'P11'!$26:$26,'P11'!$28:$28</definedName>
    <definedName name="Z_C879E623_746E_40B1_9B66_67B403871967_.wvu.PrintArea" localSheetId="13" hidden="1">'P11'!$A$2:$L$30</definedName>
    <definedName name="Z_C879E623_746E_40B1_9B66_67B403871967_.wvu.Rows" localSheetId="13" hidden="1">'P11'!$23:$23,'P11'!$26:$26,'P11'!$28:$28</definedName>
    <definedName name="Z_C9448B20_E758_4875_A812_C7C20746F9FA_.wvu.PrintArea" localSheetId="13" hidden="1">'P11'!$A$2:$L$31</definedName>
    <definedName name="Z_C9448B20_E758_4875_A812_C7C20746F9FA_.wvu.Rows" localSheetId="13" hidden="1">'P11'!$23:$23,'P11'!$26:$26,'P11'!$28:$28</definedName>
    <definedName name="Z_CA6CB1AE_AABF_4345_A691_0E9D2C12C28D_.wvu.PrintArea" localSheetId="6" hidden="1">'P4'!$A$1:$P$35</definedName>
    <definedName name="Z_CA6CB1AE_AABF_4345_A691_0E9D2C12C28D_.wvu.PrintArea" localSheetId="7" hidden="1">'P5'!$A$1:$B$35</definedName>
    <definedName name="Z_CA6CB1AE_AABF_4345_A691_0E9D2C12C28D_.wvu.Rows" localSheetId="6" hidden="1">'P4'!$4:$4,'P4'!$16:$19,'P4'!$27:$29</definedName>
    <definedName name="Z_CA6CB1AE_AABF_4345_A691_0E9D2C12C28D_.wvu.Rows" localSheetId="7" hidden="1">'P5'!$4:$4,'P5'!$16:$19,'P5'!$27:$29</definedName>
    <definedName name="Z_CF0EDE1B_3653_4B42_BA69_219A77794D11_.wvu.PrintArea" localSheetId="6" hidden="1">'P4'!$A$1:$P$35</definedName>
    <definedName name="Z_CF0EDE1B_3653_4B42_BA69_219A77794D11_.wvu.PrintArea" localSheetId="7" hidden="1">'P5'!$A$1:$B$35</definedName>
    <definedName name="Z_CF0EDE1B_3653_4B42_BA69_219A77794D11_.wvu.Rows" localSheetId="6" hidden="1">'P4'!$4:$4,'P4'!$16:$19,'P4'!$27:$29</definedName>
    <definedName name="Z_CF0EDE1B_3653_4B42_BA69_219A77794D11_.wvu.Rows" localSheetId="7" hidden="1">'P5'!$4:$4,'P5'!$16:$19,'P5'!$27:$29</definedName>
    <definedName name="Z_CF4A2745_6CCB_4FB7_A9F8_E471457D1EDD_.wvu.PrintArea" localSheetId="13" hidden="1">'P11'!$A$2:$L$31</definedName>
    <definedName name="Z_CF4A2745_6CCB_4FB7_A9F8_E471457D1EDD_.wvu.Rows" localSheetId="13" hidden="1">'P11'!$23:$23,'P11'!$26:$26,'P11'!$28:$28</definedName>
    <definedName name="Z_E045DAD6_BA19_4C04_82DD_B536023BA717_.wvu.PrintArea" localSheetId="13" hidden="1">'P11'!$A$2:$L$30</definedName>
    <definedName name="Z_E045DAD6_BA19_4C04_82DD_B536023BA717_.wvu.Rows" localSheetId="13" hidden="1">'P11'!$23:$23,'P11'!$26:$26,'P11'!$28:$28</definedName>
    <definedName name="Z_E22E3978_AFA4_435B_AAF9_76BD1E4042E3_.wvu.PrintArea" localSheetId="13" hidden="1">'P11'!$A$2:$L$30</definedName>
    <definedName name="Z_E22E3978_AFA4_435B_AAF9_76BD1E4042E3_.wvu.Rows" localSheetId="13" hidden="1">'P11'!$23:$23,'P11'!$26:$26,'P11'!$28:$28</definedName>
    <definedName name="Z_E311E7E5_7F95_47CE_9315_DBF56D1F9B09_.wvu.PrintArea" localSheetId="6" hidden="1">'P4'!$A$1:$P$35</definedName>
    <definedName name="Z_E311E7E5_7F95_47CE_9315_DBF56D1F9B09_.wvu.PrintArea" localSheetId="7" hidden="1">'P5'!$A$1:$B$35</definedName>
    <definedName name="Z_E311E7E5_7F95_47CE_9315_DBF56D1F9B09_.wvu.Rows" localSheetId="6" hidden="1">'P4'!$4:$4,'P4'!$16:$19,'P4'!$27:$29</definedName>
    <definedName name="Z_E311E7E5_7F95_47CE_9315_DBF56D1F9B09_.wvu.Rows" localSheetId="7" hidden="1">'P5'!$4:$4,'P5'!$16:$19,'P5'!$27:$29</definedName>
    <definedName name="Z_E562CF6E_D38D_47AA_8045_C6006C75FD33_.wvu.PrintArea" localSheetId="13" hidden="1">'P11'!$A$2:$L$31</definedName>
    <definedName name="Z_E562CF6E_D38D_47AA_8045_C6006C75FD33_.wvu.Rows" localSheetId="13" hidden="1">'P11'!$23:$23,'P11'!$26:$26,'P11'!$28:$28</definedName>
    <definedName name="Z_ED87B3EA_2CC9_47E3_A3F4_F3C1F42D6BEE_.wvu.PrintArea" localSheetId="13" hidden="1">'P11'!$A$2:$L$31</definedName>
    <definedName name="Z_ED87B3EA_2CC9_47E3_A3F4_F3C1F42D6BEE_.wvu.Rows" localSheetId="13" hidden="1">'P11'!$23:$23,'P11'!$26:$26,'P11'!$28:$28</definedName>
  </definedNames>
  <calcPr calcId="162913"/>
</workbook>
</file>

<file path=xl/calcChain.xml><?xml version="1.0" encoding="utf-8"?>
<calcChain xmlns="http://schemas.openxmlformats.org/spreadsheetml/2006/main">
  <c r="C6" i="45" l="1"/>
  <c r="G12" i="25" l="1"/>
  <c r="G14" i="25"/>
  <c r="G17" i="25"/>
  <c r="J9" i="19"/>
  <c r="C16" i="41" l="1"/>
  <c r="C4" i="41"/>
  <c r="C3" i="41"/>
  <c r="C19" i="40"/>
  <c r="G5" i="36" l="1"/>
  <c r="G6" i="36"/>
  <c r="G7" i="36"/>
  <c r="J7" i="36"/>
  <c r="K7" i="36"/>
  <c r="F8" i="36"/>
  <c r="F7" i="36" s="1"/>
  <c r="G8" i="36"/>
  <c r="J8" i="36"/>
  <c r="K8" i="36"/>
  <c r="F9" i="36"/>
  <c r="G9" i="36"/>
  <c r="J9" i="36"/>
  <c r="K9" i="36"/>
  <c r="F10" i="36"/>
  <c r="G10" i="36"/>
  <c r="J10" i="36"/>
  <c r="K10" i="36"/>
  <c r="K11" i="36" s="1"/>
  <c r="F11" i="36"/>
  <c r="G11" i="36"/>
  <c r="J11" i="36"/>
  <c r="G12" i="36"/>
  <c r="F13" i="36"/>
  <c r="F12" i="36" s="1"/>
  <c r="G13" i="36"/>
  <c r="F14" i="36"/>
  <c r="G14" i="36"/>
  <c r="G15" i="36"/>
  <c r="F17" i="36"/>
  <c r="F16" i="36" s="1"/>
  <c r="F15" i="36" s="1"/>
  <c r="G17" i="36"/>
  <c r="F18" i="36"/>
  <c r="G18" i="36"/>
  <c r="F19" i="36"/>
  <c r="G19" i="36"/>
  <c r="F20" i="36"/>
  <c r="G21" i="36"/>
  <c r="F22" i="36"/>
  <c r="F21" i="36" s="1"/>
  <c r="G22" i="36"/>
  <c r="F23" i="36"/>
  <c r="G23" i="36"/>
  <c r="F24" i="36"/>
  <c r="G24" i="36"/>
  <c r="F25" i="36"/>
  <c r="G25" i="36"/>
  <c r="F26" i="36"/>
  <c r="G26" i="36"/>
  <c r="G29" i="36"/>
  <c r="F30" i="36"/>
  <c r="F29" i="36" s="1"/>
  <c r="G30" i="36"/>
  <c r="F31" i="36"/>
  <c r="G31" i="36"/>
  <c r="E33" i="36"/>
  <c r="G33" i="36" s="1"/>
  <c r="F33" i="36"/>
  <c r="E34" i="36"/>
  <c r="F34" i="36"/>
  <c r="G34" i="36"/>
  <c r="E35" i="36"/>
  <c r="F35" i="36"/>
  <c r="G35" i="36"/>
  <c r="E37" i="36"/>
  <c r="F37" i="36" s="1"/>
  <c r="G3" i="35"/>
  <c r="H3" i="35"/>
  <c r="G4" i="35"/>
  <c r="H4" i="35"/>
  <c r="G5" i="35"/>
  <c r="H5" i="35"/>
  <c r="G6" i="35"/>
  <c r="H6" i="35"/>
  <c r="B7" i="35"/>
  <c r="G7" i="35"/>
  <c r="H7" i="35"/>
  <c r="I9" i="35"/>
  <c r="B20" i="35"/>
  <c r="C20" i="35"/>
  <c r="D20" i="35"/>
  <c r="D22" i="35" s="1"/>
  <c r="E20" i="35"/>
  <c r="E22" i="35" s="1"/>
  <c r="F20" i="35"/>
  <c r="G20" i="35"/>
  <c r="H20" i="35"/>
  <c r="H22" i="35" s="1"/>
  <c r="I20" i="35"/>
  <c r="I22" i="35" s="1"/>
  <c r="C22" i="35"/>
  <c r="F22" i="35"/>
  <c r="G22" i="35"/>
  <c r="J22" i="35"/>
  <c r="K22" i="35"/>
  <c r="L22" i="35"/>
  <c r="M22" i="35"/>
  <c r="N22" i="35"/>
  <c r="O22" i="35"/>
  <c r="P22" i="35"/>
  <c r="I17" i="33"/>
  <c r="O3" i="33" s="1"/>
  <c r="O17" i="33"/>
  <c r="U17" i="33"/>
  <c r="AC3" i="33" s="1"/>
  <c r="AA17" i="33"/>
  <c r="AI3" i="33" s="1"/>
  <c r="I18" i="33"/>
  <c r="U18" i="33"/>
  <c r="AA18" i="33"/>
  <c r="I19" i="33"/>
  <c r="O19" i="33"/>
  <c r="AA19" i="33" s="1"/>
  <c r="U19" i="33"/>
  <c r="I20" i="33"/>
  <c r="O20" i="33"/>
  <c r="AA20" i="33" s="1"/>
  <c r="U20" i="33"/>
  <c r="I21" i="33"/>
  <c r="U21" i="33"/>
  <c r="AA21" i="33" s="1"/>
  <c r="I22" i="33"/>
  <c r="O22" i="33"/>
  <c r="U22" i="33"/>
  <c r="AA22" i="33" s="1"/>
  <c r="I23" i="33"/>
  <c r="U23" i="33"/>
  <c r="AA23" i="33"/>
  <c r="I24" i="33"/>
  <c r="O24" i="33"/>
  <c r="U24" i="33"/>
  <c r="AA24" i="33"/>
  <c r="I25" i="33"/>
  <c r="U25" i="33"/>
  <c r="AA25" i="33"/>
  <c r="I26" i="33"/>
  <c r="O26" i="33"/>
  <c r="U26" i="33"/>
  <c r="AA26" i="33"/>
  <c r="I27" i="33"/>
  <c r="U27" i="33"/>
  <c r="AA27" i="33"/>
  <c r="O6" i="32"/>
  <c r="U6" i="32"/>
  <c r="AA6" i="32"/>
  <c r="AG6" i="32"/>
  <c r="O7" i="32"/>
  <c r="AA7" i="32"/>
  <c r="AG7" i="32"/>
  <c r="O8" i="32"/>
  <c r="AA8" i="32" s="1"/>
  <c r="AG8" i="32" s="1"/>
  <c r="U8" i="32"/>
  <c r="O9" i="32"/>
  <c r="AA9" i="32" s="1"/>
  <c r="AG9" i="32" s="1"/>
  <c r="U9" i="32"/>
  <c r="O10" i="32"/>
  <c r="AA10" i="32" s="1"/>
  <c r="AG10" i="32" s="1"/>
  <c r="O11" i="32"/>
  <c r="AA11" i="32" s="1"/>
  <c r="AG11" i="32" s="1"/>
  <c r="U11" i="32"/>
  <c r="O12" i="32"/>
  <c r="AA12" i="32"/>
  <c r="AG12" i="32" s="1"/>
  <c r="O13" i="32"/>
  <c r="U13" i="32"/>
  <c r="AA13" i="32"/>
  <c r="AG13" i="32" s="1"/>
  <c r="O14" i="32"/>
  <c r="AA14" i="32"/>
  <c r="AG14" i="32"/>
  <c r="O15" i="32"/>
  <c r="U15" i="32"/>
  <c r="AA15" i="32"/>
  <c r="AG15" i="32"/>
  <c r="O16" i="32"/>
  <c r="AA16" i="32"/>
  <c r="AG16" i="32"/>
  <c r="F6" i="36" l="1"/>
  <c r="F5" i="36" s="1"/>
  <c r="G37" i="36"/>
  <c r="I56" i="27" l="1"/>
  <c r="I55" i="27" s="1"/>
  <c r="H56" i="27"/>
  <c r="H55" i="27"/>
  <c r="I48" i="27"/>
  <c r="H48" i="27"/>
  <c r="I47" i="27"/>
  <c r="H47" i="27"/>
  <c r="I46" i="27"/>
  <c r="H46" i="27"/>
  <c r="I45" i="27"/>
  <c r="I44" i="27"/>
  <c r="H44" i="27"/>
  <c r="I43" i="27"/>
  <c r="H43" i="27"/>
  <c r="I42" i="27"/>
  <c r="H42" i="27"/>
  <c r="I41" i="27"/>
  <c r="H41" i="27"/>
  <c r="I40" i="27"/>
  <c r="H40" i="27"/>
  <c r="I39" i="27"/>
  <c r="H39" i="27"/>
  <c r="I38" i="27"/>
  <c r="H38" i="27"/>
  <c r="I37" i="27"/>
  <c r="H37" i="27"/>
  <c r="G36" i="27"/>
  <c r="F36" i="27"/>
  <c r="I36" i="27" s="1"/>
  <c r="I35" i="27" s="1"/>
  <c r="G35" i="27"/>
  <c r="H35" i="27" s="1"/>
  <c r="H33" i="27"/>
  <c r="H32" i="27"/>
  <c r="H31" i="27"/>
  <c r="G29" i="27"/>
  <c r="G30" i="27" s="1"/>
  <c r="G21" i="27" s="1"/>
  <c r="F29" i="27"/>
  <c r="H29" i="27" s="1"/>
  <c r="G28" i="27"/>
  <c r="F28" i="27"/>
  <c r="H28" i="27" s="1"/>
  <c r="H27" i="27"/>
  <c r="F27" i="27"/>
  <c r="F30" i="27" s="1"/>
  <c r="H26" i="27"/>
  <c r="G26" i="27"/>
  <c r="I25" i="27"/>
  <c r="H25" i="27"/>
  <c r="I24" i="27"/>
  <c r="H24" i="27"/>
  <c r="H23" i="27"/>
  <c r="F23" i="27"/>
  <c r="I23" i="27" s="1"/>
  <c r="I22" i="27" s="1"/>
  <c r="H22" i="27"/>
  <c r="H20" i="27"/>
  <c r="G20" i="27"/>
  <c r="H19" i="27"/>
  <c r="H18" i="27"/>
  <c r="G17" i="27"/>
  <c r="F17" i="27"/>
  <c r="I17" i="27" s="1"/>
  <c r="I16" i="27" s="1"/>
  <c r="H16" i="27"/>
  <c r="I15" i="27"/>
  <c r="H15" i="27"/>
  <c r="I14" i="27"/>
  <c r="H14" i="27"/>
  <c r="H13" i="27"/>
  <c r="F13" i="27"/>
  <c r="I13" i="27" s="1"/>
  <c r="I12" i="27" s="1"/>
  <c r="H12" i="27"/>
  <c r="I11" i="27"/>
  <c r="I10" i="27" s="1"/>
  <c r="H11" i="27"/>
  <c r="I9" i="27"/>
  <c r="H9" i="27"/>
  <c r="I8" i="27"/>
  <c r="G7" i="27"/>
  <c r="G5" i="27" s="1"/>
  <c r="G6" i="27"/>
  <c r="G4" i="27" s="1"/>
  <c r="G50" i="27" s="1"/>
  <c r="G57" i="27" s="1"/>
  <c r="F6" i="27"/>
  <c r="F4" i="27" s="1"/>
  <c r="F50" i="27" s="1"/>
  <c r="I22" i="26"/>
  <c r="H22" i="26"/>
  <c r="F21" i="26"/>
  <c r="F20" i="26"/>
  <c r="F19" i="26"/>
  <c r="F18" i="26"/>
  <c r="F17" i="26"/>
  <c r="F16" i="26"/>
  <c r="F15" i="26"/>
  <c r="F14" i="26"/>
  <c r="F13" i="26"/>
  <c r="F12" i="26"/>
  <c r="F11" i="26"/>
  <c r="F10" i="26"/>
  <c r="F22" i="26" s="1"/>
  <c r="M22" i="26" s="1"/>
  <c r="F9" i="26"/>
  <c r="F8" i="26"/>
  <c r="F7" i="26"/>
  <c r="G51" i="27" l="1"/>
  <c r="G58" i="27" s="1"/>
  <c r="G54" i="27" s="1"/>
  <c r="I27" i="27"/>
  <c r="I26" i="27" s="1"/>
  <c r="H30" i="27"/>
  <c r="G53" i="27"/>
  <c r="H57" i="27"/>
  <c r="F21" i="27"/>
  <c r="H36" i="27"/>
  <c r="H17" i="27"/>
  <c r="F7" i="27"/>
  <c r="L48" i="25"/>
  <c r="Q21" i="25"/>
  <c r="P21" i="25"/>
  <c r="O20" i="25"/>
  <c r="L20" i="25"/>
  <c r="H20" i="25"/>
  <c r="I20" i="25" s="1"/>
  <c r="F20" i="25"/>
  <c r="O19" i="25" s="1"/>
  <c r="P19" i="25"/>
  <c r="Q19" i="25" s="1"/>
  <c r="L19" i="25"/>
  <c r="G19" i="25"/>
  <c r="M20" i="25" s="1"/>
  <c r="P18" i="25"/>
  <c r="Q18" i="25" s="1"/>
  <c r="L18" i="25"/>
  <c r="G18" i="25"/>
  <c r="M19" i="25" s="1"/>
  <c r="P17" i="25"/>
  <c r="Q17" i="25" s="1"/>
  <c r="O17" i="25"/>
  <c r="P16" i="25"/>
  <c r="Q16" i="25" s="1"/>
  <c r="O16" i="25"/>
  <c r="L16" i="25"/>
  <c r="G16" i="25"/>
  <c r="P15" i="25"/>
  <c r="Q15" i="25" s="1"/>
  <c r="O15" i="25"/>
  <c r="M15" i="25"/>
  <c r="L15" i="25"/>
  <c r="G15" i="25"/>
  <c r="P14" i="25"/>
  <c r="Q14" i="25" s="1"/>
  <c r="O14" i="25"/>
  <c r="L14" i="25"/>
  <c r="P13" i="25"/>
  <c r="Q13" i="25" s="1"/>
  <c r="O13" i="25"/>
  <c r="L13" i="25"/>
  <c r="G13" i="25"/>
  <c r="M14" i="25" s="1"/>
  <c r="P12" i="25"/>
  <c r="Q12" i="25" s="1"/>
  <c r="O12" i="25"/>
  <c r="M12" i="25"/>
  <c r="L12" i="25"/>
  <c r="M8" i="25"/>
  <c r="P11" i="25"/>
  <c r="Q11" i="25" s="1"/>
  <c r="O11" i="25"/>
  <c r="M11" i="25"/>
  <c r="L11" i="25"/>
  <c r="G11" i="25"/>
  <c r="P10" i="25"/>
  <c r="Q10" i="25" s="1"/>
  <c r="O10" i="25"/>
  <c r="M10" i="25"/>
  <c r="L10" i="25"/>
  <c r="G10" i="25"/>
  <c r="M13" i="25" s="1"/>
  <c r="P9" i="25"/>
  <c r="Q9" i="25" s="1"/>
  <c r="O9" i="25"/>
  <c r="L9" i="25"/>
  <c r="G9" i="25"/>
  <c r="P8" i="25"/>
  <c r="Q8" i="25" s="1"/>
  <c r="O8" i="25"/>
  <c r="L8" i="25"/>
  <c r="G8" i="25"/>
  <c r="M9" i="25" s="1"/>
  <c r="P7" i="25"/>
  <c r="Q7" i="25" s="1"/>
  <c r="O7" i="25"/>
  <c r="M7" i="25"/>
  <c r="L7" i="25"/>
  <c r="G7" i="25"/>
  <c r="P6" i="25"/>
  <c r="Q6" i="25" s="1"/>
  <c r="O6" i="25"/>
  <c r="M6" i="25"/>
  <c r="L6" i="25"/>
  <c r="G6" i="25"/>
  <c r="M18" i="25" s="1"/>
  <c r="P5" i="25"/>
  <c r="Q5" i="25" s="1"/>
  <c r="O5" i="25"/>
  <c r="M5" i="25"/>
  <c r="L5" i="25"/>
  <c r="G5" i="25"/>
  <c r="G20" i="25" s="1"/>
  <c r="M8" i="22"/>
  <c r="O8" i="22"/>
  <c r="H9" i="22"/>
  <c r="H10" i="22"/>
  <c r="H11" i="22"/>
  <c r="C12" i="22"/>
  <c r="H12" i="22"/>
  <c r="C14" i="22"/>
  <c r="H14" i="22"/>
  <c r="K14" i="22"/>
  <c r="M14" i="22"/>
  <c r="O14" i="22"/>
  <c r="F15" i="22"/>
  <c r="B16" i="22"/>
  <c r="D19" i="22"/>
  <c r="F19" i="22"/>
  <c r="M19" i="22"/>
  <c r="D20" i="22"/>
  <c r="D21" i="22"/>
  <c r="F22" i="22"/>
  <c r="D23" i="22"/>
  <c r="F24" i="22"/>
  <c r="F25" i="22"/>
  <c r="H25" i="22"/>
  <c r="F20" i="22" s="1"/>
  <c r="B26" i="22"/>
  <c r="I29" i="19"/>
  <c r="I19" i="19"/>
  <c r="J13" i="19"/>
  <c r="H21" i="27" l="1"/>
  <c r="I21" i="27"/>
  <c r="I20" i="27" s="1"/>
  <c r="F5" i="27"/>
  <c r="I7" i="27"/>
  <c r="I6" i="27" s="1"/>
  <c r="H7" i="27"/>
  <c r="L21" i="25"/>
  <c r="O18" i="25"/>
  <c r="P20" i="25"/>
  <c r="Q20" i="25" s="1"/>
  <c r="M16" i="25"/>
  <c r="M21" i="25" s="1"/>
  <c r="D24" i="22"/>
  <c r="D22" i="22"/>
  <c r="D25" i="22" s="1"/>
  <c r="H15" i="22"/>
  <c r="N9" i="22" s="1"/>
  <c r="N8" i="22"/>
  <c r="F23" i="22"/>
  <c r="F21" i="22"/>
  <c r="N33" i="18"/>
  <c r="N31" i="18"/>
  <c r="M30" i="18"/>
  <c r="L30" i="18"/>
  <c r="N29" i="18"/>
  <c r="N26" i="18"/>
  <c r="N25" i="18"/>
  <c r="M24" i="18"/>
  <c r="L24" i="18"/>
  <c r="N23" i="18"/>
  <c r="N22" i="18"/>
  <c r="N21" i="18"/>
  <c r="M20" i="18"/>
  <c r="M8" i="18" s="1"/>
  <c r="M32" i="18" s="1"/>
  <c r="L20" i="18"/>
  <c r="L8" i="18" s="1"/>
  <c r="L32" i="18" s="1"/>
  <c r="N15" i="18"/>
  <c r="N14" i="18"/>
  <c r="N13" i="18"/>
  <c r="N12" i="18"/>
  <c r="N11" i="18"/>
  <c r="N10" i="18"/>
  <c r="N9" i="18"/>
  <c r="N7" i="18"/>
  <c r="N20" i="18" l="1"/>
  <c r="N24" i="18"/>
  <c r="N30" i="18"/>
  <c r="I5" i="27"/>
  <c r="I4" i="27" s="1"/>
  <c r="H5" i="27"/>
  <c r="F51" i="27"/>
  <c r="D12" i="22"/>
  <c r="L19" i="22"/>
  <c r="D10" i="22"/>
  <c r="D8" i="22"/>
  <c r="D15" i="22" s="1"/>
  <c r="F13" i="22"/>
  <c r="J19" i="22"/>
  <c r="F8" i="22"/>
  <c r="J20" i="22"/>
  <c r="J8" i="22"/>
  <c r="J9" i="22"/>
  <c r="D14" i="22"/>
  <c r="J15" i="22"/>
  <c r="L20" i="22"/>
  <c r="L8" i="22"/>
  <c r="D9" i="22"/>
  <c r="L9" i="22"/>
  <c r="D13" i="22"/>
  <c r="F14" i="22"/>
  <c r="L14" i="22"/>
  <c r="L15" i="22"/>
  <c r="F9" i="22"/>
  <c r="D11" i="22"/>
  <c r="F11" i="22"/>
  <c r="F12" i="22"/>
  <c r="N14" i="22"/>
  <c r="F10" i="22"/>
  <c r="N15" i="22"/>
  <c r="J14" i="22"/>
  <c r="N8" i="18" l="1"/>
  <c r="N32" i="18" s="1"/>
  <c r="H51" i="27"/>
  <c r="F58" i="27"/>
  <c r="I58" i="27" l="1"/>
  <c r="I57" i="27" s="1"/>
  <c r="H58" i="27"/>
  <c r="F54" i="27"/>
  <c r="H54" i="27" l="1"/>
  <c r="I54" i="27"/>
  <c r="I53" i="27" s="1"/>
</calcChain>
</file>

<file path=xl/sharedStrings.xml><?xml version="1.0" encoding="utf-8"?>
<sst xmlns="http://schemas.openxmlformats.org/spreadsheetml/2006/main" count="1425" uniqueCount="784">
  <si>
    <t>目　　次</t>
    <rPh sb="0" eb="1">
      <t>メ</t>
    </rPh>
    <rPh sb="3" eb="4">
      <t>ツギ</t>
    </rPh>
    <phoneticPr fontId="4"/>
  </si>
  <si>
    <t>・</t>
    <phoneticPr fontId="4"/>
  </si>
  <si>
    <t>（参考①）一般会計当初予算規模等の推移</t>
    <rPh sb="1" eb="3">
      <t>サンコウ</t>
    </rPh>
    <rPh sb="5" eb="7">
      <t>イッパン</t>
    </rPh>
    <rPh sb="7" eb="9">
      <t>カイケイ</t>
    </rPh>
    <rPh sb="9" eb="11">
      <t>トウショ</t>
    </rPh>
    <rPh sb="11" eb="13">
      <t>ヨサン</t>
    </rPh>
    <rPh sb="13" eb="15">
      <t>キボ</t>
    </rPh>
    <rPh sb="15" eb="16">
      <t>トウ</t>
    </rPh>
    <rPh sb="17" eb="19">
      <t>スイイ</t>
    </rPh>
    <phoneticPr fontId="4"/>
  </si>
  <si>
    <t>【資料①】</t>
    <rPh sb="1" eb="3">
      <t>シリョウ</t>
    </rPh>
    <phoneticPr fontId="4"/>
  </si>
  <si>
    <t>１．予算編成方針</t>
  </si>
  <si>
    <t>・</t>
  </si>
  <si>
    <t>２．予算のポイント</t>
  </si>
  <si>
    <t>３．予算の概要</t>
  </si>
  <si>
    <t>４．市税予算の内訳</t>
  </si>
  <si>
    <t>５．使用料・手数料の改定等</t>
  </si>
  <si>
    <t>平成２８年度当初予算(案)について</t>
    <rPh sb="0" eb="2">
      <t>ヘイセイ</t>
    </rPh>
    <rPh sb="6" eb="8">
      <t>トウショ</t>
    </rPh>
    <rPh sb="8" eb="10">
      <t>ヨサン</t>
    </rPh>
    <rPh sb="11" eb="12">
      <t>アン</t>
    </rPh>
    <phoneticPr fontId="4"/>
  </si>
  <si>
    <t>平成２８年２月
大　阪　市</t>
    <rPh sb="0" eb="2">
      <t>ヘイセイ</t>
    </rPh>
    <rPh sb="4" eb="5">
      <t>ネン</t>
    </rPh>
    <rPh sb="6" eb="7">
      <t>ガツ</t>
    </rPh>
    <rPh sb="8" eb="9">
      <t>ダイ</t>
    </rPh>
    <rPh sb="10" eb="11">
      <t>サカ</t>
    </rPh>
    <rPh sb="12" eb="13">
      <t>シ</t>
    </rPh>
    <phoneticPr fontId="4"/>
  </si>
  <si>
    <t>（１）各会計歳出予算</t>
    <phoneticPr fontId="4"/>
  </si>
  <si>
    <t>（２）一般会計歳入歳出予算内訳</t>
    <phoneticPr fontId="4"/>
  </si>
  <si>
    <t>（３）一般会計目的別歳出予算</t>
    <phoneticPr fontId="4"/>
  </si>
  <si>
    <t>（４）一般会計収支の状況</t>
    <phoneticPr fontId="4"/>
  </si>
  <si>
    <t>大　阪　市</t>
    <rPh sb="0" eb="1">
      <t>ダイ</t>
    </rPh>
    <rPh sb="2" eb="3">
      <t>サカ</t>
    </rPh>
    <rPh sb="4" eb="5">
      <t>シ</t>
    </rPh>
    <phoneticPr fontId="4"/>
  </si>
  <si>
    <t>（参考②）目的税等の使途について</t>
    <rPh sb="1" eb="3">
      <t>サンコウ</t>
    </rPh>
    <rPh sb="5" eb="8">
      <t>モクテキゼイ</t>
    </rPh>
    <rPh sb="8" eb="9">
      <t>ナド</t>
    </rPh>
    <rPh sb="10" eb="12">
      <t>シト</t>
    </rPh>
    <phoneticPr fontId="4"/>
  </si>
  <si>
    <t xml:space="preserve">  令和３年度（2021年度）</t>
    <rPh sb="2" eb="4">
      <t>レイワ</t>
    </rPh>
    <rPh sb="5" eb="7">
      <t>ネンド</t>
    </rPh>
    <rPh sb="12" eb="14">
      <t>ネンド</t>
    </rPh>
    <phoneticPr fontId="4"/>
  </si>
  <si>
    <t>※</t>
    <phoneticPr fontId="4"/>
  </si>
  <si>
    <t>場合がある</t>
    <phoneticPr fontId="4"/>
  </si>
  <si>
    <t>計数はそれぞれ四捨五入を行っているため、端数処理の関係上、合計と内訳等が一致しない</t>
    <rPh sb="12" eb="13">
      <t>オコナ</t>
    </rPh>
    <rPh sb="20" eb="22">
      <t>ハスウ</t>
    </rPh>
    <rPh sb="22" eb="24">
      <t>ショリ</t>
    </rPh>
    <rPh sb="25" eb="28">
      <t>カンケイジョウ</t>
    </rPh>
    <rPh sb="29" eb="31">
      <t>ゴウケイ</t>
    </rPh>
    <rPh sb="32" eb="34">
      <t>ウチワケ</t>
    </rPh>
    <rPh sb="34" eb="35">
      <t>トウ</t>
    </rPh>
    <phoneticPr fontId="4"/>
  </si>
  <si>
    <t>新型コロナウイルス感染症対策について</t>
    <rPh sb="0" eb="2">
      <t>シンガタ</t>
    </rPh>
    <rPh sb="9" eb="12">
      <t>カンセンショウ</t>
    </rPh>
    <rPh sb="12" eb="14">
      <t>タイサク</t>
    </rPh>
    <phoneticPr fontId="4"/>
  </si>
  <si>
    <t>１．予算編成方針</t>
    <phoneticPr fontId="21"/>
  </si>
  <si>
    <t>　一方、ＩＣＴを活用したサービス向上や官民連携の推進など、市民の暮らし</t>
    <phoneticPr fontId="21"/>
  </si>
  <si>
    <t>の満足度向上をめざした市政改革に取り組むとともに、区長・局長マネジメン</t>
    <phoneticPr fontId="21"/>
  </si>
  <si>
    <t>トのもと、ＰＤＣＡサイクルを徹底し、歳出・歳入両面に渡って更なる自律的</t>
    <phoneticPr fontId="4"/>
  </si>
  <si>
    <t>な改革を行うなど、行財政改革を強力に推進していく。</t>
    <phoneticPr fontId="21"/>
  </si>
  <si>
    <t>　これらの取組みにより、将来にわたり活気ある豊かな大阪をめざす。</t>
    <phoneticPr fontId="21"/>
  </si>
  <si>
    <t>　本格的な少子高齢・人口減少社会の到来や新型コロナウイルス感染拡大の影</t>
    <phoneticPr fontId="21"/>
  </si>
  <si>
    <t>響による税収悪化、社会保障費等の増大に加え、経済回復にも一定期間を要す</t>
    <phoneticPr fontId="21"/>
  </si>
  <si>
    <t>ることが懸念される中、多様化する市民ニーズに速やかに応えていくためには、</t>
    <phoneticPr fontId="21"/>
  </si>
  <si>
    <t>安定した財政基盤を構築していく必要がある。</t>
    <phoneticPr fontId="21"/>
  </si>
  <si>
    <t>　そこで、予算の編成にあたっては、行財政改革を徹底的に行い、補塡財源に</t>
    <phoneticPr fontId="21"/>
  </si>
  <si>
    <t>依存することなく収入の範囲内で予算を組むことを原則とするなど、将来世代</t>
    <phoneticPr fontId="21"/>
  </si>
  <si>
    <t>に負担を先送りすることのないよう、財政健全化に着実かつ積極的に取り組む</t>
    <phoneticPr fontId="21"/>
  </si>
  <si>
    <t>とともに、限られた財源のなかで一層の選択と集中を全市的に進めることとし</t>
    <phoneticPr fontId="21"/>
  </si>
  <si>
    <t>ている。</t>
    <phoneticPr fontId="4"/>
  </si>
  <si>
    <t>　こうした考え方のもと、「新型コロナウイルス感染拡大防止対策の充実」や</t>
    <phoneticPr fontId="21"/>
  </si>
  <si>
    <t>「市民サービスの充実」、「大阪の成長」という方向性を基本に、ワクチン接種</t>
    <phoneticPr fontId="21"/>
  </si>
  <si>
    <t>事業や保健所体制の充実、医療・検査体制の確保など感染拡大防止対策の充実</t>
    <phoneticPr fontId="21"/>
  </si>
  <si>
    <t>を図るとともに、学校給食費の無償化や「重大な児童虐待ゼロ」の実現に向け</t>
    <phoneticPr fontId="21"/>
  </si>
  <si>
    <t>た取組みをはじめとする子育て・教育環境の充実、真に支援が必要な方へのサ</t>
    <phoneticPr fontId="21"/>
  </si>
  <si>
    <t>ービス提供など暮らしを守る福祉等を向上させるほか、各区の特色ある施策の</t>
    <phoneticPr fontId="21"/>
  </si>
  <si>
    <t>展開を推進していく。</t>
    <phoneticPr fontId="21"/>
  </si>
  <si>
    <t>　あわせて、2025年日本国際博覧会の成功に向けた取組みや統合型リゾート</t>
    <phoneticPr fontId="21"/>
  </si>
  <si>
    <t>（IR）の誘致など、経済成長に向けた戦略の実行や、うめきた2期区域のまち</t>
    <phoneticPr fontId="21"/>
  </si>
  <si>
    <t>づくりなど都市インフラの充実、南海トラフ巨大地震の被害想定を踏まえた防</t>
    <phoneticPr fontId="4"/>
  </si>
  <si>
    <t>災力の強化、成長産業の育成に向けた取組みを、府・市一体で展開していく。</t>
    <phoneticPr fontId="21"/>
  </si>
  <si>
    <t>２.予算のポイント</t>
    <rPh sb="2" eb="4">
      <t>ヨサン</t>
    </rPh>
    <phoneticPr fontId="4"/>
  </si>
  <si>
    <t>歳出規模</t>
    <rPh sb="0" eb="2">
      <t>サイシュツ</t>
    </rPh>
    <rPh sb="2" eb="4">
      <t>キボ</t>
    </rPh>
    <phoneticPr fontId="4"/>
  </si>
  <si>
    <t>○一般会計</t>
    <rPh sb="1" eb="3">
      <t>イッパン</t>
    </rPh>
    <rPh sb="3" eb="5">
      <t>カイケイ</t>
    </rPh>
    <phoneticPr fontId="4"/>
  </si>
  <si>
    <t>1兆8,301億円</t>
    <rPh sb="1" eb="2">
      <t>チョウ</t>
    </rPh>
    <rPh sb="7" eb="9">
      <t>オクエン</t>
    </rPh>
    <phoneticPr fontId="4"/>
  </si>
  <si>
    <t>（〔２〕1兆7,700億円）</t>
    <phoneticPr fontId="4"/>
  </si>
  <si>
    <t>伸び率</t>
    <rPh sb="0" eb="1">
      <t>ノ</t>
    </rPh>
    <rPh sb="2" eb="3">
      <t>リツ</t>
    </rPh>
    <phoneticPr fontId="4"/>
  </si>
  <si>
    <t>＋3.4%</t>
    <phoneticPr fontId="4"/>
  </si>
  <si>
    <t>＋601億円</t>
    <rPh sb="4" eb="6">
      <t>オ</t>
    </rPh>
    <phoneticPr fontId="4"/>
  </si>
  <si>
    <t>（〔２〕△3.6％ 〔元〕3.3％ 〔30〕0.8％ 〔29〕6.8％ 〔28〕△4.4％）</t>
    <rPh sb="11" eb="12">
      <t>ゲン</t>
    </rPh>
    <phoneticPr fontId="4"/>
  </si>
  <si>
    <t>（ｃｆ.地方財政計画　△1.0％、国予算　3.8％）</t>
    <rPh sb="4" eb="6">
      <t>チホウ</t>
    </rPh>
    <rPh sb="6" eb="8">
      <t>ザイセイ</t>
    </rPh>
    <rPh sb="8" eb="10">
      <t>ケイカク</t>
    </rPh>
    <rPh sb="17" eb="18">
      <t>クニ</t>
    </rPh>
    <rPh sb="18" eb="20">
      <t>ヨサン</t>
    </rPh>
    <phoneticPr fontId="4"/>
  </si>
  <si>
    <r>
      <t>　・うち</t>
    </r>
    <r>
      <rPr>
        <b/>
        <sz val="11"/>
        <rFont val="ＭＳ Ｐ明朝"/>
        <family val="1"/>
        <charset val="128"/>
      </rPr>
      <t>義務的な経費※</t>
    </r>
    <rPh sb="4" eb="7">
      <t>ギムテキ</t>
    </rPh>
    <rPh sb="8" eb="10">
      <t>ケイヒ</t>
    </rPh>
    <phoneticPr fontId="4"/>
  </si>
  <si>
    <t>1兆1,233億円</t>
    <rPh sb="1" eb="2">
      <t>チョウ</t>
    </rPh>
    <rPh sb="8" eb="9">
      <t>エン</t>
    </rPh>
    <phoneticPr fontId="4"/>
  </si>
  <si>
    <t>（〔２〕1兆1,215億円）</t>
    <phoneticPr fontId="4"/>
  </si>
  <si>
    <t>※人件費、扶助費、公債費の合計額</t>
    <rPh sb="1" eb="3">
      <t>ジンケン</t>
    </rPh>
    <rPh sb="3" eb="4">
      <t>ヒ</t>
    </rPh>
    <rPh sb="5" eb="8">
      <t>フジョヒ</t>
    </rPh>
    <rPh sb="9" eb="11">
      <t>コウサイ</t>
    </rPh>
    <rPh sb="11" eb="12">
      <t>ヒ</t>
    </rPh>
    <rPh sb="13" eb="15">
      <t>ゴウケイ</t>
    </rPh>
    <rPh sb="15" eb="16">
      <t>ガク</t>
    </rPh>
    <phoneticPr fontId="4"/>
  </si>
  <si>
    <t>＋0.2%</t>
    <phoneticPr fontId="4"/>
  </si>
  <si>
    <t>＋17億円</t>
    <rPh sb="3" eb="5">
      <t>オクエン</t>
    </rPh>
    <phoneticPr fontId="4"/>
  </si>
  <si>
    <t>（〔２〕△2.0％ 〔元〕△0.4％ 〔30〕1.4％ 〔29〕10.7％ 〔28〕5.3％）</t>
    <rPh sb="11" eb="12">
      <t>ゲン</t>
    </rPh>
    <phoneticPr fontId="4"/>
  </si>
  <si>
    <r>
      <t>　・うち</t>
    </r>
    <r>
      <rPr>
        <b/>
        <sz val="11"/>
        <rFont val="ＭＳ Ｐ明朝"/>
        <family val="1"/>
        <charset val="128"/>
      </rPr>
      <t>行政施策経費</t>
    </r>
    <rPh sb="4" eb="6">
      <t>ギョウセイ</t>
    </rPh>
    <rPh sb="6" eb="8">
      <t>シサク</t>
    </rPh>
    <rPh sb="8" eb="10">
      <t>ケイヒ</t>
    </rPh>
    <phoneticPr fontId="4"/>
  </si>
  <si>
    <t>2,791億円</t>
    <rPh sb="5" eb="7">
      <t>オクエン</t>
    </rPh>
    <phoneticPr fontId="4"/>
  </si>
  <si>
    <t>（〔２〕2,272億円）</t>
    <phoneticPr fontId="4"/>
  </si>
  <si>
    <t>＋22.9%</t>
    <phoneticPr fontId="4"/>
  </si>
  <si>
    <t>＋520億円</t>
    <rPh sb="4" eb="6">
      <t>オ</t>
    </rPh>
    <phoneticPr fontId="4"/>
  </si>
  <si>
    <t>（〔２〕△23.4％ 〔元〕4.4％ 〔30〕△3.9％ 〔29〕△2.1％ 〔28〕△0.3％）</t>
    <rPh sb="12" eb="13">
      <t>ゲン</t>
    </rPh>
    <phoneticPr fontId="4"/>
  </si>
  <si>
    <r>
      <t>　・うち</t>
    </r>
    <r>
      <rPr>
        <b/>
        <sz val="11"/>
        <rFont val="ＭＳ Ｐ明朝"/>
        <family val="1"/>
        <charset val="128"/>
      </rPr>
      <t>投資的経費</t>
    </r>
    <rPh sb="4" eb="7">
      <t>トウシテキ</t>
    </rPh>
    <rPh sb="7" eb="9">
      <t>ケイヒ</t>
    </rPh>
    <phoneticPr fontId="4"/>
  </si>
  <si>
    <t>2,145億円</t>
    <rPh sb="5" eb="7">
      <t>オクエン</t>
    </rPh>
    <phoneticPr fontId="4"/>
  </si>
  <si>
    <t>（〔２〕2,196億円）</t>
    <phoneticPr fontId="4"/>
  </si>
  <si>
    <t>△2.3%</t>
    <phoneticPr fontId="4"/>
  </si>
  <si>
    <t>△50億円</t>
    <rPh sb="3" eb="5">
      <t>オクエン</t>
    </rPh>
    <phoneticPr fontId="4"/>
  </si>
  <si>
    <t>（〔２〕14.0％ 〔元〕25.6％ 〔30〕12.3％ 〔29〕4.6％ 〔28〕△4.9％）</t>
    <rPh sb="11" eb="12">
      <t>ゲン</t>
    </rPh>
    <phoneticPr fontId="4"/>
  </si>
  <si>
    <t>○予算総額</t>
    <rPh sb="1" eb="3">
      <t>ヨサン</t>
    </rPh>
    <rPh sb="3" eb="5">
      <t>ソウガク</t>
    </rPh>
    <phoneticPr fontId="4"/>
  </si>
  <si>
    <t>3兆5,398億円</t>
    <rPh sb="1" eb="2">
      <t>チョウ</t>
    </rPh>
    <rPh sb="7" eb="9">
      <t>オクエン</t>
    </rPh>
    <phoneticPr fontId="4"/>
  </si>
  <si>
    <t>（〔２〕3兆4,487億円）</t>
    <phoneticPr fontId="4"/>
  </si>
  <si>
    <t>＋2.6%</t>
    <phoneticPr fontId="4"/>
  </si>
  <si>
    <t>＋911億円</t>
    <rPh sb="4" eb="6">
      <t>オクエン</t>
    </rPh>
    <phoneticPr fontId="4"/>
  </si>
  <si>
    <t>（〔２〕△3.5％ 〔元〕△8.4％ 〔30〕1.7％ 〔29〕3.7％ 〔28〕△7.5％）</t>
    <rPh sb="11" eb="12">
      <t>ゲン</t>
    </rPh>
    <phoneticPr fontId="4"/>
  </si>
  <si>
    <t>公債費会計（△2.8％、△215億円）の減があるものの、一般会計（＋3.4％、＋601億円）、</t>
    <rPh sb="0" eb="3">
      <t>コウサイヒ</t>
    </rPh>
    <rPh sb="3" eb="5">
      <t>カイケイ</t>
    </rPh>
    <rPh sb="16" eb="18">
      <t>オクエン</t>
    </rPh>
    <rPh sb="20" eb="21">
      <t>ゲン</t>
    </rPh>
    <rPh sb="28" eb="30">
      <t>イッパン</t>
    </rPh>
    <rPh sb="30" eb="32">
      <t>カイケイ</t>
    </rPh>
    <phoneticPr fontId="4"/>
  </si>
  <si>
    <t>港営事業会計（＋84.7％、＋194億円）の増などにより、３年ぶりの増</t>
    <rPh sb="0" eb="1">
      <t>ミナト</t>
    </rPh>
    <rPh sb="1" eb="2">
      <t>エイ</t>
    </rPh>
    <rPh sb="2" eb="4">
      <t>ジギョウ</t>
    </rPh>
    <rPh sb="4" eb="6">
      <t>カイケイ</t>
    </rPh>
    <rPh sb="22" eb="23">
      <t>ゾウ</t>
    </rPh>
    <rPh sb="34" eb="35">
      <t>ゾウ</t>
    </rPh>
    <phoneticPr fontId="4"/>
  </si>
  <si>
    <t>市税計上額</t>
    <rPh sb="0" eb="2">
      <t>シゼイ</t>
    </rPh>
    <rPh sb="2" eb="4">
      <t>ケイジョウ</t>
    </rPh>
    <rPh sb="4" eb="5">
      <t>ガク</t>
    </rPh>
    <phoneticPr fontId="4"/>
  </si>
  <si>
    <t>7,119億円</t>
    <rPh sb="5" eb="7">
      <t>オクエン</t>
    </rPh>
    <phoneticPr fontId="4"/>
  </si>
  <si>
    <t xml:space="preserve">伸び率 △4.1% </t>
    <rPh sb="0" eb="1">
      <t>ノ</t>
    </rPh>
    <rPh sb="2" eb="3">
      <t>リツ</t>
    </rPh>
    <phoneticPr fontId="4"/>
  </si>
  <si>
    <t>△301億円</t>
    <phoneticPr fontId="4"/>
  </si>
  <si>
    <t>【</t>
    <phoneticPr fontId="4"/>
  </si>
  <si>
    <t>7,004億円】</t>
    <phoneticPr fontId="4"/>
  </si>
  <si>
    <t>（〔２〕7,420億円）</t>
    <phoneticPr fontId="4"/>
  </si>
  <si>
    <t xml:space="preserve">【  △5.6% </t>
    <phoneticPr fontId="4"/>
  </si>
  <si>
    <t>△417億円】</t>
    <phoneticPr fontId="4"/>
  </si>
  <si>
    <t>（〔２〕△0.9％）</t>
    <phoneticPr fontId="4"/>
  </si>
  <si>
    <t>市税収入は、国の新型コロナウイルス感染症緊急経済対策として創設された徴収猶予の特例により</t>
    <rPh sb="0" eb="1">
      <t>シ</t>
    </rPh>
    <rPh sb="1" eb="2">
      <t>ゼイ</t>
    </rPh>
    <rPh sb="2" eb="4">
      <t>シュウニュウ</t>
    </rPh>
    <rPh sb="6" eb="7">
      <t>クニ</t>
    </rPh>
    <rPh sb="8" eb="10">
      <t>シンガタ</t>
    </rPh>
    <rPh sb="17" eb="20">
      <t>カンセンショウ</t>
    </rPh>
    <rPh sb="20" eb="22">
      <t>キンキュウ</t>
    </rPh>
    <rPh sb="22" eb="24">
      <t>ケイザイ</t>
    </rPh>
    <rPh sb="24" eb="26">
      <t>タイサク</t>
    </rPh>
    <rPh sb="29" eb="31">
      <t>ソウセツ</t>
    </rPh>
    <rPh sb="34" eb="36">
      <t>チョウシュウ</t>
    </rPh>
    <rPh sb="36" eb="38">
      <t>ユウヨ</t>
    </rPh>
    <rPh sb="39" eb="41">
      <t>トクレイ</t>
    </rPh>
    <phoneticPr fontId="4"/>
  </si>
  <si>
    <t>令和２年度中に猶予された分の令和３年度収入が見込まれるものの、経済環境の悪化等に伴って、</t>
    <rPh sb="5" eb="6">
      <t>チュウ</t>
    </rPh>
    <rPh sb="7" eb="9">
      <t>ユウヨ</t>
    </rPh>
    <rPh sb="12" eb="13">
      <t>ブン</t>
    </rPh>
    <rPh sb="14" eb="16">
      <t>レイワ</t>
    </rPh>
    <rPh sb="17" eb="19">
      <t>ネンド</t>
    </rPh>
    <rPh sb="19" eb="21">
      <t>シュウニュウ</t>
    </rPh>
    <rPh sb="22" eb="24">
      <t>ミコ</t>
    </rPh>
    <rPh sb="31" eb="33">
      <t>ケイザイ</t>
    </rPh>
    <rPh sb="33" eb="35">
      <t>カンキョウ</t>
    </rPh>
    <rPh sb="36" eb="38">
      <t>アッカ</t>
    </rPh>
    <rPh sb="38" eb="39">
      <t>トウ</t>
    </rPh>
    <rPh sb="40" eb="41">
      <t>トモナ</t>
    </rPh>
    <phoneticPr fontId="4"/>
  </si>
  <si>
    <t>法人市民税を中心に大幅な落ち込みが見込まれることなどから、２年連続の減</t>
    <rPh sb="12" eb="13">
      <t>オ</t>
    </rPh>
    <rPh sb="14" eb="15">
      <t>コ</t>
    </rPh>
    <rPh sb="17" eb="19">
      <t>ミコ</t>
    </rPh>
    <rPh sb="30" eb="31">
      <t>ネン</t>
    </rPh>
    <rPh sb="31" eb="33">
      <t>レンゾク</t>
    </rPh>
    <rPh sb="34" eb="35">
      <t>ゲン</t>
    </rPh>
    <phoneticPr fontId="4"/>
  </si>
  <si>
    <t>（主な税目の状況）</t>
    <rPh sb="1" eb="2">
      <t>オモ</t>
    </rPh>
    <rPh sb="3" eb="5">
      <t>ゼイモク</t>
    </rPh>
    <rPh sb="6" eb="8">
      <t>ジョウキョウ</t>
    </rPh>
    <phoneticPr fontId="4"/>
  </si>
  <si>
    <t>増減額</t>
    <rPh sb="0" eb="3">
      <t>ゾウゲンガク</t>
    </rPh>
    <phoneticPr fontId="4"/>
  </si>
  <si>
    <t>市民税</t>
    <rPh sb="0" eb="3">
      <t>シミンゼイ</t>
    </rPh>
    <phoneticPr fontId="4"/>
  </si>
  <si>
    <t>2,878億円</t>
    <rPh sb="5" eb="7">
      <t>オクエン</t>
    </rPh>
    <phoneticPr fontId="4"/>
  </si>
  <si>
    <t>（〔２〕3,209億円）</t>
    <rPh sb="9" eb="10">
      <t>オク</t>
    </rPh>
    <rPh sb="10" eb="11">
      <t>エン</t>
    </rPh>
    <phoneticPr fontId="4"/>
  </si>
  <si>
    <t>△10.3％</t>
    <phoneticPr fontId="4"/>
  </si>
  <si>
    <t>△331億円</t>
    <rPh sb="4" eb="6">
      <t>オクエン</t>
    </rPh>
    <phoneticPr fontId="4"/>
  </si>
  <si>
    <t>1,497億円</t>
    <rPh sb="5" eb="7">
      <t>オクエン</t>
    </rPh>
    <phoneticPr fontId="4"/>
  </si>
  <si>
    <t>】</t>
    <phoneticPr fontId="4"/>
  </si>
  <si>
    <t>（〔29〕 1,464億円）</t>
    <phoneticPr fontId="4"/>
  </si>
  <si>
    <t>2.3％</t>
    <phoneticPr fontId="4"/>
  </si>
  <si>
    <t>【　＋33億円</t>
    <rPh sb="5" eb="7">
      <t>オクエン</t>
    </rPh>
    <phoneticPr fontId="4"/>
  </si>
  <si>
    <t xml:space="preserve"> うち個人</t>
    <rPh sb="3" eb="5">
      <t>コジン</t>
    </rPh>
    <phoneticPr fontId="4"/>
  </si>
  <si>
    <t>2,087億円</t>
    <rPh sb="5" eb="7">
      <t>オクエン</t>
    </rPh>
    <phoneticPr fontId="4"/>
  </si>
  <si>
    <t>△1.5％</t>
    <phoneticPr fontId="4"/>
  </si>
  <si>
    <t>△31億円</t>
    <rPh sb="3" eb="5">
      <t>オクエン</t>
    </rPh>
    <phoneticPr fontId="4"/>
  </si>
  <si>
    <t>2,083億円</t>
    <rPh sb="5" eb="7">
      <t>オクエン</t>
    </rPh>
    <phoneticPr fontId="4"/>
  </si>
  <si>
    <t>（〔２〕2,118億円）</t>
    <rPh sb="9" eb="10">
      <t>オク</t>
    </rPh>
    <rPh sb="10" eb="11">
      <t>エン</t>
    </rPh>
    <phoneticPr fontId="4"/>
  </si>
  <si>
    <t>△1.7％</t>
    <phoneticPr fontId="4"/>
  </si>
  <si>
    <t>【　△36億円</t>
    <rPh sb="5" eb="6">
      <t>オク</t>
    </rPh>
    <rPh sb="6" eb="7">
      <t>サンオク</t>
    </rPh>
    <phoneticPr fontId="4"/>
  </si>
  <si>
    <t xml:space="preserve"> うち法人</t>
    <rPh sb="3" eb="5">
      <t>ホウジン</t>
    </rPh>
    <phoneticPr fontId="4"/>
  </si>
  <si>
    <t>791億円</t>
    <rPh sb="3" eb="5">
      <t>オクエン</t>
    </rPh>
    <phoneticPr fontId="4"/>
  </si>
  <si>
    <t>△27.4％</t>
    <phoneticPr fontId="4"/>
  </si>
  <si>
    <t>△299億円</t>
    <rPh sb="4" eb="6">
      <t>オクエン</t>
    </rPh>
    <phoneticPr fontId="4"/>
  </si>
  <si>
    <t>2.5％</t>
  </si>
  <si>
    <t>＋27億円</t>
    <rPh sb="3" eb="5">
      <t>オクエン</t>
    </rPh>
    <phoneticPr fontId="4"/>
  </si>
  <si>
    <t>2.6％</t>
  </si>
  <si>
    <t>＋28億円</t>
    <rPh sb="3" eb="5">
      <t>オクエン</t>
    </rPh>
    <phoneticPr fontId="4"/>
  </si>
  <si>
    <t>769億円</t>
    <rPh sb="3" eb="5">
      <t>オクエン</t>
    </rPh>
    <phoneticPr fontId="4"/>
  </si>
  <si>
    <t>（〔２〕1,091億円）</t>
    <rPh sb="9" eb="10">
      <t>オク</t>
    </rPh>
    <rPh sb="10" eb="11">
      <t>エン</t>
    </rPh>
    <phoneticPr fontId="4"/>
  </si>
  <si>
    <t>△29.5％</t>
    <phoneticPr fontId="4"/>
  </si>
  <si>
    <t>【 △322億円</t>
    <rPh sb="6" eb="8">
      <t>オクエン</t>
    </rPh>
    <phoneticPr fontId="4"/>
  </si>
  <si>
    <t xml:space="preserve">
固定資産税
都市計画税</t>
    <rPh sb="1" eb="3">
      <t>コテイ</t>
    </rPh>
    <rPh sb="3" eb="6">
      <t>シサンゼイ</t>
    </rPh>
    <rPh sb="7" eb="9">
      <t>トシ</t>
    </rPh>
    <rPh sb="9" eb="11">
      <t>ケイカク</t>
    </rPh>
    <rPh sb="11" eb="12">
      <t>ゼイ</t>
    </rPh>
    <phoneticPr fontId="4"/>
  </si>
  <si>
    <t>3,673億円</t>
    <rPh sb="5" eb="7">
      <t>オクエン</t>
    </rPh>
    <phoneticPr fontId="4"/>
  </si>
  <si>
    <t>＋1.0％</t>
    <phoneticPr fontId="4"/>
  </si>
  <si>
    <t>＋38億円</t>
    <rPh sb="3" eb="5">
      <t>オクエン</t>
    </rPh>
    <phoneticPr fontId="4"/>
  </si>
  <si>
    <t>3,590億円</t>
    <rPh sb="5" eb="7">
      <t>オクエン</t>
    </rPh>
    <phoneticPr fontId="4"/>
  </si>
  <si>
    <t>（〔２〕3,635億円）</t>
    <rPh sb="9" eb="10">
      <t>オク</t>
    </rPh>
    <rPh sb="10" eb="11">
      <t>エン</t>
    </rPh>
    <phoneticPr fontId="4"/>
  </si>
  <si>
    <t>△1.2％</t>
    <phoneticPr fontId="4"/>
  </si>
  <si>
    <t>【  △45億円</t>
    <rPh sb="6" eb="8">
      <t>オクエン</t>
    </rPh>
    <phoneticPr fontId="4"/>
  </si>
  <si>
    <t>注）　下段【　】書きは、令和２年度徴収猶予特例分の令和３年度収入を除いた実質的な計数を記載している</t>
    <rPh sb="0" eb="1">
      <t>チュウ</t>
    </rPh>
    <rPh sb="3" eb="5">
      <t>ゲダン</t>
    </rPh>
    <rPh sb="8" eb="9">
      <t>カ</t>
    </rPh>
    <rPh sb="12" eb="14">
      <t>レイワ</t>
    </rPh>
    <rPh sb="15" eb="17">
      <t>ネンド</t>
    </rPh>
    <rPh sb="17" eb="19">
      <t>チョウシュウ</t>
    </rPh>
    <rPh sb="19" eb="21">
      <t>ユウヨ</t>
    </rPh>
    <rPh sb="21" eb="23">
      <t>トクレイ</t>
    </rPh>
    <rPh sb="23" eb="24">
      <t>ブン</t>
    </rPh>
    <rPh sb="25" eb="27">
      <t>レイワ</t>
    </rPh>
    <rPh sb="28" eb="30">
      <t>ネンド</t>
    </rPh>
    <rPh sb="30" eb="32">
      <t>シュウニュウ</t>
    </rPh>
    <rPh sb="33" eb="34">
      <t>ノゾ</t>
    </rPh>
    <rPh sb="36" eb="39">
      <t>ジッシツテキ</t>
    </rPh>
    <rPh sb="40" eb="42">
      <t>ケイスウ</t>
    </rPh>
    <rPh sb="43" eb="45">
      <t>キサイ</t>
    </rPh>
    <phoneticPr fontId="4"/>
  </si>
  <si>
    <t>市債発行額</t>
    <rPh sb="0" eb="2">
      <t>シサイ</t>
    </rPh>
    <rPh sb="2" eb="4">
      <t>ハッコウ</t>
    </rPh>
    <rPh sb="4" eb="5">
      <t>ガク</t>
    </rPh>
    <phoneticPr fontId="4"/>
  </si>
  <si>
    <r>
      <t>1,820億円</t>
    </r>
    <r>
      <rPr>
        <sz val="11"/>
        <rFont val="ＭＳ Ｐ明朝"/>
        <family val="1"/>
        <charset val="128"/>
      </rPr>
      <t>（〔２〕1,494億円）</t>
    </r>
    <rPh sb="5" eb="7">
      <t>オクエン</t>
    </rPh>
    <phoneticPr fontId="4"/>
  </si>
  <si>
    <t>伸び率 ＋21.8％</t>
    <rPh sb="0" eb="1">
      <t>ノ</t>
    </rPh>
    <rPh sb="2" eb="3">
      <t>リツ</t>
    </rPh>
    <phoneticPr fontId="4"/>
  </si>
  <si>
    <t>＋326億円</t>
    <rPh sb="4" eb="5">
      <t>オク</t>
    </rPh>
    <rPh sb="5" eb="6">
      <t>エン</t>
    </rPh>
    <phoneticPr fontId="4"/>
  </si>
  <si>
    <t>（ｃｆ.地方財政計画＋21.2％）</t>
    <rPh sb="4" eb="6">
      <t>チホウ</t>
    </rPh>
    <rPh sb="6" eb="8">
      <t>ザイセイ</t>
    </rPh>
    <rPh sb="8" eb="10">
      <t>ケイカク</t>
    </rPh>
    <phoneticPr fontId="4"/>
  </si>
  <si>
    <t>　・臨時財政対策債</t>
    <rPh sb="2" eb="4">
      <t>リンジ</t>
    </rPh>
    <rPh sb="4" eb="6">
      <t>ザイセイ</t>
    </rPh>
    <rPh sb="6" eb="8">
      <t>タイサク</t>
    </rPh>
    <rPh sb="8" eb="9">
      <t>サイ</t>
    </rPh>
    <phoneticPr fontId="4"/>
  </si>
  <si>
    <r>
      <rPr>
        <b/>
        <sz val="11"/>
        <rFont val="ＭＳ Ｐ明朝"/>
        <family val="1"/>
        <charset val="128"/>
      </rPr>
      <t>719億円　</t>
    </r>
    <r>
      <rPr>
        <sz val="11"/>
        <rFont val="ＭＳ Ｐ明朝"/>
        <family val="1"/>
        <charset val="128"/>
      </rPr>
      <t>（〔２〕   383億円）</t>
    </r>
    <rPh sb="3" eb="5">
      <t>オクエン</t>
    </rPh>
    <phoneticPr fontId="4"/>
  </si>
  <si>
    <t>＋87.7%</t>
    <phoneticPr fontId="4"/>
  </si>
  <si>
    <t>　・除く臨時財政対策債</t>
    <rPh sb="2" eb="3">
      <t>ノゾ</t>
    </rPh>
    <rPh sb="4" eb="6">
      <t>リンジ</t>
    </rPh>
    <rPh sb="6" eb="8">
      <t>ザイセイ</t>
    </rPh>
    <rPh sb="8" eb="10">
      <t>タイサク</t>
    </rPh>
    <rPh sb="10" eb="11">
      <t>サイ</t>
    </rPh>
    <phoneticPr fontId="4"/>
  </si>
  <si>
    <r>
      <rPr>
        <b/>
        <sz val="11"/>
        <rFont val="ＭＳ Ｐ明朝"/>
        <family val="1"/>
        <charset val="128"/>
      </rPr>
      <t>1,101億円　</t>
    </r>
    <r>
      <rPr>
        <sz val="11"/>
        <rFont val="ＭＳ Ｐ明朝"/>
        <family val="1"/>
        <charset val="128"/>
      </rPr>
      <t>（〔２〕1,111億円）</t>
    </r>
    <rPh sb="5" eb="7">
      <t>オクエン</t>
    </rPh>
    <phoneticPr fontId="4"/>
  </si>
  <si>
    <t>△0.9%</t>
    <phoneticPr fontId="4"/>
  </si>
  <si>
    <t>市債残高</t>
    <rPh sb="0" eb="2">
      <t>シサイ</t>
    </rPh>
    <rPh sb="2" eb="4">
      <t>ザンダカ</t>
    </rPh>
    <phoneticPr fontId="4"/>
  </si>
  <si>
    <t>全会計</t>
    <rPh sb="0" eb="3">
      <t>ゼンカイケイ</t>
    </rPh>
    <phoneticPr fontId="4"/>
  </si>
  <si>
    <t>3兆2,765億円</t>
    <rPh sb="1" eb="2">
      <t>チョウ</t>
    </rPh>
    <rPh sb="7" eb="9">
      <t>オクエン</t>
    </rPh>
    <phoneticPr fontId="4"/>
  </si>
  <si>
    <t>（２年度末見込　3兆3,079億円）</t>
    <rPh sb="2" eb="4">
      <t>ネンド</t>
    </rPh>
    <rPh sb="4" eb="5">
      <t>マツ</t>
    </rPh>
    <rPh sb="5" eb="7">
      <t>ミコ</t>
    </rPh>
    <phoneticPr fontId="4"/>
  </si>
  <si>
    <t>増減額</t>
    <rPh sb="0" eb="2">
      <t>ゾウゲン</t>
    </rPh>
    <rPh sb="2" eb="3">
      <t>ガク</t>
    </rPh>
    <phoneticPr fontId="4"/>
  </si>
  <si>
    <t>△313億円</t>
    <rPh sb="4" eb="6">
      <t>オクエン</t>
    </rPh>
    <phoneticPr fontId="4"/>
  </si>
  <si>
    <t>一般会計</t>
    <rPh sb="0" eb="2">
      <t>イッパン</t>
    </rPh>
    <rPh sb="2" eb="4">
      <t>カイケイ</t>
    </rPh>
    <phoneticPr fontId="4"/>
  </si>
  <si>
    <t>2兆5,176億円</t>
    <rPh sb="1" eb="2">
      <t>チョウ</t>
    </rPh>
    <rPh sb="8" eb="9">
      <t>エン</t>
    </rPh>
    <phoneticPr fontId="4"/>
  </si>
  <si>
    <t>（２年度末見込　2兆5,577億円）</t>
    <rPh sb="2" eb="4">
      <t>ネンド</t>
    </rPh>
    <rPh sb="4" eb="5">
      <t>マツ</t>
    </rPh>
    <rPh sb="5" eb="7">
      <t>ミコ</t>
    </rPh>
    <phoneticPr fontId="4"/>
  </si>
  <si>
    <t>△401億円</t>
    <rPh sb="4" eb="5">
      <t>オク</t>
    </rPh>
    <rPh sb="5" eb="6">
      <t>エン</t>
    </rPh>
    <phoneticPr fontId="4"/>
  </si>
  <si>
    <t>一般会計：除く臨時財政対策債ベース</t>
    <rPh sb="0" eb="2">
      <t>イッパン</t>
    </rPh>
    <rPh sb="2" eb="4">
      <t>カイケイ</t>
    </rPh>
    <rPh sb="5" eb="6">
      <t>ノゾ</t>
    </rPh>
    <rPh sb="7" eb="9">
      <t>リンジ</t>
    </rPh>
    <rPh sb="9" eb="11">
      <t>ザイセイ</t>
    </rPh>
    <rPh sb="11" eb="13">
      <t>タイサク</t>
    </rPh>
    <rPh sb="13" eb="14">
      <t>サイ</t>
    </rPh>
    <phoneticPr fontId="4"/>
  </si>
  <si>
    <t>1兆6,172億円</t>
    <rPh sb="1" eb="2">
      <t>チョウ</t>
    </rPh>
    <rPh sb="7" eb="9">
      <t>オクエン</t>
    </rPh>
    <phoneticPr fontId="4"/>
  </si>
  <si>
    <t>（２年度末見込　1兆6,858億円）</t>
    <rPh sb="2" eb="4">
      <t>ネンド</t>
    </rPh>
    <rPh sb="4" eb="5">
      <t>マツ</t>
    </rPh>
    <rPh sb="5" eb="7">
      <t>ミコ</t>
    </rPh>
    <phoneticPr fontId="4"/>
  </si>
  <si>
    <t>△686億円</t>
    <rPh sb="4" eb="5">
      <t>エン</t>
    </rPh>
    <phoneticPr fontId="4"/>
  </si>
  <si>
    <t>★</t>
    <phoneticPr fontId="4"/>
  </si>
  <si>
    <t>全会計ベースは17年連続して対前年度比較で減</t>
    <rPh sb="0" eb="1">
      <t>ゼン</t>
    </rPh>
    <rPh sb="1" eb="3">
      <t>カイケイ</t>
    </rPh>
    <rPh sb="9" eb="10">
      <t>ネン</t>
    </rPh>
    <rPh sb="10" eb="12">
      <t>レンゾク</t>
    </rPh>
    <rPh sb="14" eb="15">
      <t>タイ</t>
    </rPh>
    <rPh sb="15" eb="18">
      <t>ゼンネンド</t>
    </rPh>
    <rPh sb="18" eb="20">
      <t>ヒカク</t>
    </rPh>
    <rPh sb="21" eb="22">
      <t>ゲン</t>
    </rPh>
    <phoneticPr fontId="4"/>
  </si>
  <si>
    <t>一般会計ベースは８年連続して対前年度比較で減</t>
    <rPh sb="9" eb="10">
      <t>ネン</t>
    </rPh>
    <rPh sb="10" eb="12">
      <t>レンゾク</t>
    </rPh>
    <rPh sb="14" eb="15">
      <t>タイ</t>
    </rPh>
    <rPh sb="15" eb="18">
      <t>ゼンネンド</t>
    </rPh>
    <rPh sb="18" eb="20">
      <t>ヒカク</t>
    </rPh>
    <rPh sb="21" eb="22">
      <t>ゲン</t>
    </rPh>
    <phoneticPr fontId="4"/>
  </si>
  <si>
    <t>（後年度に地方交付税で全額措置される臨時財政対策債を除くと17年連続して対前年度比較で減）</t>
    <phoneticPr fontId="4"/>
  </si>
  <si>
    <t>基金残高</t>
    <rPh sb="0" eb="2">
      <t>キキン</t>
    </rPh>
    <rPh sb="2" eb="4">
      <t>ザンダカ</t>
    </rPh>
    <phoneticPr fontId="4"/>
  </si>
  <si>
    <t>1,837億円</t>
    <rPh sb="5" eb="7">
      <t>オクエン</t>
    </rPh>
    <phoneticPr fontId="4"/>
  </si>
  <si>
    <t>（２年度末見込　2,061億円）</t>
    <rPh sb="2" eb="4">
      <t>ネンド</t>
    </rPh>
    <rPh sb="4" eb="5">
      <t>マツ</t>
    </rPh>
    <rPh sb="5" eb="7">
      <t>ミコ</t>
    </rPh>
    <rPh sb="13" eb="14">
      <t>オク</t>
    </rPh>
    <rPh sb="14" eb="15">
      <t>エン</t>
    </rPh>
    <phoneticPr fontId="4"/>
  </si>
  <si>
    <t>△</t>
    <phoneticPr fontId="4"/>
  </si>
  <si>
    <t>224億円</t>
    <rPh sb="3" eb="4">
      <t>オク</t>
    </rPh>
    <rPh sb="4" eb="5">
      <t>エン</t>
    </rPh>
    <phoneticPr fontId="4"/>
  </si>
  <si>
    <t>うち財政調整基金</t>
    <rPh sb="2" eb="4">
      <t>ザイセイ</t>
    </rPh>
    <rPh sb="4" eb="6">
      <t>チョウセイ</t>
    </rPh>
    <rPh sb="6" eb="8">
      <t>キキン</t>
    </rPh>
    <phoneticPr fontId="4"/>
  </si>
  <si>
    <t>1,245億円</t>
    <rPh sb="5" eb="7">
      <t>オクエン</t>
    </rPh>
    <phoneticPr fontId="4"/>
  </si>
  <si>
    <t>（２年度末見込　1,438億円）</t>
    <rPh sb="2" eb="4">
      <t>ネンド</t>
    </rPh>
    <rPh sb="4" eb="5">
      <t>マツ</t>
    </rPh>
    <rPh sb="5" eb="7">
      <t>ミコ</t>
    </rPh>
    <phoneticPr fontId="4"/>
  </si>
  <si>
    <t>192億円</t>
    <rPh sb="3" eb="4">
      <t>オク</t>
    </rPh>
    <rPh sb="4" eb="5">
      <t>エン</t>
    </rPh>
    <phoneticPr fontId="4"/>
  </si>
  <si>
    <t>通常収支の状況</t>
    <rPh sb="0" eb="2">
      <t>ツウジョウ</t>
    </rPh>
    <rPh sb="2" eb="4">
      <t>シュウシ</t>
    </rPh>
    <rPh sb="5" eb="7">
      <t>ジョウキョウ</t>
    </rPh>
    <phoneticPr fontId="4"/>
  </si>
  <si>
    <t>△228億円の不足　（〔２〕△107億円の不足）</t>
    <rPh sb="4" eb="6">
      <t>オクエン</t>
    </rPh>
    <rPh sb="7" eb="9">
      <t>フソク</t>
    </rPh>
    <phoneticPr fontId="4"/>
  </si>
  <si>
    <t>△73億円の悪化</t>
    <rPh sb="6" eb="8">
      <t>アッカ</t>
    </rPh>
    <phoneticPr fontId="4"/>
  </si>
  <si>
    <t>通常収支不足については、つなぎの措置として限定的に補塡財源を活用</t>
    <rPh sb="0" eb="2">
      <t>ツウジョウ</t>
    </rPh>
    <rPh sb="2" eb="4">
      <t>シュウシ</t>
    </rPh>
    <rPh sb="4" eb="6">
      <t>フソク</t>
    </rPh>
    <rPh sb="16" eb="18">
      <t>ソチ</t>
    </rPh>
    <rPh sb="21" eb="24">
      <t>ゲンテイテキ</t>
    </rPh>
    <rPh sb="27" eb="29">
      <t>ザイゲン</t>
    </rPh>
    <rPh sb="30" eb="32">
      <t>カツヨウ</t>
    </rPh>
    <phoneticPr fontId="4"/>
  </si>
  <si>
    <t>（不用地等売却代　78億円（〔２〕16億円）、財政調整基金　150億円（〔２〕91億円））</t>
    <rPh sb="1" eb="3">
      <t>フヨウ</t>
    </rPh>
    <rPh sb="3" eb="4">
      <t>チ</t>
    </rPh>
    <rPh sb="4" eb="5">
      <t>トウ</t>
    </rPh>
    <rPh sb="5" eb="7">
      <t>バイキャク</t>
    </rPh>
    <rPh sb="7" eb="8">
      <t>ダイ</t>
    </rPh>
    <rPh sb="11" eb="13">
      <t>オクエン</t>
    </rPh>
    <rPh sb="19" eb="21">
      <t>オクエン</t>
    </rPh>
    <rPh sb="23" eb="25">
      <t>ザイセイ</t>
    </rPh>
    <rPh sb="25" eb="27">
      <t>チョウセイ</t>
    </rPh>
    <rPh sb="27" eb="29">
      <t>キキン</t>
    </rPh>
    <rPh sb="33" eb="35">
      <t>オクエン</t>
    </rPh>
    <phoneticPr fontId="4"/>
  </si>
  <si>
    <t>通常収支・・・不用地等売却代や財政調整基金といった補塡財源を除いた収支</t>
    <rPh sb="0" eb="2">
      <t>ツウジョウ</t>
    </rPh>
    <rPh sb="2" eb="4">
      <t>シュウシ</t>
    </rPh>
    <rPh sb="7" eb="8">
      <t>フ</t>
    </rPh>
    <rPh sb="8" eb="11">
      <t>ヨウチトウ</t>
    </rPh>
    <rPh sb="11" eb="13">
      <t>バイキャク</t>
    </rPh>
    <rPh sb="13" eb="14">
      <t>ダイ</t>
    </rPh>
    <rPh sb="15" eb="17">
      <t>ザイセイ</t>
    </rPh>
    <rPh sb="17" eb="19">
      <t>チョウセイ</t>
    </rPh>
    <rPh sb="19" eb="21">
      <t>キキン</t>
    </rPh>
    <rPh sb="25" eb="26">
      <t>ホ</t>
    </rPh>
    <rPh sb="26" eb="27">
      <t>フサガル</t>
    </rPh>
    <rPh sb="27" eb="29">
      <t>ザイゲン</t>
    </rPh>
    <rPh sb="30" eb="31">
      <t>ノゾ</t>
    </rPh>
    <rPh sb="33" eb="35">
      <t>シュウシ</t>
    </rPh>
    <phoneticPr fontId="4"/>
  </si>
  <si>
    <t>３.予算の概要</t>
    <rPh sb="2" eb="4">
      <t>ヨサン</t>
    </rPh>
    <rPh sb="5" eb="7">
      <t>ガイヨウ</t>
    </rPh>
    <phoneticPr fontId="4"/>
  </si>
  <si>
    <t>(１)各会計歳出予算</t>
    <rPh sb="3" eb="4">
      <t>カク</t>
    </rPh>
    <rPh sb="4" eb="6">
      <t>カイケイ</t>
    </rPh>
    <rPh sb="6" eb="8">
      <t>サイシュツ</t>
    </rPh>
    <rPh sb="8" eb="10">
      <t>ヨサン</t>
    </rPh>
    <phoneticPr fontId="4"/>
  </si>
  <si>
    <t>（単位：百万円、％）</t>
    <rPh sb="1" eb="3">
      <t>タンイ</t>
    </rPh>
    <rPh sb="4" eb="7">
      <t>ヒ</t>
    </rPh>
    <phoneticPr fontId="4"/>
  </si>
  <si>
    <t>会計名</t>
    <rPh sb="0" eb="2">
      <t>カイケイ</t>
    </rPh>
    <rPh sb="2" eb="3">
      <t>メイ</t>
    </rPh>
    <phoneticPr fontId="4"/>
  </si>
  <si>
    <t>３年度当初</t>
    <rPh sb="1" eb="3">
      <t>ネンド</t>
    </rPh>
    <rPh sb="3" eb="5">
      <t>トウショ</t>
    </rPh>
    <phoneticPr fontId="4"/>
  </si>
  <si>
    <t>２年度当初</t>
    <rPh sb="1" eb="3">
      <t>ネンド</t>
    </rPh>
    <rPh sb="3" eb="5">
      <t>トウショ</t>
    </rPh>
    <phoneticPr fontId="4"/>
  </si>
  <si>
    <t>増△減</t>
    <rPh sb="0" eb="1">
      <t>ゾウ</t>
    </rPh>
    <rPh sb="2" eb="3">
      <t>ゲン</t>
    </rPh>
    <phoneticPr fontId="4"/>
  </si>
  <si>
    <t>説明</t>
    <rPh sb="0" eb="2">
      <t>セツメイ</t>
    </rPh>
    <phoneticPr fontId="4"/>
  </si>
  <si>
    <t>８・９頁「一般会計歳入歳出予算内訳の説明」参照</t>
    <phoneticPr fontId="4"/>
  </si>
  <si>
    <t>特別会計</t>
    <rPh sb="0" eb="2">
      <t>トクベツ</t>
    </rPh>
    <rPh sb="2" eb="4">
      <t>カイケイ</t>
    </rPh>
    <phoneticPr fontId="4"/>
  </si>
  <si>
    <t>食肉市場事業</t>
    <rPh sb="0" eb="2">
      <t>ショクニク</t>
    </rPh>
    <rPh sb="2" eb="4">
      <t>シジョウ</t>
    </rPh>
    <rPh sb="4" eb="6">
      <t>ジギョウ</t>
    </rPh>
    <phoneticPr fontId="4"/>
  </si>
  <si>
    <t>市場整備事業に係る工事費の増　など</t>
    <rPh sb="0" eb="2">
      <t>シジョウ</t>
    </rPh>
    <rPh sb="2" eb="4">
      <t>セイビ</t>
    </rPh>
    <rPh sb="4" eb="6">
      <t>ジギョウ</t>
    </rPh>
    <rPh sb="7" eb="8">
      <t>カカ</t>
    </rPh>
    <rPh sb="9" eb="12">
      <t>コウジヒ</t>
    </rPh>
    <rPh sb="13" eb="14">
      <t>ゾウ</t>
    </rPh>
    <phoneticPr fontId="4"/>
  </si>
  <si>
    <t>駐車場事業</t>
    <rPh sb="0" eb="3">
      <t>チュウシャジョウ</t>
    </rPh>
    <rPh sb="3" eb="5">
      <t>ジギョウ</t>
    </rPh>
    <phoneticPr fontId="4"/>
  </si>
  <si>
    <t>改修工事費の増　など</t>
    <rPh sb="0" eb="2">
      <t>カイシュウ</t>
    </rPh>
    <rPh sb="2" eb="4">
      <t>コウジ</t>
    </rPh>
    <rPh sb="4" eb="5">
      <t>ヒ</t>
    </rPh>
    <rPh sb="6" eb="7">
      <t>ゾウ</t>
    </rPh>
    <phoneticPr fontId="4"/>
  </si>
  <si>
    <t>母子父子寡婦福祉貸付資金</t>
    <rPh sb="0" eb="2">
      <t>ボシ</t>
    </rPh>
    <rPh sb="2" eb="4">
      <t>フシ</t>
    </rPh>
    <rPh sb="4" eb="6">
      <t>カフ</t>
    </rPh>
    <rPh sb="6" eb="8">
      <t>フクシ</t>
    </rPh>
    <rPh sb="8" eb="10">
      <t>カシツケ</t>
    </rPh>
    <rPh sb="10" eb="12">
      <t>シキン</t>
    </rPh>
    <phoneticPr fontId="4"/>
  </si>
  <si>
    <t>国からの借入金の返還に係る公債費の減　など</t>
    <rPh sb="11" eb="12">
      <t>カカ</t>
    </rPh>
    <rPh sb="17" eb="18">
      <t>ゲン</t>
    </rPh>
    <phoneticPr fontId="4"/>
  </si>
  <si>
    <t>国民健康保険事業</t>
    <rPh sb="0" eb="2">
      <t>コクミン</t>
    </rPh>
    <rPh sb="2" eb="4">
      <t>ケンコウ</t>
    </rPh>
    <rPh sb="4" eb="6">
      <t>ホケン</t>
    </rPh>
    <rPh sb="6" eb="8">
      <t>ジギョウ</t>
    </rPh>
    <phoneticPr fontId="4"/>
  </si>
  <si>
    <t>高齢化の進展や医療の高度化による一人あたり医療費の増に伴う保険給付費の増　など</t>
    <rPh sb="0" eb="3">
      <t>コウレイカ</t>
    </rPh>
    <rPh sb="4" eb="6">
      <t>シンテン</t>
    </rPh>
    <rPh sb="7" eb="9">
      <t>イリョウ</t>
    </rPh>
    <rPh sb="10" eb="13">
      <t>コウドカ</t>
    </rPh>
    <rPh sb="16" eb="18">
      <t>ヒトリ</t>
    </rPh>
    <rPh sb="21" eb="24">
      <t>イリョウヒ</t>
    </rPh>
    <rPh sb="25" eb="26">
      <t>ゾウ</t>
    </rPh>
    <rPh sb="27" eb="28">
      <t>トモナ</t>
    </rPh>
    <rPh sb="29" eb="31">
      <t>ホケン</t>
    </rPh>
    <rPh sb="31" eb="33">
      <t>キュウフ</t>
    </rPh>
    <rPh sb="33" eb="34">
      <t>ヒ</t>
    </rPh>
    <rPh sb="35" eb="36">
      <t>ゾウ</t>
    </rPh>
    <phoneticPr fontId="4"/>
  </si>
  <si>
    <t>心身障害者扶養共済事業</t>
    <rPh sb="0" eb="2">
      <t>シンシン</t>
    </rPh>
    <rPh sb="2" eb="5">
      <t>ショウガイシャ</t>
    </rPh>
    <rPh sb="5" eb="7">
      <t>フヨウ</t>
    </rPh>
    <rPh sb="7" eb="9">
      <t>キョウサイ</t>
    </rPh>
    <rPh sb="9" eb="11">
      <t>ジギョウ</t>
    </rPh>
    <phoneticPr fontId="4"/>
  </si>
  <si>
    <t>年金受給者の増に伴う給付費の増　など</t>
    <rPh sb="0" eb="2">
      <t>ネンキン</t>
    </rPh>
    <rPh sb="2" eb="5">
      <t>ジュキュウシャ</t>
    </rPh>
    <rPh sb="6" eb="7">
      <t>ゾウ</t>
    </rPh>
    <rPh sb="8" eb="9">
      <t>トモナ</t>
    </rPh>
    <rPh sb="10" eb="12">
      <t>キュウフ</t>
    </rPh>
    <rPh sb="12" eb="13">
      <t>ヒ</t>
    </rPh>
    <rPh sb="14" eb="15">
      <t>ゾウ</t>
    </rPh>
    <phoneticPr fontId="4"/>
  </si>
  <si>
    <t>介護保険事業</t>
    <rPh sb="0" eb="2">
      <t>カイゴ</t>
    </rPh>
    <rPh sb="2" eb="4">
      <t>ホケン</t>
    </rPh>
    <rPh sb="4" eb="6">
      <t>ジギョウ</t>
    </rPh>
    <phoneticPr fontId="4"/>
  </si>
  <si>
    <t>高齢化の進展による一人あたり保険給付費の増　など</t>
    <rPh sb="0" eb="3">
      <t>コウレイカ</t>
    </rPh>
    <rPh sb="4" eb="6">
      <t>シンテン</t>
    </rPh>
    <rPh sb="9" eb="11">
      <t>ヒトリ</t>
    </rPh>
    <rPh sb="14" eb="16">
      <t>ホケン</t>
    </rPh>
    <rPh sb="16" eb="18">
      <t>キュウフ</t>
    </rPh>
    <rPh sb="18" eb="19">
      <t>ヒ</t>
    </rPh>
    <rPh sb="20" eb="21">
      <t>ゾウ</t>
    </rPh>
    <phoneticPr fontId="4"/>
  </si>
  <si>
    <t>後期高齢者医療事業</t>
    <rPh sb="0" eb="2">
      <t>コウキ</t>
    </rPh>
    <rPh sb="2" eb="5">
      <t>コウレイシャ</t>
    </rPh>
    <rPh sb="5" eb="7">
      <t>イリョウ</t>
    </rPh>
    <rPh sb="7" eb="9">
      <t>ジギョウ</t>
    </rPh>
    <phoneticPr fontId="4"/>
  </si>
  <si>
    <t>保険料賦課総額の増加に伴う後期高齢者医療広域連合納付金の増　など</t>
    <phoneticPr fontId="4"/>
  </si>
  <si>
    <t>（市街地再開発事業）</t>
    <rPh sb="1" eb="4">
      <t>シガイチ</t>
    </rPh>
    <rPh sb="4" eb="7">
      <t>サイカイハツ</t>
    </rPh>
    <rPh sb="7" eb="9">
      <t>ジギョウ</t>
    </rPh>
    <phoneticPr fontId="4"/>
  </si>
  <si>
    <t>（土地先行取得事業）</t>
    <rPh sb="1" eb="3">
      <t>トチ</t>
    </rPh>
    <rPh sb="3" eb="5">
      <t>センコウ</t>
    </rPh>
    <rPh sb="5" eb="7">
      <t>シュトク</t>
    </rPh>
    <rPh sb="7" eb="9">
      <t>ジギョウ</t>
    </rPh>
    <phoneticPr fontId="4"/>
  </si>
  <si>
    <t>　小計（政令等特別会計）</t>
    <rPh sb="1" eb="3">
      <t>ショウケイ</t>
    </rPh>
    <rPh sb="4" eb="7">
      <t>セイレイトウ</t>
    </rPh>
    <rPh sb="7" eb="9">
      <t>トクベツ</t>
    </rPh>
    <rPh sb="9" eb="11">
      <t>カイケイ</t>
    </rPh>
    <phoneticPr fontId="4"/>
  </si>
  <si>
    <t>中央卸売市場事業</t>
    <rPh sb="0" eb="2">
      <t>チュウオウ</t>
    </rPh>
    <rPh sb="2" eb="4">
      <t>オロシウリ</t>
    </rPh>
    <rPh sb="4" eb="6">
      <t>シジョウ</t>
    </rPh>
    <rPh sb="6" eb="8">
      <t>ジギョウ</t>
    </rPh>
    <phoneticPr fontId="4"/>
  </si>
  <si>
    <t>市場管理に係る委託料の増　など</t>
    <rPh sb="0" eb="2">
      <t>シジョウ</t>
    </rPh>
    <rPh sb="2" eb="4">
      <t>カンリ</t>
    </rPh>
    <rPh sb="5" eb="6">
      <t>カカ</t>
    </rPh>
    <rPh sb="7" eb="10">
      <t>イタクリョウ</t>
    </rPh>
    <rPh sb="11" eb="12">
      <t>ゾウ</t>
    </rPh>
    <phoneticPr fontId="4"/>
  </si>
  <si>
    <t>港営事業</t>
    <rPh sb="0" eb="1">
      <t>ミナト</t>
    </rPh>
    <rPh sb="1" eb="2">
      <t>エイ</t>
    </rPh>
    <rPh sb="2" eb="4">
      <t>ジギョウ</t>
    </rPh>
    <phoneticPr fontId="4"/>
  </si>
  <si>
    <t>夢洲地区インフラ整備に係る埋立事業費の増　など</t>
    <rPh sb="0" eb="2">
      <t>ユメシマ</t>
    </rPh>
    <rPh sb="2" eb="4">
      <t>チク</t>
    </rPh>
    <rPh sb="8" eb="10">
      <t>セイビ</t>
    </rPh>
    <rPh sb="11" eb="12">
      <t>カカ</t>
    </rPh>
    <rPh sb="13" eb="15">
      <t>ウメタテ</t>
    </rPh>
    <rPh sb="15" eb="18">
      <t>ジギョウヒ</t>
    </rPh>
    <rPh sb="19" eb="20">
      <t>ゾウ</t>
    </rPh>
    <phoneticPr fontId="0"/>
  </si>
  <si>
    <t>下水道事業</t>
    <rPh sb="0" eb="3">
      <t>ゲスイドウ</t>
    </rPh>
    <rPh sb="3" eb="5">
      <t>ジギョウ</t>
    </rPh>
    <phoneticPr fontId="4"/>
  </si>
  <si>
    <t>企業債償還金の減　など</t>
    <rPh sb="0" eb="2">
      <t>キギョウ</t>
    </rPh>
    <rPh sb="2" eb="3">
      <t>サイ</t>
    </rPh>
    <rPh sb="3" eb="5">
      <t>ショウカン</t>
    </rPh>
    <rPh sb="5" eb="6">
      <t>キン</t>
    </rPh>
    <rPh sb="7" eb="8">
      <t>ゲン</t>
    </rPh>
    <phoneticPr fontId="0"/>
  </si>
  <si>
    <t>　小計（準公営企業会計）</t>
    <rPh sb="1" eb="3">
      <t>ショウケイ</t>
    </rPh>
    <rPh sb="4" eb="5">
      <t>ジュン</t>
    </rPh>
    <rPh sb="5" eb="7">
      <t>コウエイ</t>
    </rPh>
    <rPh sb="7" eb="9">
      <t>キギョウ</t>
    </rPh>
    <rPh sb="9" eb="11">
      <t>カイケイ</t>
    </rPh>
    <phoneticPr fontId="4"/>
  </si>
  <si>
    <t>水道事業</t>
    <rPh sb="0" eb="2">
      <t>スイドウ</t>
    </rPh>
    <rPh sb="2" eb="4">
      <t>ジギョウ</t>
    </rPh>
    <phoneticPr fontId="4"/>
  </si>
  <si>
    <t>浄配水施設整備に係る建設改良費の増　など</t>
    <rPh sb="0" eb="1">
      <t>ジョウ</t>
    </rPh>
    <rPh sb="1" eb="3">
      <t>ハイスイ</t>
    </rPh>
    <rPh sb="3" eb="5">
      <t>シセツ</t>
    </rPh>
    <rPh sb="5" eb="7">
      <t>セイビ</t>
    </rPh>
    <rPh sb="8" eb="9">
      <t>カカ</t>
    </rPh>
    <rPh sb="10" eb="12">
      <t>ケンセツ</t>
    </rPh>
    <rPh sb="12" eb="14">
      <t>カイリョウ</t>
    </rPh>
    <rPh sb="14" eb="15">
      <t>ヒ</t>
    </rPh>
    <rPh sb="16" eb="17">
      <t>ゾウ</t>
    </rPh>
    <phoneticPr fontId="0"/>
  </si>
  <si>
    <t>工業用水道事業</t>
    <rPh sb="0" eb="3">
      <t>コウギョウヨウ</t>
    </rPh>
    <rPh sb="3" eb="5">
      <t>スイドウ</t>
    </rPh>
    <rPh sb="5" eb="7">
      <t>ジギョウ</t>
    </rPh>
    <phoneticPr fontId="4"/>
  </si>
  <si>
    <t>浄配水施設に係る修繕費の増　など</t>
    <rPh sb="0" eb="1">
      <t>ジョウ</t>
    </rPh>
    <rPh sb="1" eb="3">
      <t>ハイスイ</t>
    </rPh>
    <rPh sb="3" eb="5">
      <t>シセツ</t>
    </rPh>
    <rPh sb="6" eb="7">
      <t>カカ</t>
    </rPh>
    <rPh sb="8" eb="11">
      <t>シュウゼンヒ</t>
    </rPh>
    <rPh sb="12" eb="13">
      <t>ゾウ</t>
    </rPh>
    <phoneticPr fontId="0"/>
  </si>
  <si>
    <t>（自動車運送事業）</t>
    <rPh sb="1" eb="4">
      <t>ジドウシャ</t>
    </rPh>
    <rPh sb="4" eb="6">
      <t>ウンソウ</t>
    </rPh>
    <rPh sb="6" eb="8">
      <t>ジギョウ</t>
    </rPh>
    <phoneticPr fontId="4"/>
  </si>
  <si>
    <t>交通事業の民営化に伴い、会計廃止</t>
    <rPh sb="0" eb="2">
      <t>コウツウ</t>
    </rPh>
    <rPh sb="2" eb="4">
      <t>ジギョウ</t>
    </rPh>
    <rPh sb="5" eb="7">
      <t>ミンエイ</t>
    </rPh>
    <rPh sb="7" eb="8">
      <t>カ</t>
    </rPh>
    <rPh sb="9" eb="10">
      <t>トモナ</t>
    </rPh>
    <rPh sb="12" eb="14">
      <t>カイケイ</t>
    </rPh>
    <rPh sb="14" eb="16">
      <t>ハイシ</t>
    </rPh>
    <phoneticPr fontId="4"/>
  </si>
  <si>
    <t>（高速鉄道事業）</t>
    <rPh sb="1" eb="3">
      <t>コウソク</t>
    </rPh>
    <rPh sb="3" eb="5">
      <t>テツドウ</t>
    </rPh>
    <rPh sb="5" eb="7">
      <t>ジギョウ</t>
    </rPh>
    <phoneticPr fontId="4"/>
  </si>
  <si>
    <t>（市民病院事業）</t>
    <rPh sb="1" eb="3">
      <t>シミン</t>
    </rPh>
    <rPh sb="3" eb="5">
      <t>ビョウイン</t>
    </rPh>
    <rPh sb="5" eb="7">
      <t>ジギョウ</t>
    </rPh>
    <phoneticPr fontId="4"/>
  </si>
  <si>
    <t>　小計（公営企業会計）</t>
    <rPh sb="1" eb="3">
      <t>ショウケイ</t>
    </rPh>
    <rPh sb="4" eb="6">
      <t>コウエイ</t>
    </rPh>
    <rPh sb="6" eb="8">
      <t>キギョウ</t>
    </rPh>
    <rPh sb="8" eb="10">
      <t>カイケイ</t>
    </rPh>
    <phoneticPr fontId="4"/>
  </si>
  <si>
    <t>公債費</t>
    <rPh sb="0" eb="2">
      <t>コウサイ</t>
    </rPh>
    <rPh sb="2" eb="3">
      <t>ヒ</t>
    </rPh>
    <phoneticPr fontId="4"/>
  </si>
  <si>
    <t>元利償還金の減　など
（公債費会計は、各会計の公債関係の歳入・歳出を一括して経理するために設けられた
　整理会計である）</t>
    <rPh sb="0" eb="2">
      <t>ガンリ</t>
    </rPh>
    <rPh sb="2" eb="4">
      <t>ショウカン</t>
    </rPh>
    <rPh sb="4" eb="5">
      <t>キン</t>
    </rPh>
    <rPh sb="6" eb="7">
      <t>ゲン</t>
    </rPh>
    <phoneticPr fontId="4"/>
  </si>
  <si>
    <t>合計</t>
    <rPh sb="0" eb="2">
      <t>ゴウケイ</t>
    </rPh>
    <phoneticPr fontId="4"/>
  </si>
  <si>
    <t>純計</t>
    <rPh sb="0" eb="1">
      <t>ジュン</t>
    </rPh>
    <rPh sb="1" eb="2">
      <t>ケイ</t>
    </rPh>
    <phoneticPr fontId="4"/>
  </si>
  <si>
    <t>（２）一般会計歳入歳出予算内訳</t>
    <rPh sb="3" eb="5">
      <t>イッパン</t>
    </rPh>
    <rPh sb="5" eb="7">
      <t>カイケイ</t>
    </rPh>
    <rPh sb="7" eb="9">
      <t>サイニュウ</t>
    </rPh>
    <rPh sb="9" eb="11">
      <t>サイシュツ</t>
    </rPh>
    <rPh sb="11" eb="13">
      <t>ヨサン</t>
    </rPh>
    <rPh sb="13" eb="15">
      <t>ウチワケ</t>
    </rPh>
    <phoneticPr fontId="4"/>
  </si>
  <si>
    <t>（単位：百万円、％）</t>
    <rPh sb="1" eb="3">
      <t>タンイ</t>
    </rPh>
    <rPh sb="4" eb="7">
      <t>ヒャクマンエン</t>
    </rPh>
    <phoneticPr fontId="4"/>
  </si>
  <si>
    <t>区分</t>
    <rPh sb="0" eb="2">
      <t>クブン</t>
    </rPh>
    <phoneticPr fontId="4"/>
  </si>
  <si>
    <t>（歳　　入）</t>
    <rPh sb="1" eb="2">
      <t>トシ</t>
    </rPh>
    <rPh sb="4" eb="5">
      <t>イ</t>
    </rPh>
    <phoneticPr fontId="4"/>
  </si>
  <si>
    <t>市税</t>
    <rPh sb="0" eb="2">
      <t>シゼイ</t>
    </rPh>
    <phoneticPr fontId="4"/>
  </si>
  <si>
    <t>地方特例交付金</t>
    <rPh sb="0" eb="2">
      <t>チホウ</t>
    </rPh>
    <rPh sb="2" eb="4">
      <t>トクレイ</t>
    </rPh>
    <rPh sb="4" eb="7">
      <t>コウフキン</t>
    </rPh>
    <phoneticPr fontId="4"/>
  </si>
  <si>
    <t>地方交付税</t>
    <rPh sb="0" eb="2">
      <t>チホウ</t>
    </rPh>
    <rPh sb="2" eb="5">
      <t>コウフゼイ</t>
    </rPh>
    <phoneticPr fontId="4"/>
  </si>
  <si>
    <t>譲与税・交付金</t>
    <rPh sb="0" eb="2">
      <t>ジョウヨ</t>
    </rPh>
    <rPh sb="2" eb="3">
      <t>ゼイ</t>
    </rPh>
    <rPh sb="4" eb="7">
      <t>コウフキン</t>
    </rPh>
    <phoneticPr fontId="4"/>
  </si>
  <si>
    <t>国・府支出金</t>
    <rPh sb="0" eb="1">
      <t>クニ</t>
    </rPh>
    <rPh sb="2" eb="3">
      <t>フ</t>
    </rPh>
    <rPh sb="3" eb="6">
      <t>シシュツキン</t>
    </rPh>
    <phoneticPr fontId="4"/>
  </si>
  <si>
    <t>市債</t>
    <rPh sb="0" eb="2">
      <t>シサイ</t>
    </rPh>
    <phoneticPr fontId="4"/>
  </si>
  <si>
    <t>う ち</t>
    <phoneticPr fontId="4"/>
  </si>
  <si>
    <t>臨時財政対策債</t>
    <rPh sb="0" eb="2">
      <t>リンジ</t>
    </rPh>
    <rPh sb="2" eb="4">
      <t>ザイセイ</t>
    </rPh>
    <rPh sb="4" eb="6">
      <t>タイサク</t>
    </rPh>
    <rPh sb="6" eb="7">
      <t>サイ</t>
    </rPh>
    <phoneticPr fontId="4"/>
  </si>
  <si>
    <t>除 く</t>
    <rPh sb="0" eb="1">
      <t>ノゾ</t>
    </rPh>
    <phoneticPr fontId="4"/>
  </si>
  <si>
    <t>その他</t>
    <rPh sb="2" eb="3">
      <t>タ</t>
    </rPh>
    <phoneticPr fontId="4"/>
  </si>
  <si>
    <t>（歳　　出）</t>
    <rPh sb="1" eb="2">
      <t>トシ</t>
    </rPh>
    <rPh sb="4" eb="5">
      <t>デ</t>
    </rPh>
    <phoneticPr fontId="4"/>
  </si>
  <si>
    <t>人件費</t>
    <rPh sb="0" eb="3">
      <t>ジンケンヒ</t>
    </rPh>
    <phoneticPr fontId="4"/>
  </si>
  <si>
    <t>扶助費</t>
    <rPh sb="0" eb="3">
      <t>フジョヒ</t>
    </rPh>
    <phoneticPr fontId="4"/>
  </si>
  <si>
    <t>行政施策経費</t>
    <rPh sb="0" eb="2">
      <t>ギョウセイ</t>
    </rPh>
    <phoneticPr fontId="4"/>
  </si>
  <si>
    <t>投資的経費</t>
    <phoneticPr fontId="4"/>
  </si>
  <si>
    <t>特別会計繰出金等</t>
    <phoneticPr fontId="4"/>
  </si>
  <si>
    <t>※（　）書きは、令和２年度徴収猶予特例分の令和３年度収入を除いた実質的な計数を記載している。</t>
    <rPh sb="4" eb="5">
      <t>ガ</t>
    </rPh>
    <rPh sb="8" eb="10">
      <t>レイワ</t>
    </rPh>
    <rPh sb="11" eb="13">
      <t>ネンド</t>
    </rPh>
    <rPh sb="13" eb="15">
      <t>チョウシュウ</t>
    </rPh>
    <rPh sb="15" eb="17">
      <t>ユウヨ</t>
    </rPh>
    <rPh sb="17" eb="19">
      <t>トクレイ</t>
    </rPh>
    <rPh sb="19" eb="20">
      <t>ブン</t>
    </rPh>
    <rPh sb="21" eb="23">
      <t>レイワ</t>
    </rPh>
    <rPh sb="24" eb="26">
      <t>ネンド</t>
    </rPh>
    <rPh sb="26" eb="28">
      <t>シュウニュウ</t>
    </rPh>
    <rPh sb="29" eb="30">
      <t>ノゾ</t>
    </rPh>
    <rPh sb="32" eb="35">
      <t>ジッシツテキ</t>
    </rPh>
    <rPh sb="36" eb="38">
      <t>ケイスウ</t>
    </rPh>
    <rPh sb="39" eb="41">
      <t>キサイ</t>
    </rPh>
    <phoneticPr fontId="4"/>
  </si>
  <si>
    <t>　なお、上記影響額は、市税（11,535百万円）及び譲与税・交付金（1,038百万円）合わせて12,573百万円である。</t>
    <rPh sb="4" eb="6">
      <t>ジョウキ</t>
    </rPh>
    <rPh sb="6" eb="8">
      <t>エイキョウ</t>
    </rPh>
    <rPh sb="8" eb="9">
      <t>ガク</t>
    </rPh>
    <rPh sb="20" eb="23">
      <t>ヒャクマンエン</t>
    </rPh>
    <rPh sb="39" eb="42">
      <t>ヒャクマンエン</t>
    </rPh>
    <phoneticPr fontId="4"/>
  </si>
  <si>
    <t>令和３年度一般会計歳入歳出予算内訳</t>
    <rPh sb="0" eb="2">
      <t>レイワ</t>
    </rPh>
    <rPh sb="3" eb="5">
      <t>ネンド</t>
    </rPh>
    <rPh sb="5" eb="7">
      <t>イッパン</t>
    </rPh>
    <rPh sb="7" eb="9">
      <t>カイケイ</t>
    </rPh>
    <rPh sb="9" eb="11">
      <t>サイニュウ</t>
    </rPh>
    <rPh sb="11" eb="13">
      <t>サイシュツ</t>
    </rPh>
    <rPh sb="13" eb="15">
      <t>ヨサン</t>
    </rPh>
    <rPh sb="15" eb="17">
      <t>ウチワケ</t>
    </rPh>
    <phoneticPr fontId="4"/>
  </si>
  <si>
    <t>入力セル</t>
    <rPh sb="0" eb="2">
      <t>ニュウリョク</t>
    </rPh>
    <phoneticPr fontId="4"/>
  </si>
  <si>
    <t>円グラフ用バックデータ</t>
    <rPh sb="0" eb="1">
      <t>エン</t>
    </rPh>
    <rPh sb="4" eb="5">
      <t>ヨウ</t>
    </rPh>
    <phoneticPr fontId="4"/>
  </si>
  <si>
    <t>（一般会計歳入歳出予算内訳より）</t>
    <phoneticPr fontId="4"/>
  </si>
  <si>
    <t>※「端数処理」のシートより</t>
    <rPh sb="2" eb="4">
      <t>ハスウ</t>
    </rPh>
    <rPh sb="4" eb="6">
      <t>ショリ</t>
    </rPh>
    <phoneticPr fontId="4"/>
  </si>
  <si>
    <t>３年度予算</t>
    <rPh sb="1" eb="3">
      <t>ネンド</t>
    </rPh>
    <rPh sb="3" eb="5">
      <t>ヨサン</t>
    </rPh>
    <phoneticPr fontId="4"/>
  </si>
  <si>
    <t>構成比</t>
    <rPh sb="0" eb="3">
      <t>コウセイヒ</t>
    </rPh>
    <phoneticPr fontId="4"/>
  </si>
  <si>
    <t>市税の内訳（百万円単位）は、8枚もの「市税予算の内訳」に合わすこと。</t>
    <rPh sb="0" eb="2">
      <t>シゼイ</t>
    </rPh>
    <rPh sb="3" eb="5">
      <t>ウチワケ</t>
    </rPh>
    <rPh sb="6" eb="7">
      <t>ヒャク</t>
    </rPh>
    <rPh sb="7" eb="9">
      <t>マンエン</t>
    </rPh>
    <rPh sb="9" eb="11">
      <t>タンイ</t>
    </rPh>
    <rPh sb="15" eb="16">
      <t>マイ</t>
    </rPh>
    <rPh sb="19" eb="21">
      <t>シゼイ</t>
    </rPh>
    <rPh sb="21" eb="23">
      <t>ヨサン</t>
    </rPh>
    <rPh sb="24" eb="26">
      <t>ウチワケ</t>
    </rPh>
    <rPh sb="28" eb="29">
      <t>ア</t>
    </rPh>
    <phoneticPr fontId="4"/>
  </si>
  <si>
    <t>（歳　入）</t>
    <rPh sb="1" eb="2">
      <t>トシ</t>
    </rPh>
    <rPh sb="3" eb="4">
      <t>イ</t>
    </rPh>
    <phoneticPr fontId="4"/>
  </si>
  <si>
    <t>端数調整</t>
    <rPh sb="0" eb="2">
      <t>ハスウ</t>
    </rPh>
    <rPh sb="2" eb="4">
      <t>チョウセイ</t>
    </rPh>
    <phoneticPr fontId="4"/>
  </si>
  <si>
    <t>千円単位</t>
    <rPh sb="0" eb="2">
      <t>センエン</t>
    </rPh>
    <rPh sb="2" eb="4">
      <t>タンイ</t>
    </rPh>
    <phoneticPr fontId="4"/>
  </si>
  <si>
    <t>固定資産
都市計画税</t>
    <rPh sb="0" eb="2">
      <t>コテイ</t>
    </rPh>
    <rPh sb="2" eb="4">
      <t>シサン</t>
    </rPh>
    <rPh sb="5" eb="7">
      <t>トシ</t>
    </rPh>
    <rPh sb="7" eb="9">
      <t>ケイカク</t>
    </rPh>
    <rPh sb="9" eb="10">
      <t>ゼイ</t>
    </rPh>
    <phoneticPr fontId="4"/>
  </si>
  <si>
    <t>※参考　26年度5月補正後</t>
    <rPh sb="1" eb="3">
      <t>サンコウ</t>
    </rPh>
    <rPh sb="6" eb="8">
      <t>ネンド</t>
    </rPh>
    <rPh sb="9" eb="10">
      <t>ガツ</t>
    </rPh>
    <rPh sb="10" eb="12">
      <t>ホセイ</t>
    </rPh>
    <rPh sb="12" eb="13">
      <t>ゴ</t>
    </rPh>
    <phoneticPr fontId="4"/>
  </si>
  <si>
    <t>繰入金</t>
    <rPh sb="0" eb="2">
      <t>クリイレ</t>
    </rPh>
    <rPh sb="2" eb="3">
      <t>キン</t>
    </rPh>
    <phoneticPr fontId="4"/>
  </si>
  <si>
    <t>使・手</t>
    <rPh sb="0" eb="1">
      <t>シ</t>
    </rPh>
    <rPh sb="2" eb="3">
      <t>テ</t>
    </rPh>
    <phoneticPr fontId="4"/>
  </si>
  <si>
    <t>諸収入など</t>
    <rPh sb="0" eb="1">
      <t>ショ</t>
    </rPh>
    <rPh sb="1" eb="3">
      <t>シュウニュウ</t>
    </rPh>
    <phoneticPr fontId="4"/>
  </si>
  <si>
    <t>↓収支構造より</t>
  </si>
  <si>
    <t>（歳　出）</t>
    <rPh sb="1" eb="2">
      <t>トシ</t>
    </rPh>
    <rPh sb="3" eb="4">
      <t>デ</t>
    </rPh>
    <phoneticPr fontId="4"/>
  </si>
  <si>
    <t>退職手当</t>
    <rPh sb="0" eb="2">
      <t>タイショク</t>
    </rPh>
    <rPh sb="2" eb="4">
      <t>テアテ</t>
    </rPh>
    <phoneticPr fontId="4"/>
  </si>
  <si>
    <t>退職手当以外</t>
    <rPh sb="0" eb="2">
      <t>タイショク</t>
    </rPh>
    <rPh sb="2" eb="4">
      <t>テアテ</t>
    </rPh>
    <rPh sb="4" eb="6">
      <t>イガイ</t>
    </rPh>
    <phoneticPr fontId="4"/>
  </si>
  <si>
    <t>行政施策経費</t>
    <rPh sb="0" eb="2">
      <t>ギョウセイ</t>
    </rPh>
    <rPh sb="2" eb="4">
      <t>シサク</t>
    </rPh>
    <rPh sb="4" eb="6">
      <t>ケイヒ</t>
    </rPh>
    <phoneticPr fontId="4"/>
  </si>
  <si>
    <t>投資的経費</t>
    <rPh sb="0" eb="3">
      <t>トウシテキ</t>
    </rPh>
    <rPh sb="3" eb="5">
      <t>ケイヒ</t>
    </rPh>
    <phoneticPr fontId="4"/>
  </si>
  <si>
    <t>特別会計繰出金等</t>
    <rPh sb="0" eb="2">
      <t>トクベツ</t>
    </rPh>
    <rPh sb="2" eb="4">
      <t>カイケイ</t>
    </rPh>
    <rPh sb="4" eb="7">
      <t>クリダシキン</t>
    </rPh>
    <rPh sb="7" eb="8">
      <t>トウ</t>
    </rPh>
    <phoneticPr fontId="4"/>
  </si>
  <si>
    <t>一般会計歳入歳出予算内訳の説明</t>
    <rPh sb="0" eb="2">
      <t>イッパン</t>
    </rPh>
    <rPh sb="2" eb="4">
      <t>カイケイ</t>
    </rPh>
    <rPh sb="4" eb="6">
      <t>サイニュウ</t>
    </rPh>
    <rPh sb="6" eb="8">
      <t>サイシュツ</t>
    </rPh>
    <rPh sb="8" eb="10">
      <t>ヨサン</t>
    </rPh>
    <rPh sb="10" eb="12">
      <t>ウチワケ</t>
    </rPh>
    <rPh sb="13" eb="15">
      <t>セツメイ</t>
    </rPh>
    <phoneticPr fontId="4"/>
  </si>
  <si>
    <t>【概要説明】</t>
    <rPh sb="1" eb="3">
      <t>ガイヨウ</t>
    </rPh>
    <rPh sb="3" eb="5">
      <t>セツメイ</t>
    </rPh>
    <phoneticPr fontId="4"/>
  </si>
  <si>
    <t xml:space="preserve">　元金償還金の減などによる公債費の減などがあるものの、新型コロナウイルス感染症対策
関連経費の増などによる行政施策経費の増や、障がい者自立支援給付費の増などによる扶助
費の増などにより、前年度に比べ60,125百万円の増となっている。
</t>
    <rPh sb="27" eb="29">
      <t>シンガタ</t>
    </rPh>
    <rPh sb="36" eb="39">
      <t>カンセンショウ</t>
    </rPh>
    <rPh sb="39" eb="41">
      <t>タイサク</t>
    </rPh>
    <rPh sb="47" eb="48">
      <t>ゾウ</t>
    </rPh>
    <rPh sb="53" eb="55">
      <t>ギョウセイ</t>
    </rPh>
    <rPh sb="55" eb="57">
      <t>シサク</t>
    </rPh>
    <rPh sb="57" eb="59">
      <t>ケイヒ</t>
    </rPh>
    <rPh sb="60" eb="61">
      <t>ゾウ</t>
    </rPh>
    <rPh sb="81" eb="83">
      <t>フジョ</t>
    </rPh>
    <rPh sb="109" eb="110">
      <t>ゾウ</t>
    </rPh>
    <phoneticPr fontId="4"/>
  </si>
  <si>
    <t>　なお、歳入・歳出ごとの内訳の説明は以下のとおりである。</t>
    <rPh sb="4" eb="6">
      <t>サイニュウ</t>
    </rPh>
    <rPh sb="7" eb="9">
      <t>サイシュツ</t>
    </rPh>
    <rPh sb="12" eb="14">
      <t>ウチワケ</t>
    </rPh>
    <rPh sb="15" eb="17">
      <t>セツメイ</t>
    </rPh>
    <rPh sb="18" eb="20">
      <t>イカ</t>
    </rPh>
    <phoneticPr fontId="4"/>
  </si>
  <si>
    <t>【歳入】</t>
    <rPh sb="1" eb="3">
      <t>サイニュウ</t>
    </rPh>
    <phoneticPr fontId="4"/>
  </si>
  <si>
    <t>(市税)</t>
    <rPh sb="1" eb="3">
      <t>シゼイ</t>
    </rPh>
    <phoneticPr fontId="4"/>
  </si>
  <si>
    <t>　国の新型コロナウイルス感染症緊急経済対策として創設された徴収猶予の特例により、令和２年度中に猶予された分の令和３年度収入が見込まれるものの、経済環境の悪化等に伴って、法人市民税を中心に大幅な落ち込みが見込まれることなどから、前年度に比べ△30,136百万円減の711,901百万円を計上した。</t>
    <rPh sb="1" eb="2">
      <t>クニ</t>
    </rPh>
    <rPh sb="3" eb="5">
      <t>シンガタ</t>
    </rPh>
    <rPh sb="12" eb="15">
      <t>カンセンショウ</t>
    </rPh>
    <rPh sb="15" eb="17">
      <t>キンキュウ</t>
    </rPh>
    <rPh sb="17" eb="19">
      <t>ケイザイ</t>
    </rPh>
    <rPh sb="19" eb="21">
      <t>タイサク</t>
    </rPh>
    <rPh sb="24" eb="26">
      <t>ソウセツ</t>
    </rPh>
    <rPh sb="29" eb="31">
      <t>チョウシュウ</t>
    </rPh>
    <rPh sb="31" eb="33">
      <t>ユウヨ</t>
    </rPh>
    <rPh sb="34" eb="36">
      <t>トクレイ</t>
    </rPh>
    <rPh sb="40" eb="42">
      <t>レイワ</t>
    </rPh>
    <rPh sb="43" eb="45">
      <t>ネンド</t>
    </rPh>
    <rPh sb="45" eb="46">
      <t>チュウ</t>
    </rPh>
    <rPh sb="47" eb="49">
      <t>ユウヨ</t>
    </rPh>
    <rPh sb="52" eb="53">
      <t>ブン</t>
    </rPh>
    <rPh sb="54" eb="56">
      <t>レイワ</t>
    </rPh>
    <rPh sb="57" eb="59">
      <t>ネンド</t>
    </rPh>
    <rPh sb="59" eb="61">
      <t>シュウニュウ</t>
    </rPh>
    <rPh sb="62" eb="64">
      <t>ミコ</t>
    </rPh>
    <rPh sb="71" eb="73">
      <t>ケイザイ</t>
    </rPh>
    <rPh sb="73" eb="75">
      <t>カンキョウ</t>
    </rPh>
    <rPh sb="76" eb="78">
      <t>アッカ</t>
    </rPh>
    <rPh sb="78" eb="79">
      <t>トウ</t>
    </rPh>
    <rPh sb="80" eb="81">
      <t>トモナ</t>
    </rPh>
    <rPh sb="84" eb="86">
      <t>ホウジン</t>
    </rPh>
    <rPh sb="86" eb="89">
      <t>シミンゼイ</t>
    </rPh>
    <rPh sb="90" eb="92">
      <t>チュウシン</t>
    </rPh>
    <rPh sb="93" eb="95">
      <t>オオハバ</t>
    </rPh>
    <rPh sb="96" eb="97">
      <t>オ</t>
    </rPh>
    <rPh sb="98" eb="99">
      <t>コ</t>
    </rPh>
    <rPh sb="101" eb="103">
      <t>ミコ</t>
    </rPh>
    <rPh sb="113" eb="116">
      <t>ゼンネンド</t>
    </rPh>
    <rPh sb="117" eb="118">
      <t>クラ</t>
    </rPh>
    <rPh sb="126" eb="129">
      <t>ヒ</t>
    </rPh>
    <rPh sb="129" eb="130">
      <t>ゲン</t>
    </rPh>
    <rPh sb="138" eb="141">
      <t>ヒャクマンエン</t>
    </rPh>
    <rPh sb="142" eb="144">
      <t>ケイジョウ</t>
    </rPh>
    <phoneticPr fontId="4"/>
  </si>
  <si>
    <t>(地方特例交付金)</t>
    <rPh sb="1" eb="3">
      <t>チホウ</t>
    </rPh>
    <rPh sb="3" eb="5">
      <t>トクレイ</t>
    </rPh>
    <rPh sb="5" eb="8">
      <t>コウフキン</t>
    </rPh>
    <phoneticPr fontId="4"/>
  </si>
  <si>
    <t>　国の新型コロナウイルス感染症緊急経済対策として創設された固定資産税等の軽減措置などに伴い、その減収を補塡するために交付される特別交付金の増などにより、前年度に比べ4,738百万円増の7,868百万円を計上した。</t>
    <rPh sb="1" eb="2">
      <t>クニ</t>
    </rPh>
    <rPh sb="3" eb="5">
      <t>シンガタ</t>
    </rPh>
    <rPh sb="12" eb="15">
      <t>カンセンショウ</t>
    </rPh>
    <rPh sb="15" eb="17">
      <t>キンキュウ</t>
    </rPh>
    <rPh sb="17" eb="19">
      <t>ケイザイ</t>
    </rPh>
    <rPh sb="19" eb="21">
      <t>タイサク</t>
    </rPh>
    <rPh sb="29" eb="31">
      <t>コテイ</t>
    </rPh>
    <rPh sb="31" eb="34">
      <t>シサンゼイ</t>
    </rPh>
    <rPh sb="34" eb="35">
      <t>トウ</t>
    </rPh>
    <rPh sb="36" eb="38">
      <t>ケイゲン</t>
    </rPh>
    <rPh sb="38" eb="40">
      <t>ソチ</t>
    </rPh>
    <rPh sb="43" eb="44">
      <t>トモナ</t>
    </rPh>
    <rPh sb="48" eb="50">
      <t>ゲンシュウ</t>
    </rPh>
    <rPh sb="51" eb="52">
      <t>ホ</t>
    </rPh>
    <rPh sb="52" eb="53">
      <t>フサガル</t>
    </rPh>
    <rPh sb="58" eb="60">
      <t>コウフ</t>
    </rPh>
    <rPh sb="63" eb="65">
      <t>トクベツ</t>
    </rPh>
    <rPh sb="65" eb="68">
      <t>コウフキン</t>
    </rPh>
    <rPh sb="69" eb="70">
      <t>ゾウ</t>
    </rPh>
    <rPh sb="76" eb="79">
      <t>ゼンネンド</t>
    </rPh>
    <rPh sb="80" eb="81">
      <t>クラ</t>
    </rPh>
    <rPh sb="87" eb="90">
      <t>ヒャクマンエン</t>
    </rPh>
    <rPh sb="90" eb="91">
      <t>ゾウ</t>
    </rPh>
    <rPh sb="97" eb="100">
      <t>ヒャクマンエン</t>
    </rPh>
    <rPh sb="101" eb="103">
      <t>ケイジョウ</t>
    </rPh>
    <phoneticPr fontId="4"/>
  </si>
  <si>
    <t>(地方交付税)</t>
    <rPh sb="1" eb="3">
      <t>チホウ</t>
    </rPh>
    <rPh sb="3" eb="6">
      <t>コウフゼイ</t>
    </rPh>
    <phoneticPr fontId="4"/>
  </si>
  <si>
    <t>　地方財政計画等で示される交付税総額の見込状況や本市の市税収入等の状況などを勘案して、50,000百万円を計上した。
　なお、後年度に地方交付税で全額措置される臨時財政対策債（71,900百万円）を含めた実質的な地方交付税総額は、前年度に比べ50,600百万円増の121,900百万円を計上した。</t>
    <rPh sb="1" eb="3">
      <t>チホウ</t>
    </rPh>
    <rPh sb="3" eb="5">
      <t>ザイセイ</t>
    </rPh>
    <rPh sb="5" eb="7">
      <t>ケイカク</t>
    </rPh>
    <rPh sb="7" eb="8">
      <t>ナド</t>
    </rPh>
    <rPh sb="9" eb="10">
      <t>シメ</t>
    </rPh>
    <rPh sb="13" eb="16">
      <t>コウフゼイ</t>
    </rPh>
    <rPh sb="16" eb="18">
      <t>ソウガク</t>
    </rPh>
    <rPh sb="19" eb="21">
      <t>ミコ</t>
    </rPh>
    <rPh sb="21" eb="23">
      <t>ジョウキョウ</t>
    </rPh>
    <rPh sb="24" eb="26">
      <t>ホンシ</t>
    </rPh>
    <rPh sb="27" eb="28">
      <t>シ</t>
    </rPh>
    <rPh sb="28" eb="29">
      <t>ゼイ</t>
    </rPh>
    <rPh sb="29" eb="31">
      <t>シュウニュウ</t>
    </rPh>
    <rPh sb="31" eb="32">
      <t>トウ</t>
    </rPh>
    <rPh sb="33" eb="35">
      <t>ジョウキョウ</t>
    </rPh>
    <rPh sb="38" eb="40">
      <t>カンアン</t>
    </rPh>
    <rPh sb="49" eb="52">
      <t>ヒャクマンエン</t>
    </rPh>
    <rPh sb="53" eb="55">
      <t>ケイジョウ</t>
    </rPh>
    <rPh sb="63" eb="66">
      <t>コウネンド</t>
    </rPh>
    <rPh sb="67" eb="69">
      <t>チホウ</t>
    </rPh>
    <rPh sb="69" eb="72">
      <t>コウフゼイ</t>
    </rPh>
    <rPh sb="73" eb="75">
      <t>ゼンガク</t>
    </rPh>
    <rPh sb="75" eb="77">
      <t>ソチ</t>
    </rPh>
    <rPh sb="80" eb="82">
      <t>リンジ</t>
    </rPh>
    <rPh sb="82" eb="84">
      <t>ザイセイ</t>
    </rPh>
    <rPh sb="84" eb="86">
      <t>タイサク</t>
    </rPh>
    <rPh sb="86" eb="87">
      <t>サイ</t>
    </rPh>
    <rPh sb="94" eb="97">
      <t>ヒャクマンエン</t>
    </rPh>
    <rPh sb="99" eb="100">
      <t>フク</t>
    </rPh>
    <rPh sb="102" eb="105">
      <t>ジッシツテキ</t>
    </rPh>
    <rPh sb="106" eb="108">
      <t>チホウ</t>
    </rPh>
    <rPh sb="108" eb="111">
      <t>コウフゼイ</t>
    </rPh>
    <rPh sb="111" eb="113">
      <t>ソウガク</t>
    </rPh>
    <rPh sb="115" eb="118">
      <t>ゼンネンド</t>
    </rPh>
    <rPh sb="119" eb="120">
      <t>クラ</t>
    </rPh>
    <rPh sb="127" eb="130">
      <t>ヒャクマンエン</t>
    </rPh>
    <rPh sb="130" eb="131">
      <t>ゾウ</t>
    </rPh>
    <rPh sb="139" eb="142">
      <t>ヒャクマンエン</t>
    </rPh>
    <rPh sb="143" eb="145">
      <t>ケイジョウ</t>
    </rPh>
    <phoneticPr fontId="4"/>
  </si>
  <si>
    <t>(譲与税・交付金)</t>
    <rPh sb="1" eb="3">
      <t>ジョウヨ</t>
    </rPh>
    <rPh sb="3" eb="4">
      <t>ゼイ</t>
    </rPh>
    <rPh sb="5" eb="8">
      <t>コウフキン</t>
    </rPh>
    <phoneticPr fontId="4"/>
  </si>
  <si>
    <t>　国の新型コロナウイルス感染症緊急経済対策として創設された徴収猶予の特例により、令和２年度中に猶予された分の令和３年度収入が見込まれるものの、消費の低迷等に伴う地方消費税交付金の減などにより、前年度に比べ△2,968百万円減の105,917百万円を計上した。</t>
    <rPh sb="1" eb="2">
      <t>クニ</t>
    </rPh>
    <rPh sb="54" eb="56">
      <t>レイワ</t>
    </rPh>
    <rPh sb="57" eb="59">
      <t>ネンド</t>
    </rPh>
    <rPh sb="71" eb="73">
      <t>ショウヒ</t>
    </rPh>
    <rPh sb="74" eb="76">
      <t>テイメイ</t>
    </rPh>
    <rPh sb="76" eb="77">
      <t>トウ</t>
    </rPh>
    <rPh sb="78" eb="79">
      <t>トモナ</t>
    </rPh>
    <rPh sb="80" eb="82">
      <t>チホウ</t>
    </rPh>
    <rPh sb="82" eb="85">
      <t>ショウヒゼイ</t>
    </rPh>
    <rPh sb="85" eb="88">
      <t>コウフキン</t>
    </rPh>
    <rPh sb="89" eb="90">
      <t>ゲン</t>
    </rPh>
    <rPh sb="96" eb="99">
      <t>ゼンネンド</t>
    </rPh>
    <rPh sb="100" eb="101">
      <t>クラ</t>
    </rPh>
    <rPh sb="108" eb="111">
      <t>ヒャクマンエン</t>
    </rPh>
    <rPh sb="111" eb="112">
      <t>ゲン</t>
    </rPh>
    <rPh sb="120" eb="123">
      <t>ヒャクマンエン</t>
    </rPh>
    <rPh sb="124" eb="126">
      <t>ケイジョウ</t>
    </rPh>
    <phoneticPr fontId="4"/>
  </si>
  <si>
    <t>(国・府支出金)</t>
    <rPh sb="1" eb="2">
      <t>クニ</t>
    </rPh>
    <rPh sb="3" eb="4">
      <t>フ</t>
    </rPh>
    <rPh sb="4" eb="7">
      <t>シシュツキン</t>
    </rPh>
    <phoneticPr fontId="4"/>
  </si>
  <si>
    <t>　新型コロナウイルス感染症対策関連経費（ワクチン接種事業〔国〕、ＰＣＲ検査体制の充実〔国〕、自宅療養者への配食サービス事業〔府〕など）に係る負担金等のほか、障がい者自立支援給付費負担金〔国・府〕、子どものための教育・保育給付費負担金〔国・府〕、生活保護費負担金〔国〕の増などにより、前年度に比べ35,125百万円増の577,139百万円を計上した。</t>
    <rPh sb="24" eb="26">
      <t>セッシュ</t>
    </rPh>
    <rPh sb="26" eb="28">
      <t>ジギョウ</t>
    </rPh>
    <rPh sb="29" eb="30">
      <t>クニ</t>
    </rPh>
    <rPh sb="40" eb="42">
      <t>ジュウジツ</t>
    </rPh>
    <rPh sb="43" eb="44">
      <t>クニ</t>
    </rPh>
    <rPh sb="62" eb="63">
      <t>フ</t>
    </rPh>
    <rPh sb="68" eb="69">
      <t>カカ</t>
    </rPh>
    <rPh sb="70" eb="73">
      <t>フタンキン</t>
    </rPh>
    <rPh sb="73" eb="74">
      <t>トウ</t>
    </rPh>
    <rPh sb="88" eb="89">
      <t>ヒ</t>
    </rPh>
    <rPh sb="89" eb="91">
      <t>フタン</t>
    </rPh>
    <rPh sb="91" eb="92">
      <t>キン</t>
    </rPh>
    <rPh sb="93" eb="94">
      <t>クニ</t>
    </rPh>
    <rPh sb="95" eb="96">
      <t>フ</t>
    </rPh>
    <rPh sb="98" eb="99">
      <t>コ</t>
    </rPh>
    <rPh sb="105" eb="107">
      <t>キョウイク</t>
    </rPh>
    <rPh sb="108" eb="110">
      <t>ホイク</t>
    </rPh>
    <rPh sb="110" eb="112">
      <t>キュウフ</t>
    </rPh>
    <rPh sb="112" eb="113">
      <t>ヒ</t>
    </rPh>
    <rPh sb="113" eb="115">
      <t>フタン</t>
    </rPh>
    <rPh sb="115" eb="116">
      <t>キン</t>
    </rPh>
    <rPh sb="117" eb="118">
      <t>クニ</t>
    </rPh>
    <rPh sb="119" eb="120">
      <t>フ</t>
    </rPh>
    <rPh sb="131" eb="132">
      <t>クニ</t>
    </rPh>
    <rPh sb="134" eb="135">
      <t>ゾウ</t>
    </rPh>
    <phoneticPr fontId="4"/>
  </si>
  <si>
    <t>(市債)</t>
    <rPh sb="1" eb="3">
      <t>シサイ</t>
    </rPh>
    <phoneticPr fontId="4"/>
  </si>
  <si>
    <t>　投資的経費の減による減などがあるものの、臨時財政対策債の増により、前年度に比べ32,569百万円増の182,018百万円を計上した。</t>
    <rPh sb="7" eb="8">
      <t>ゲン</t>
    </rPh>
    <rPh sb="11" eb="12">
      <t>ゲン</t>
    </rPh>
    <rPh sb="21" eb="23">
      <t>リンジ</t>
    </rPh>
    <rPh sb="23" eb="25">
      <t>ザイセイ</t>
    </rPh>
    <rPh sb="25" eb="27">
      <t>タイサク</t>
    </rPh>
    <rPh sb="27" eb="28">
      <t>サイ</t>
    </rPh>
    <rPh sb="29" eb="30">
      <t>ゾウ</t>
    </rPh>
    <rPh sb="34" eb="37">
      <t>ゼンネンド</t>
    </rPh>
    <rPh sb="38" eb="39">
      <t>クラ</t>
    </rPh>
    <rPh sb="46" eb="49">
      <t>ヒャクマンエン</t>
    </rPh>
    <rPh sb="49" eb="50">
      <t>ゾウ</t>
    </rPh>
    <rPh sb="58" eb="61">
      <t>ヒャクマンエン</t>
    </rPh>
    <rPh sb="62" eb="64">
      <t>ケイジョウ</t>
    </rPh>
    <phoneticPr fontId="4"/>
  </si>
  <si>
    <t>(その他の収入)</t>
    <rPh sb="3" eb="4">
      <t>タ</t>
    </rPh>
    <rPh sb="5" eb="7">
      <t>シュウニュウ</t>
    </rPh>
    <phoneticPr fontId="4"/>
  </si>
  <si>
    <t>　大阪市高速電気軌道株式会社からの配当金収入の減などがあるものの、通常収支不足の悪化に伴い補塡財源（不用地等売却代7,774百万円及び財政調整基金15,018百万円）が増となることなどにより、前年度に比べ3,797百万円増の195,259百万円を計上した。</t>
    <rPh sb="1" eb="3">
      <t>オオサカ</t>
    </rPh>
    <rPh sb="3" eb="4">
      <t>シ</t>
    </rPh>
    <rPh sb="4" eb="6">
      <t>コウソク</t>
    </rPh>
    <rPh sb="6" eb="8">
      <t>デンキ</t>
    </rPh>
    <rPh sb="8" eb="10">
      <t>キドウ</t>
    </rPh>
    <rPh sb="10" eb="14">
      <t>カブシキガイシャ</t>
    </rPh>
    <rPh sb="17" eb="20">
      <t>ハイトウキン</t>
    </rPh>
    <rPh sb="20" eb="22">
      <t>シュウニュウ</t>
    </rPh>
    <rPh sb="23" eb="24">
      <t>ゲン</t>
    </rPh>
    <rPh sb="33" eb="35">
      <t>ツウジョウ</t>
    </rPh>
    <rPh sb="35" eb="37">
      <t>シュウシ</t>
    </rPh>
    <rPh sb="37" eb="39">
      <t>ブソク</t>
    </rPh>
    <rPh sb="40" eb="42">
      <t>アッカ</t>
    </rPh>
    <rPh sb="43" eb="44">
      <t>トモナ</t>
    </rPh>
    <rPh sb="53" eb="54">
      <t>トウ</t>
    </rPh>
    <rPh sb="64" eb="65">
      <t>エン</t>
    </rPh>
    <rPh sb="65" eb="66">
      <t>オヨ</t>
    </rPh>
    <rPh sb="67" eb="69">
      <t>ザイセイ</t>
    </rPh>
    <rPh sb="69" eb="71">
      <t>チョウセイ</t>
    </rPh>
    <rPh sb="71" eb="73">
      <t>キキン</t>
    </rPh>
    <rPh sb="79" eb="82">
      <t>ヒャクマンエン</t>
    </rPh>
    <rPh sb="84" eb="85">
      <t>ゾウ</t>
    </rPh>
    <rPh sb="96" eb="99">
      <t>ゼンネンド</t>
    </rPh>
    <rPh sb="100" eb="101">
      <t>クラ</t>
    </rPh>
    <rPh sb="107" eb="110">
      <t>ヒャクマンエン</t>
    </rPh>
    <rPh sb="110" eb="111">
      <t>ゾウ</t>
    </rPh>
    <rPh sb="119" eb="122">
      <t>ヒャクマンエン</t>
    </rPh>
    <rPh sb="123" eb="125">
      <t>ケイジョウ</t>
    </rPh>
    <phoneticPr fontId="4"/>
  </si>
  <si>
    <t>【歳出】</t>
    <rPh sb="1" eb="3">
      <t>サイシュツ</t>
    </rPh>
    <phoneticPr fontId="4"/>
  </si>
  <si>
    <t>(人件費)</t>
    <rPh sb="1" eb="4">
      <t>ジンケンヒ</t>
    </rPh>
    <phoneticPr fontId="4"/>
  </si>
  <si>
    <t>　給与改定（特別給△0.05月）による減などがあるものの、コロナ就職氷河期に備えた採用拡大等による人員の増などにより、前年度に比べ599百万円増の300,983百万円を計上した。</t>
    <rPh sb="1" eb="3">
      <t>キュウヨ</t>
    </rPh>
    <rPh sb="3" eb="5">
      <t>カイテイ</t>
    </rPh>
    <rPh sb="6" eb="8">
      <t>トクベツ</t>
    </rPh>
    <rPh sb="8" eb="9">
      <t>キュウ</t>
    </rPh>
    <rPh sb="14" eb="15">
      <t>ガツ</t>
    </rPh>
    <rPh sb="19" eb="20">
      <t>ゲン</t>
    </rPh>
    <rPh sb="32" eb="34">
      <t>シュウショク</t>
    </rPh>
    <rPh sb="34" eb="37">
      <t>ヒョウガキ</t>
    </rPh>
    <rPh sb="38" eb="39">
      <t>ソナ</t>
    </rPh>
    <rPh sb="41" eb="43">
      <t>サイヨウ</t>
    </rPh>
    <rPh sb="43" eb="45">
      <t>カクダイ</t>
    </rPh>
    <rPh sb="45" eb="46">
      <t>トウ</t>
    </rPh>
    <rPh sb="49" eb="51">
      <t>ジンイン</t>
    </rPh>
    <rPh sb="52" eb="53">
      <t>ゾウ</t>
    </rPh>
    <rPh sb="59" eb="62">
      <t>ゼンネンド</t>
    </rPh>
    <rPh sb="63" eb="64">
      <t>クラ</t>
    </rPh>
    <rPh sb="71" eb="72">
      <t>ゾウ</t>
    </rPh>
    <rPh sb="80" eb="83">
      <t>ヒャクマンエン</t>
    </rPh>
    <rPh sb="84" eb="86">
      <t>ケイジョウ</t>
    </rPh>
    <phoneticPr fontId="4"/>
  </si>
  <si>
    <t>(扶助費)</t>
    <rPh sb="1" eb="4">
      <t>フジョヒ</t>
    </rPh>
    <phoneticPr fontId="4"/>
  </si>
  <si>
    <t xml:space="preserve">　受給者数の増等に伴う障がい者自立支援給付費や、新型コロナウイルス感染症に係るＰＣＲ検査体制の充実（検査費の公費負担）のほか、保育所の入所児童数の増等に伴う子どものための教育・保育給付費、生活保護費の増などにより、前年度に比べ24,771百万円増の620,355百万円を計上した。
　なお、生活保護費については、国が定める生活扶助基準の見直しや、就労自立支援の強化など適正実施の取り組みによる効果などを反映するものの、経済環境の悪化等に伴う被保護世帯数の増などにより、前年度に比べ3,840百万円増の277,910百万円を計上しており、９年ぶりの増と見込んでいる。
</t>
    <rPh sb="24" eb="26">
      <t>シンガタ</t>
    </rPh>
    <rPh sb="33" eb="36">
      <t>カンセンショウ</t>
    </rPh>
    <rPh sb="37" eb="38">
      <t>カカ</t>
    </rPh>
    <rPh sb="42" eb="44">
      <t>ケンサ</t>
    </rPh>
    <rPh sb="44" eb="46">
      <t>タイセイ</t>
    </rPh>
    <rPh sb="47" eb="49">
      <t>ジュウジツ</t>
    </rPh>
    <rPh sb="50" eb="52">
      <t>ケンサ</t>
    </rPh>
    <rPh sb="52" eb="53">
      <t>ヒ</t>
    </rPh>
    <rPh sb="54" eb="56">
      <t>コウヒ</t>
    </rPh>
    <rPh sb="56" eb="58">
      <t>フタン</t>
    </rPh>
    <rPh sb="63" eb="65">
      <t>ホイク</t>
    </rPh>
    <rPh sb="65" eb="66">
      <t>ショ</t>
    </rPh>
    <rPh sb="67" eb="69">
      <t>ニュウショ</t>
    </rPh>
    <rPh sb="69" eb="71">
      <t>ジドウ</t>
    </rPh>
    <rPh sb="71" eb="72">
      <t>スウ</t>
    </rPh>
    <rPh sb="73" eb="74">
      <t>ゾウ</t>
    </rPh>
    <rPh sb="74" eb="75">
      <t>ナド</t>
    </rPh>
    <rPh sb="76" eb="77">
      <t>トモナ</t>
    </rPh>
    <rPh sb="94" eb="96">
      <t>セイカツ</t>
    </rPh>
    <rPh sb="96" eb="98">
      <t>ホゴ</t>
    </rPh>
    <rPh sb="98" eb="99">
      <t>ヒ</t>
    </rPh>
    <rPh sb="100" eb="101">
      <t>ゾウ</t>
    </rPh>
    <rPh sb="119" eb="120">
      <t>ヒャク</t>
    </rPh>
    <rPh sb="122" eb="123">
      <t>ゾウ</t>
    </rPh>
    <rPh sb="131" eb="134">
      <t>ヒャクマンエン</t>
    </rPh>
    <rPh sb="135" eb="137">
      <t>ケイジョウ</t>
    </rPh>
    <rPh sb="156" eb="157">
      <t>クニ</t>
    </rPh>
    <rPh sb="158" eb="159">
      <t>サダ</t>
    </rPh>
    <rPh sb="161" eb="163">
      <t>セイカツ</t>
    </rPh>
    <rPh sb="163" eb="165">
      <t>フジョ</t>
    </rPh>
    <rPh sb="165" eb="167">
      <t>キジュン</t>
    </rPh>
    <rPh sb="168" eb="170">
      <t>ミナオ</t>
    </rPh>
    <rPh sb="173" eb="175">
      <t>シュウロウ</t>
    </rPh>
    <rPh sb="175" eb="177">
      <t>ジリツ</t>
    </rPh>
    <rPh sb="177" eb="179">
      <t>シエン</t>
    </rPh>
    <rPh sb="180" eb="182">
      <t>キョウカ</t>
    </rPh>
    <rPh sb="184" eb="186">
      <t>テキセイ</t>
    </rPh>
    <rPh sb="186" eb="188">
      <t>ジッシ</t>
    </rPh>
    <rPh sb="189" eb="190">
      <t>ト</t>
    </rPh>
    <rPh sb="191" eb="192">
      <t>ク</t>
    </rPh>
    <rPh sb="196" eb="198">
      <t>コウカ</t>
    </rPh>
    <rPh sb="201" eb="203">
      <t>ハンエイ</t>
    </rPh>
    <rPh sb="209" eb="211">
      <t>ケイザイ</t>
    </rPh>
    <rPh sb="211" eb="213">
      <t>カンキョウ</t>
    </rPh>
    <rPh sb="214" eb="216">
      <t>アッカ</t>
    </rPh>
    <rPh sb="216" eb="217">
      <t>トウ</t>
    </rPh>
    <rPh sb="218" eb="219">
      <t>トモナ</t>
    </rPh>
    <rPh sb="220" eb="221">
      <t>ヒ</t>
    </rPh>
    <rPh sb="221" eb="223">
      <t>ホゴ</t>
    </rPh>
    <rPh sb="223" eb="225">
      <t>セタイ</t>
    </rPh>
    <rPh sb="225" eb="226">
      <t>スウ</t>
    </rPh>
    <rPh sb="227" eb="228">
      <t>ゾウ</t>
    </rPh>
    <rPh sb="248" eb="249">
      <t>ゾウ</t>
    </rPh>
    <rPh sb="273" eb="274">
      <t>ゾウ</t>
    </rPh>
    <phoneticPr fontId="4"/>
  </si>
  <si>
    <t>(公債費)</t>
    <rPh sb="1" eb="4">
      <t>コウサイヒ</t>
    </rPh>
    <phoneticPr fontId="4"/>
  </si>
  <si>
    <t>　元金償還金の減などにより、前年度に比べ△23,623百万円減の201,919百万円を計上した。</t>
    <rPh sb="1" eb="3">
      <t>ガンキン</t>
    </rPh>
    <rPh sb="3" eb="6">
      <t>ショウカンキン</t>
    </rPh>
    <rPh sb="7" eb="8">
      <t>ゲン</t>
    </rPh>
    <rPh sb="14" eb="17">
      <t>ゼンネンド</t>
    </rPh>
    <rPh sb="18" eb="19">
      <t>クラ</t>
    </rPh>
    <rPh sb="27" eb="30">
      <t>ヒャクマンエン</t>
    </rPh>
    <rPh sb="30" eb="31">
      <t>ゲン</t>
    </rPh>
    <rPh sb="39" eb="42">
      <t>ヒャクマンエン</t>
    </rPh>
    <rPh sb="43" eb="45">
      <t>ケイジョウ</t>
    </rPh>
    <phoneticPr fontId="4"/>
  </si>
  <si>
    <t>（行政施策経費）</t>
    <rPh sb="1" eb="3">
      <t>ギョウセイ</t>
    </rPh>
    <rPh sb="3" eb="5">
      <t>シサク</t>
    </rPh>
    <rPh sb="5" eb="7">
      <t>ケイヒ</t>
    </rPh>
    <phoneticPr fontId="4"/>
  </si>
  <si>
    <t>　新型コロナウイルス感染症対策関連経費（ワクチン接種事業、飲食店等への上下水道料金特例減免措置、ＰＣＲ検査体制の充実（検査委託料等）、自宅療養者への配食サービス事業など）のほか、国際博覧会推進事業費の増などにより、前年度に比べ51,959百万円増の279,117百万円を計上した。
　なお、予備費については、今後の新型コロナウイルス感染拡大状況が見通せない中、緊急的な対応に備えるため、前年度に比べ3,700百万円増の5,000百万円を計上している。</t>
    <rPh sb="1" eb="3">
      <t>シンガタ</t>
    </rPh>
    <rPh sb="10" eb="13">
      <t>カンセンショウ</t>
    </rPh>
    <rPh sb="13" eb="15">
      <t>タイサク</t>
    </rPh>
    <rPh sb="15" eb="17">
      <t>カンレン</t>
    </rPh>
    <rPh sb="17" eb="19">
      <t>ケイヒ</t>
    </rPh>
    <rPh sb="24" eb="26">
      <t>セッシュ</t>
    </rPh>
    <rPh sb="26" eb="28">
      <t>ジギョウ</t>
    </rPh>
    <rPh sb="29" eb="31">
      <t>インショク</t>
    </rPh>
    <rPh sb="31" eb="32">
      <t>テン</t>
    </rPh>
    <rPh sb="32" eb="33">
      <t>トウ</t>
    </rPh>
    <rPh sb="35" eb="37">
      <t>ジョウゲ</t>
    </rPh>
    <rPh sb="37" eb="39">
      <t>スイドウ</t>
    </rPh>
    <rPh sb="39" eb="41">
      <t>リョウキン</t>
    </rPh>
    <rPh sb="41" eb="43">
      <t>トクレイ</t>
    </rPh>
    <rPh sb="43" eb="45">
      <t>ゲンメン</t>
    </rPh>
    <rPh sb="45" eb="47">
      <t>ソチ</t>
    </rPh>
    <rPh sb="51" eb="53">
      <t>ケンサ</t>
    </rPh>
    <rPh sb="53" eb="55">
      <t>タイセイ</t>
    </rPh>
    <rPh sb="56" eb="58">
      <t>ジュウジツ</t>
    </rPh>
    <rPh sb="59" eb="61">
      <t>ケンサ</t>
    </rPh>
    <rPh sb="61" eb="64">
      <t>イタクリョウ</t>
    </rPh>
    <rPh sb="64" eb="65">
      <t>トウ</t>
    </rPh>
    <rPh sb="67" eb="69">
      <t>ジタク</t>
    </rPh>
    <rPh sb="69" eb="71">
      <t>リョウヨウ</t>
    </rPh>
    <rPh sb="71" eb="72">
      <t>シャ</t>
    </rPh>
    <rPh sb="74" eb="76">
      <t>ハイショク</t>
    </rPh>
    <rPh sb="80" eb="82">
      <t>ジギョウ</t>
    </rPh>
    <rPh sb="89" eb="91">
      <t>コクサイ</t>
    </rPh>
    <rPh sb="91" eb="94">
      <t>ハクランカイ</t>
    </rPh>
    <rPh sb="94" eb="96">
      <t>スイシン</t>
    </rPh>
    <rPh sb="96" eb="99">
      <t>ジギョウヒ</t>
    </rPh>
    <rPh sb="100" eb="101">
      <t>ゾウ</t>
    </rPh>
    <rPh sb="107" eb="110">
      <t>ゼンネンド</t>
    </rPh>
    <rPh sb="111" eb="112">
      <t>クラ</t>
    </rPh>
    <rPh sb="119" eb="122">
      <t>ヒャクマンエン</t>
    </rPh>
    <rPh sb="122" eb="123">
      <t>ゾウ</t>
    </rPh>
    <rPh sb="131" eb="134">
      <t>ヒャクマンエン</t>
    </rPh>
    <rPh sb="135" eb="137">
      <t>ケイジョウ</t>
    </rPh>
    <rPh sb="145" eb="148">
      <t>ヨビヒ</t>
    </rPh>
    <rPh sb="154" eb="156">
      <t>コンゴ</t>
    </rPh>
    <rPh sb="157" eb="159">
      <t>シンガタ</t>
    </rPh>
    <rPh sb="168" eb="170">
      <t>カクダイ</t>
    </rPh>
    <rPh sb="170" eb="172">
      <t>ジョウキョウ</t>
    </rPh>
    <rPh sb="173" eb="175">
      <t>ミトオ</t>
    </rPh>
    <rPh sb="178" eb="179">
      <t>ナカ</t>
    </rPh>
    <rPh sb="180" eb="182">
      <t>キンキュウ</t>
    </rPh>
    <rPh sb="182" eb="183">
      <t>テキ</t>
    </rPh>
    <rPh sb="184" eb="186">
      <t>タイオウ</t>
    </rPh>
    <rPh sb="187" eb="188">
      <t>ソナ</t>
    </rPh>
    <rPh sb="193" eb="196">
      <t>ゼンネンド</t>
    </rPh>
    <rPh sb="197" eb="198">
      <t>クラ</t>
    </rPh>
    <rPh sb="204" eb="207">
      <t>ヒャクマンエン</t>
    </rPh>
    <rPh sb="207" eb="208">
      <t>ゾウ</t>
    </rPh>
    <rPh sb="214" eb="217">
      <t>ヒャクマンエン</t>
    </rPh>
    <rPh sb="218" eb="220">
      <t>ケイジョウ</t>
    </rPh>
    <phoneticPr fontId="4"/>
  </si>
  <si>
    <t>（投資的経費）</t>
    <rPh sb="1" eb="4">
      <t>トウシテキ</t>
    </rPh>
    <rPh sb="4" eb="6">
      <t>ケイヒ</t>
    </rPh>
    <phoneticPr fontId="4"/>
  </si>
  <si>
    <t>　大阪中之島美術館の整備事業費や校舎補修等整備事業費、淀川左岸線（２期）事業費の増などがあるものの、阪急電鉄京都線・千里線連続立体交差事業費や、史跡難波宮跡用地買上費の減などにより、前年度に比べ△5,046百万円減の214,533百万円を計上した。</t>
    <rPh sb="1" eb="3">
      <t>オオサカ</t>
    </rPh>
    <rPh sb="3" eb="6">
      <t>ナカノシマ</t>
    </rPh>
    <rPh sb="6" eb="9">
      <t>ビジュツカン</t>
    </rPh>
    <rPh sb="10" eb="12">
      <t>セイビ</t>
    </rPh>
    <rPh sb="12" eb="14">
      <t>ジギョウ</t>
    </rPh>
    <rPh sb="14" eb="15">
      <t>ヒ</t>
    </rPh>
    <rPh sb="16" eb="18">
      <t>コウシャ</t>
    </rPh>
    <rPh sb="18" eb="20">
      <t>ホシュウ</t>
    </rPh>
    <rPh sb="20" eb="21">
      <t>トウ</t>
    </rPh>
    <rPh sb="21" eb="23">
      <t>セイビ</t>
    </rPh>
    <rPh sb="23" eb="25">
      <t>ジギョウ</t>
    </rPh>
    <rPh sb="25" eb="26">
      <t>ヒ</t>
    </rPh>
    <rPh sb="27" eb="29">
      <t>ヨドガワ</t>
    </rPh>
    <rPh sb="29" eb="31">
      <t>サガン</t>
    </rPh>
    <rPh sb="31" eb="32">
      <t>セン</t>
    </rPh>
    <rPh sb="34" eb="35">
      <t>キ</t>
    </rPh>
    <rPh sb="36" eb="38">
      <t>ジギョウ</t>
    </rPh>
    <rPh sb="38" eb="39">
      <t>ヒ</t>
    </rPh>
    <rPh sb="40" eb="41">
      <t>ゾウ</t>
    </rPh>
    <rPh sb="50" eb="52">
      <t>ハンキュウ</t>
    </rPh>
    <rPh sb="52" eb="54">
      <t>デンテツ</t>
    </rPh>
    <rPh sb="54" eb="57">
      <t>キョウトセン</t>
    </rPh>
    <rPh sb="58" eb="60">
      <t>センリ</t>
    </rPh>
    <rPh sb="60" eb="61">
      <t>セン</t>
    </rPh>
    <rPh sb="61" eb="63">
      <t>レンゾク</t>
    </rPh>
    <rPh sb="63" eb="65">
      <t>リッタイ</t>
    </rPh>
    <rPh sb="65" eb="67">
      <t>コウサ</t>
    </rPh>
    <rPh sb="67" eb="69">
      <t>ジギョウ</t>
    </rPh>
    <rPh sb="69" eb="70">
      <t>ヒ</t>
    </rPh>
    <rPh sb="72" eb="74">
      <t>シセキ</t>
    </rPh>
    <rPh sb="74" eb="76">
      <t>ナニワ</t>
    </rPh>
    <rPh sb="76" eb="77">
      <t>ミヤ</t>
    </rPh>
    <rPh sb="77" eb="78">
      <t>アト</t>
    </rPh>
    <rPh sb="78" eb="80">
      <t>ヨウチ</t>
    </rPh>
    <rPh sb="80" eb="82">
      <t>カイアゲ</t>
    </rPh>
    <rPh sb="82" eb="83">
      <t>ヒ</t>
    </rPh>
    <rPh sb="84" eb="85">
      <t>ゲン</t>
    </rPh>
    <rPh sb="91" eb="94">
      <t>ゼンネンド</t>
    </rPh>
    <rPh sb="95" eb="96">
      <t>クラ</t>
    </rPh>
    <rPh sb="103" eb="106">
      <t>ヒャクマンエン</t>
    </rPh>
    <rPh sb="106" eb="107">
      <t>ゲン</t>
    </rPh>
    <rPh sb="115" eb="118">
      <t>ヒャクマンエン</t>
    </rPh>
    <rPh sb="119" eb="121">
      <t>ケイジョウ</t>
    </rPh>
    <phoneticPr fontId="4"/>
  </si>
  <si>
    <t>（特別会計繰出金等）</t>
    <rPh sb="1" eb="3">
      <t>トクベツ</t>
    </rPh>
    <rPh sb="3" eb="5">
      <t>カイケイ</t>
    </rPh>
    <rPh sb="5" eb="8">
      <t>クリダシキン</t>
    </rPh>
    <rPh sb="8" eb="9">
      <t>トウ</t>
    </rPh>
    <phoneticPr fontId="4"/>
  </si>
  <si>
    <t>　市税還付金等の過年度支出金や、介護保険事業会計繰出金の増などにより、前年度に比べ11,465百万円増の213,195百万円を計上した。</t>
    <rPh sb="1" eb="3">
      <t>シゼイ</t>
    </rPh>
    <rPh sb="3" eb="6">
      <t>カンプキン</t>
    </rPh>
    <rPh sb="6" eb="7">
      <t>トウ</t>
    </rPh>
    <rPh sb="8" eb="11">
      <t>カネンド</t>
    </rPh>
    <rPh sb="11" eb="13">
      <t>シシュツ</t>
    </rPh>
    <rPh sb="13" eb="14">
      <t>キン</t>
    </rPh>
    <rPh sb="14" eb="15">
      <t>シュッキン</t>
    </rPh>
    <rPh sb="16" eb="18">
      <t>カイゴ</t>
    </rPh>
    <rPh sb="18" eb="20">
      <t>ホケン</t>
    </rPh>
    <rPh sb="20" eb="22">
      <t>ジギョウ</t>
    </rPh>
    <rPh sb="22" eb="24">
      <t>カイケイ</t>
    </rPh>
    <rPh sb="24" eb="26">
      <t>クリダ</t>
    </rPh>
    <rPh sb="26" eb="27">
      <t>キン</t>
    </rPh>
    <rPh sb="28" eb="29">
      <t>ゾウ</t>
    </rPh>
    <rPh sb="35" eb="38">
      <t>ゼンネンド</t>
    </rPh>
    <rPh sb="39" eb="40">
      <t>クラ</t>
    </rPh>
    <rPh sb="47" eb="50">
      <t>ヒャクマンエン</t>
    </rPh>
    <rPh sb="50" eb="51">
      <t>ゾウ</t>
    </rPh>
    <rPh sb="59" eb="62">
      <t>ヒャクマンエン</t>
    </rPh>
    <rPh sb="63" eb="65">
      <t>ケイジョウ</t>
    </rPh>
    <phoneticPr fontId="4"/>
  </si>
  <si>
    <t>（３）一般会計目的別歳出予算</t>
    <rPh sb="3" eb="5">
      <t>イッパン</t>
    </rPh>
    <rPh sb="5" eb="7">
      <t>カイケイ</t>
    </rPh>
    <rPh sb="7" eb="9">
      <t>モクテキ</t>
    </rPh>
    <rPh sb="9" eb="10">
      <t>ベツ</t>
    </rPh>
    <rPh sb="10" eb="12">
      <t>サイシュツ</t>
    </rPh>
    <rPh sb="12" eb="14">
      <t>ヨサン</t>
    </rPh>
    <phoneticPr fontId="4"/>
  </si>
  <si>
    <t>区　　　分</t>
    <rPh sb="0" eb="1">
      <t>ク</t>
    </rPh>
    <rPh sb="4" eb="5">
      <t>フン</t>
    </rPh>
    <phoneticPr fontId="4"/>
  </si>
  <si>
    <t>↓金額の多い順</t>
    <rPh sb="1" eb="3">
      <t>キンガク</t>
    </rPh>
    <rPh sb="4" eb="5">
      <t>オオ</t>
    </rPh>
    <rPh sb="6" eb="7">
      <t>ジュン</t>
    </rPh>
    <phoneticPr fontId="4"/>
  </si>
  <si>
    <t>占有率</t>
    <rPh sb="0" eb="2">
      <t>センユウ</t>
    </rPh>
    <rPh sb="2" eb="3">
      <t>リツ</t>
    </rPh>
    <phoneticPr fontId="4"/>
  </si>
  <si>
    <t>議会費</t>
    <rPh sb="0" eb="2">
      <t>ギカイ</t>
    </rPh>
    <rPh sb="2" eb="3">
      <t>ヒ</t>
    </rPh>
    <phoneticPr fontId="4"/>
  </si>
  <si>
    <t>福祉費</t>
    <rPh sb="0" eb="2">
      <t>フクシ</t>
    </rPh>
    <rPh sb="2" eb="3">
      <t>ヒ</t>
    </rPh>
    <phoneticPr fontId="4"/>
  </si>
  <si>
    <t>総務費</t>
    <rPh sb="0" eb="3">
      <t>ソウムヒ</t>
    </rPh>
    <phoneticPr fontId="4"/>
  </si>
  <si>
    <t>こども青少年費</t>
    <rPh sb="3" eb="6">
      <t>セイショウネン</t>
    </rPh>
    <rPh sb="6" eb="7">
      <t>ヒ</t>
    </rPh>
    <phoneticPr fontId="4"/>
  </si>
  <si>
    <t>教育費</t>
    <rPh sb="0" eb="3">
      <t>キョウイクヒ</t>
    </rPh>
    <phoneticPr fontId="4"/>
  </si>
  <si>
    <t>健康費</t>
    <rPh sb="0" eb="2">
      <t>ケンコウ</t>
    </rPh>
    <rPh sb="2" eb="3">
      <t>ヒ</t>
    </rPh>
    <phoneticPr fontId="4"/>
  </si>
  <si>
    <t>土木費</t>
    <rPh sb="0" eb="2">
      <t>ドボク</t>
    </rPh>
    <rPh sb="2" eb="3">
      <t>ヒ</t>
    </rPh>
    <phoneticPr fontId="4"/>
  </si>
  <si>
    <t>環境費</t>
    <rPh sb="0" eb="2">
      <t>カンキョウ</t>
    </rPh>
    <rPh sb="2" eb="3">
      <t>ヒ</t>
    </rPh>
    <phoneticPr fontId="4"/>
  </si>
  <si>
    <t>経済戦略費</t>
    <rPh sb="0" eb="2">
      <t>ケイザイ</t>
    </rPh>
    <rPh sb="2" eb="4">
      <t>センリャク</t>
    </rPh>
    <rPh sb="4" eb="5">
      <t>ヒ</t>
    </rPh>
    <phoneticPr fontId="4"/>
  </si>
  <si>
    <t>住宅費</t>
    <rPh sb="0" eb="3">
      <t>ジュウタクヒ</t>
    </rPh>
    <phoneticPr fontId="4"/>
  </si>
  <si>
    <t>消防費</t>
    <rPh sb="0" eb="2">
      <t>ショウボウ</t>
    </rPh>
    <rPh sb="2" eb="3">
      <t>ヒ</t>
    </rPh>
    <phoneticPr fontId="4"/>
  </si>
  <si>
    <t>港湾費</t>
    <rPh sb="0" eb="2">
      <t>コウワン</t>
    </rPh>
    <rPh sb="2" eb="3">
      <t>ヒ</t>
    </rPh>
    <phoneticPr fontId="4"/>
  </si>
  <si>
    <t>住宅費</t>
    <rPh sb="0" eb="2">
      <t>ジュウタク</t>
    </rPh>
    <rPh sb="2" eb="3">
      <t>ヒ</t>
    </rPh>
    <phoneticPr fontId="4"/>
  </si>
  <si>
    <t>大学費</t>
    <rPh sb="0" eb="2">
      <t>ダイガク</t>
    </rPh>
    <rPh sb="2" eb="3">
      <t>ヒ</t>
    </rPh>
    <phoneticPr fontId="4"/>
  </si>
  <si>
    <t>固定→14</t>
    <rPh sb="0" eb="2">
      <t>コテイ</t>
    </rPh>
    <phoneticPr fontId="4"/>
  </si>
  <si>
    <t>総務費</t>
    <phoneticPr fontId="4"/>
  </si>
  <si>
    <t>固定→15</t>
    <rPh sb="0" eb="2">
      <t>コテイ</t>
    </rPh>
    <phoneticPr fontId="4"/>
  </si>
  <si>
    <t>公債費</t>
    <phoneticPr fontId="4"/>
  </si>
  <si>
    <t>固定→16</t>
    <rPh sb="0" eb="2">
      <t>コテイ</t>
    </rPh>
    <phoneticPr fontId="4"/>
  </si>
  <si>
    <t>　</t>
    <phoneticPr fontId="4"/>
  </si>
  <si>
    <t>歳 出 総 額　　　　　　　　　　　　　　　　　　　　　　　　　　　　　　　　　　　　　　　　　　　　　　　　　　　　　　　　　　　　　　　　　　　　　　　　　　　　　　　　　　　　　　　　　　　　　　　　　　　　　　　　　　　　　　　　　　　　　　　　　　　　　　　　　　　　　　　　　　　　　　　　　　　　　　　　　　　　　　　　　　　　　　　　　</t>
    <rPh sb="2" eb="3">
      <t>シュツ</t>
    </rPh>
    <phoneticPr fontId="4"/>
  </si>
  <si>
    <t>（100.0）</t>
    <phoneticPr fontId="4"/>
  </si>
  <si>
    <t>一般会計目的別歳出予算の増減説明</t>
    <rPh sb="0" eb="2">
      <t>イッパン</t>
    </rPh>
    <rPh sb="2" eb="4">
      <t>カイケイ</t>
    </rPh>
    <rPh sb="4" eb="6">
      <t>モクテキ</t>
    </rPh>
    <rPh sb="6" eb="7">
      <t>ベツ</t>
    </rPh>
    <rPh sb="7" eb="9">
      <t>サイシュツ</t>
    </rPh>
    <rPh sb="9" eb="11">
      <t>ヨサン</t>
    </rPh>
    <rPh sb="12" eb="14">
      <t>ゾウゲン</t>
    </rPh>
    <rPh sb="14" eb="16">
      <t>セツメイ</t>
    </rPh>
    <phoneticPr fontId="4"/>
  </si>
  <si>
    <t>(増減率)</t>
    <rPh sb="1" eb="3">
      <t>ゾウゲン</t>
    </rPh>
    <rPh sb="3" eb="4">
      <t>リツ</t>
    </rPh>
    <phoneticPr fontId="4"/>
  </si>
  <si>
    <t>物件費等の主な増減事項</t>
    <rPh sb="0" eb="3">
      <t>ブッケンヒ</t>
    </rPh>
    <rPh sb="3" eb="4">
      <t>ナド</t>
    </rPh>
    <rPh sb="5" eb="6">
      <t>オモ</t>
    </rPh>
    <rPh sb="7" eb="9">
      <t>ゾウゲン</t>
    </rPh>
    <rPh sb="9" eb="11">
      <t>ジコウ</t>
    </rPh>
    <phoneticPr fontId="4"/>
  </si>
  <si>
    <t>物件費等</t>
    <rPh sb="0" eb="3">
      <t>ブッケンヒ</t>
    </rPh>
    <rPh sb="3" eb="4">
      <t>ナド</t>
    </rPh>
    <phoneticPr fontId="4"/>
  </si>
  <si>
    <r>
      <t xml:space="preserve"> 
 災害時避難所となる中学校体育館への空調機設置
 市税還付加算金
 選挙費
 同報系防災行政無線デジタル化</t>
    </r>
    <r>
      <rPr>
        <strike/>
        <sz val="11"/>
        <color theme="1"/>
        <rFont val="ＭＳ 明朝"/>
        <family val="1"/>
        <charset val="128"/>
      </rPr>
      <t xml:space="preserve">
</t>
    </r>
    <rPh sb="12" eb="13">
      <t>チュウ</t>
    </rPh>
    <rPh sb="27" eb="29">
      <t>シゼイ</t>
    </rPh>
    <rPh sb="29" eb="31">
      <t>カンプ</t>
    </rPh>
    <rPh sb="31" eb="34">
      <t>カサンキン</t>
    </rPh>
    <rPh sb="36" eb="38">
      <t>センキョ</t>
    </rPh>
    <rPh sb="38" eb="39">
      <t>ヒ</t>
    </rPh>
    <rPh sb="41" eb="43">
      <t>ドウホウ</t>
    </rPh>
    <rPh sb="43" eb="44">
      <t>ケイ</t>
    </rPh>
    <rPh sb="44" eb="46">
      <t>ボウサイ</t>
    </rPh>
    <rPh sb="46" eb="48">
      <t>ギョウセイ</t>
    </rPh>
    <rPh sb="48" eb="50">
      <t>ムセン</t>
    </rPh>
    <rPh sb="54" eb="55">
      <t>カ</t>
    </rPh>
    <phoneticPr fontId="0"/>
  </si>
  <si>
    <r>
      <t xml:space="preserve">
＋1,442
＋729
＋508
 △1,963
</t>
    </r>
    <r>
      <rPr>
        <strike/>
        <sz val="11"/>
        <color theme="1"/>
        <rFont val="ＭＳ 明朝"/>
        <family val="1"/>
        <charset val="128"/>
      </rPr>
      <t/>
    </r>
    <phoneticPr fontId="4"/>
  </si>
  <si>
    <t xml:space="preserve">
など</t>
    <phoneticPr fontId="4"/>
  </si>
  <si>
    <r>
      <t xml:space="preserve"> 障がい者自立支援給付費
 生活保護費 
 介護保険事業会計繰出金</t>
    </r>
    <r>
      <rPr>
        <strike/>
        <sz val="11"/>
        <rFont val="ＭＳ 明朝"/>
        <family val="1"/>
        <charset val="128"/>
      </rPr>
      <t/>
    </r>
    <phoneticPr fontId="4"/>
  </si>
  <si>
    <t>＋5,618
＋3,840
＋2,995</t>
    <phoneticPr fontId="4"/>
  </si>
  <si>
    <t xml:space="preserve">
など</t>
    <phoneticPr fontId="4"/>
  </si>
  <si>
    <t xml:space="preserve"> 新型コロナウイルスワクチン接種事業
 ＰＣＲ検査体制の充実
 新型コロナウイルス感染症軽症者等自宅療養者
　　　　　　　　　　　 への配食サービス事業</t>
    <rPh sb="1" eb="3">
      <t>シンガタ</t>
    </rPh>
    <rPh sb="14" eb="16">
      <t>セッシュ</t>
    </rPh>
    <rPh sb="16" eb="18">
      <t>ジギョウ</t>
    </rPh>
    <rPh sb="28" eb="30">
      <t>ジュウジツ</t>
    </rPh>
    <rPh sb="32" eb="34">
      <t>シンガタ</t>
    </rPh>
    <rPh sb="41" eb="44">
      <t>カンセンショウ</t>
    </rPh>
    <rPh sb="44" eb="46">
      <t>ケイショウ</t>
    </rPh>
    <rPh sb="46" eb="47">
      <t>シャ</t>
    </rPh>
    <rPh sb="47" eb="48">
      <t>トウ</t>
    </rPh>
    <rPh sb="48" eb="50">
      <t>ジタク</t>
    </rPh>
    <rPh sb="50" eb="53">
      <t>リョウヨウシャ</t>
    </rPh>
    <rPh sb="68" eb="70">
      <t>ハイショク</t>
    </rPh>
    <rPh sb="74" eb="76">
      <t>ジギョウ</t>
    </rPh>
    <phoneticPr fontId="0"/>
  </si>
  <si>
    <t>＋16,730
＋9,643
＋1,850</t>
    <phoneticPr fontId="4"/>
  </si>
  <si>
    <t xml:space="preserve"> 子どものための教育・保育給付費
 児童福祉施設等における新型コロナウイルス
　　　　　　　　　　　　　 感染症対策事業
 不妊に悩む方への特定治療支援事業</t>
    <rPh sb="1" eb="2">
      <t>コ</t>
    </rPh>
    <rPh sb="8" eb="10">
      <t>キョウイク</t>
    </rPh>
    <rPh sb="11" eb="13">
      <t>ホイク</t>
    </rPh>
    <rPh sb="13" eb="15">
      <t>キュウフ</t>
    </rPh>
    <rPh sb="15" eb="16">
      <t>ヒ</t>
    </rPh>
    <rPh sb="18" eb="20">
      <t>ジドウ</t>
    </rPh>
    <rPh sb="20" eb="22">
      <t>フクシ</t>
    </rPh>
    <rPh sb="22" eb="24">
      <t>シセツ</t>
    </rPh>
    <rPh sb="24" eb="25">
      <t>トウ</t>
    </rPh>
    <rPh sb="29" eb="31">
      <t>シンガタ</t>
    </rPh>
    <rPh sb="53" eb="56">
      <t>カンセンショウ</t>
    </rPh>
    <rPh sb="56" eb="58">
      <t>タイサク</t>
    </rPh>
    <rPh sb="58" eb="60">
      <t>ジギョウ</t>
    </rPh>
    <rPh sb="62" eb="64">
      <t>フニン</t>
    </rPh>
    <rPh sb="65" eb="66">
      <t>ナヤ</t>
    </rPh>
    <rPh sb="67" eb="68">
      <t>カタ</t>
    </rPh>
    <rPh sb="70" eb="72">
      <t>トクテイ</t>
    </rPh>
    <rPh sb="72" eb="74">
      <t>チリョウ</t>
    </rPh>
    <rPh sb="74" eb="76">
      <t>シエン</t>
    </rPh>
    <rPh sb="76" eb="78">
      <t>ジギョウ</t>
    </rPh>
    <phoneticPr fontId="4"/>
  </si>
  <si>
    <t>＋3,871
＋1,640
＋482</t>
    <phoneticPr fontId="4"/>
  </si>
  <si>
    <t xml:space="preserve"> 大阪広域環境施設組合分担金
 家庭系ごみ収集輸送事業の民間委託
 管路輸送施設代替設備設置</t>
    <rPh sb="1" eb="3">
      <t>オオサカ</t>
    </rPh>
    <rPh sb="3" eb="5">
      <t>コウイキ</t>
    </rPh>
    <rPh sb="5" eb="7">
      <t>カンキョウ</t>
    </rPh>
    <rPh sb="7" eb="9">
      <t>シセツ</t>
    </rPh>
    <rPh sb="9" eb="11">
      <t>クミアイ</t>
    </rPh>
    <rPh sb="11" eb="14">
      <t>ブンタンキン</t>
    </rPh>
    <phoneticPr fontId="4"/>
  </si>
  <si>
    <t>＋1,614
＋693
△663</t>
    <phoneticPr fontId="4"/>
  </si>
  <si>
    <t xml:space="preserve"> 新型コロナウイルス感染症の影響を受ける飲食店
     　　　　　等への上下水道料金特例減免措置
 大阪中之島美術館の整備事業
 国際博覧会推進事業
 史跡難波宮跡用地買上</t>
    <rPh sb="1" eb="3">
      <t>シンガタ</t>
    </rPh>
    <rPh sb="10" eb="13">
      <t>カンセンショウ</t>
    </rPh>
    <rPh sb="14" eb="16">
      <t>エイキョウ</t>
    </rPh>
    <rPh sb="17" eb="18">
      <t>ウ</t>
    </rPh>
    <rPh sb="20" eb="22">
      <t>インショク</t>
    </rPh>
    <rPh sb="22" eb="23">
      <t>テン</t>
    </rPh>
    <rPh sb="34" eb="35">
      <t>トウ</t>
    </rPh>
    <rPh sb="37" eb="39">
      <t>ジョウゲ</t>
    </rPh>
    <rPh sb="39" eb="41">
      <t>スイドウ</t>
    </rPh>
    <rPh sb="41" eb="43">
      <t>リョウキン</t>
    </rPh>
    <rPh sb="43" eb="45">
      <t>トクレイ</t>
    </rPh>
    <rPh sb="45" eb="47">
      <t>ゲンメン</t>
    </rPh>
    <rPh sb="47" eb="49">
      <t>ソチ</t>
    </rPh>
    <rPh sb="66" eb="68">
      <t>コクサイ</t>
    </rPh>
    <rPh sb="68" eb="71">
      <t>ハクランカイ</t>
    </rPh>
    <rPh sb="71" eb="73">
      <t>スイシン</t>
    </rPh>
    <rPh sb="73" eb="75">
      <t>ジギョウ</t>
    </rPh>
    <phoneticPr fontId="4"/>
  </si>
  <si>
    <t xml:space="preserve">
+7,124
+4,537
+3,920
△4,805</t>
    <phoneticPr fontId="4"/>
  </si>
  <si>
    <t xml:space="preserve">
など</t>
    <phoneticPr fontId="4"/>
  </si>
  <si>
    <t xml:space="preserve"> 阪急電鉄京都線・千里線連続立体交差事業
 淀川左岸線（２期）事業 
 道路改築事業
 緊急交通路の無電柱化</t>
    <rPh sb="36" eb="40">
      <t>ドウロカイチク</t>
    </rPh>
    <rPh sb="40" eb="42">
      <t>ジギョウ</t>
    </rPh>
    <rPh sb="44" eb="46">
      <t>キンキュウ</t>
    </rPh>
    <rPh sb="46" eb="49">
      <t>コウツウロ</t>
    </rPh>
    <rPh sb="50" eb="51">
      <t>ム</t>
    </rPh>
    <rPh sb="51" eb="53">
      <t>デンチュウ</t>
    </rPh>
    <rPh sb="53" eb="54">
      <t>カ</t>
    </rPh>
    <phoneticPr fontId="4"/>
  </si>
  <si>
    <t>△10,364
＋3,208
＋1,821
＋1,450</t>
    <phoneticPr fontId="4"/>
  </si>
  <si>
    <t xml:space="preserve">
など
など</t>
    <phoneticPr fontId="4"/>
  </si>
  <si>
    <t>密集市街地における防災・減災対策の
　   推進に資する都市計画道路の整備
 天王寺大和川線（旧阪和線緑地）事業
 天王寺動植物公園魅力向上事業
 大阪城エリア観光拠点化事業
 淀川左岸線（２期）事業</t>
    <phoneticPr fontId="4"/>
  </si>
  <si>
    <t xml:space="preserve"> 夢洲地区インフラ整備
 防潮堤の耐震対策事業</t>
    <rPh sb="1" eb="3">
      <t>ユメシマ</t>
    </rPh>
    <rPh sb="3" eb="5">
      <t>チク</t>
    </rPh>
    <rPh sb="9" eb="11">
      <t>セイビ</t>
    </rPh>
    <rPh sb="13" eb="16">
      <t>ボウチョウテイ</t>
    </rPh>
    <rPh sb="17" eb="19">
      <t>タイシン</t>
    </rPh>
    <rPh sb="19" eb="21">
      <t>タイサク</t>
    </rPh>
    <rPh sb="21" eb="23">
      <t>ジギョウ</t>
    </rPh>
    <phoneticPr fontId="4"/>
  </si>
  <si>
    <t>＋2,300
△1,783</t>
    <phoneticPr fontId="4"/>
  </si>
  <si>
    <t xml:space="preserve">
など</t>
    <phoneticPr fontId="4"/>
  </si>
  <si>
    <t xml:space="preserve"> 市営住宅建替事業
 市営住宅補修事業</t>
    <rPh sb="11" eb="13">
      <t>シエイ</t>
    </rPh>
    <rPh sb="13" eb="15">
      <t>ジュウタク</t>
    </rPh>
    <rPh sb="15" eb="17">
      <t>ホシュウ</t>
    </rPh>
    <rPh sb="17" eb="19">
      <t>ジギョウ</t>
    </rPh>
    <phoneticPr fontId="4"/>
  </si>
  <si>
    <t>△1,212
△1,006</t>
    <phoneticPr fontId="4"/>
  </si>
  <si>
    <t xml:space="preserve"> 救助消防ヘリコプター整備
 天王寺消防署元町出張所の建替
 消防情報システム更新</t>
    <rPh sb="1" eb="3">
      <t>キュウジョ</t>
    </rPh>
    <rPh sb="3" eb="5">
      <t>ショウボウ</t>
    </rPh>
    <rPh sb="11" eb="13">
      <t>セイビ</t>
    </rPh>
    <rPh sb="15" eb="18">
      <t>テンノウジ</t>
    </rPh>
    <rPh sb="18" eb="21">
      <t>ショウボウショ</t>
    </rPh>
    <rPh sb="21" eb="22">
      <t>モト</t>
    </rPh>
    <rPh sb="22" eb="23">
      <t>マチ</t>
    </rPh>
    <rPh sb="23" eb="25">
      <t>シュッチョウ</t>
    </rPh>
    <rPh sb="25" eb="26">
      <t>ジョ</t>
    </rPh>
    <rPh sb="27" eb="29">
      <t>タテカ</t>
    </rPh>
    <rPh sb="39" eb="41">
      <t>コウシン</t>
    </rPh>
    <phoneticPr fontId="4"/>
  </si>
  <si>
    <t>△2,198
 △367
 ＋1,275</t>
    <phoneticPr fontId="4"/>
  </si>
  <si>
    <t xml:space="preserve"> 校舎補修等整備事業
 学校維持運営費
 校舎建設費</t>
    <rPh sb="1" eb="3">
      <t>コウシャ</t>
    </rPh>
    <rPh sb="3" eb="5">
      <t>ホシュウ</t>
    </rPh>
    <rPh sb="5" eb="6">
      <t>トウ</t>
    </rPh>
    <rPh sb="6" eb="8">
      <t>セイビ</t>
    </rPh>
    <rPh sb="8" eb="10">
      <t>ジギョウ</t>
    </rPh>
    <rPh sb="12" eb="14">
      <t>ガッコウ</t>
    </rPh>
    <rPh sb="14" eb="16">
      <t>イジ</t>
    </rPh>
    <rPh sb="16" eb="19">
      <t>ウンエイヒ</t>
    </rPh>
    <rPh sb="21" eb="23">
      <t>コウシャ</t>
    </rPh>
    <rPh sb="23" eb="25">
      <t>ケンセツ</t>
    </rPh>
    <rPh sb="25" eb="26">
      <t>ヒ</t>
    </rPh>
    <phoneticPr fontId="0"/>
  </si>
  <si>
    <t>＋4,272
＋1,117
＋866</t>
    <phoneticPr fontId="4"/>
  </si>
  <si>
    <t xml:space="preserve"> 新大学キャンパス整備事業</t>
    <rPh sb="1" eb="2">
      <t>シン</t>
    </rPh>
    <rPh sb="2" eb="4">
      <t>ダイガク</t>
    </rPh>
    <rPh sb="9" eb="11">
      <t>セイビ</t>
    </rPh>
    <rPh sb="11" eb="13">
      <t>ジギョウ</t>
    </rPh>
    <phoneticPr fontId="4"/>
  </si>
  <si>
    <t>＋814</t>
    <phoneticPr fontId="4"/>
  </si>
  <si>
    <t>など</t>
    <phoneticPr fontId="4"/>
  </si>
  <si>
    <t xml:space="preserve"> 元　　金
 利　　子
 雑　　費</t>
    <rPh sb="1" eb="2">
      <t>モト</t>
    </rPh>
    <rPh sb="4" eb="5">
      <t>キン</t>
    </rPh>
    <rPh sb="7" eb="8">
      <t>リ</t>
    </rPh>
    <rPh sb="10" eb="11">
      <t>コ</t>
    </rPh>
    <phoneticPr fontId="4"/>
  </si>
  <si>
    <t>△20,671
△3,067
＋115</t>
    <phoneticPr fontId="4"/>
  </si>
  <si>
    <t xml:space="preserve"> 市税等還付金
 予備費</t>
    <rPh sb="1" eb="2">
      <t>シ</t>
    </rPh>
    <rPh sb="2" eb="3">
      <t>ゼイ</t>
    </rPh>
    <rPh sb="3" eb="4">
      <t>ナド</t>
    </rPh>
    <rPh sb="4" eb="7">
      <t>カンプキン</t>
    </rPh>
    <rPh sb="9" eb="12">
      <t>ヨビヒ</t>
    </rPh>
    <phoneticPr fontId="4"/>
  </si>
  <si>
    <t>＋5,500
＋3,700</t>
    <phoneticPr fontId="4"/>
  </si>
  <si>
    <t>(注)人件費は第1部人件費である。</t>
    <rPh sb="1" eb="2">
      <t>チュウ</t>
    </rPh>
    <rPh sb="3" eb="6">
      <t>ジンケンヒ</t>
    </rPh>
    <rPh sb="7" eb="8">
      <t>ダイ</t>
    </rPh>
    <rPh sb="8" eb="10">
      <t>イチブ</t>
    </rPh>
    <rPh sb="10" eb="13">
      <t>ジンケンヒ</t>
    </rPh>
    <phoneticPr fontId="4"/>
  </si>
  <si>
    <t>※主な事業</t>
    <rPh sb="1" eb="2">
      <t>オモ</t>
    </rPh>
    <rPh sb="3" eb="5">
      <t>ジギョウ</t>
    </rPh>
    <phoneticPr fontId="4"/>
  </si>
  <si>
    <t>　※１…統計調査、建築指導、高速道路・鉄道整備協力等に関する事業</t>
    <rPh sb="4" eb="6">
      <t>トウケイ</t>
    </rPh>
    <rPh sb="6" eb="8">
      <t>チョウサ</t>
    </rPh>
    <rPh sb="9" eb="11">
      <t>ケンチク</t>
    </rPh>
    <rPh sb="11" eb="13">
      <t>シドウ</t>
    </rPh>
    <rPh sb="14" eb="16">
      <t>コウソク</t>
    </rPh>
    <rPh sb="16" eb="18">
      <t>ドウロ</t>
    </rPh>
    <rPh sb="19" eb="21">
      <t>テツドウ</t>
    </rPh>
    <rPh sb="21" eb="23">
      <t>セイビ</t>
    </rPh>
    <rPh sb="23" eb="25">
      <t>キョウリョク</t>
    </rPh>
    <rPh sb="25" eb="26">
      <t>ナド</t>
    </rPh>
    <rPh sb="27" eb="28">
      <t>カン</t>
    </rPh>
    <rPh sb="30" eb="32">
      <t>ジギョウ</t>
    </rPh>
    <phoneticPr fontId="4"/>
  </si>
  <si>
    <t>　※１…観光、文化・スポーツ振興、産業経済等に関する事業</t>
    <rPh sb="4" eb="6">
      <t>カンコウ</t>
    </rPh>
    <rPh sb="7" eb="9">
      <t>ブンカ</t>
    </rPh>
    <rPh sb="14" eb="16">
      <t>シンコウ</t>
    </rPh>
    <rPh sb="17" eb="19">
      <t>サンギョウ</t>
    </rPh>
    <rPh sb="19" eb="21">
      <t>ケイザイ</t>
    </rPh>
    <rPh sb="21" eb="22">
      <t>ナド</t>
    </rPh>
    <rPh sb="23" eb="24">
      <t>カン</t>
    </rPh>
    <rPh sb="26" eb="28">
      <t>ジギョウ</t>
    </rPh>
    <phoneticPr fontId="4"/>
  </si>
  <si>
    <t>　※３…公営住宅建設・管理、住環境整備、民間住宅助成等に関する事業</t>
    <rPh sb="4" eb="6">
      <t>コウエイ</t>
    </rPh>
    <rPh sb="6" eb="8">
      <t>ジュウタク</t>
    </rPh>
    <rPh sb="8" eb="10">
      <t>ケンセツ</t>
    </rPh>
    <rPh sb="11" eb="13">
      <t>カンリ</t>
    </rPh>
    <rPh sb="14" eb="17">
      <t>ジュウカンキョウ</t>
    </rPh>
    <rPh sb="17" eb="19">
      <t>セイビ</t>
    </rPh>
    <rPh sb="20" eb="22">
      <t>ミンカン</t>
    </rPh>
    <rPh sb="22" eb="24">
      <t>ジュウタク</t>
    </rPh>
    <rPh sb="24" eb="26">
      <t>ジョセイ</t>
    </rPh>
    <rPh sb="26" eb="27">
      <t>ナド</t>
    </rPh>
    <rPh sb="28" eb="29">
      <t>カン</t>
    </rPh>
    <rPh sb="31" eb="33">
      <t>ジギョウ</t>
    </rPh>
    <phoneticPr fontId="4"/>
  </si>
  <si>
    <t>　※２…道路、橋梁、河川及び公園の管理・整備、区画整理等に関する事業</t>
    <rPh sb="4" eb="6">
      <t>ドウロ</t>
    </rPh>
    <rPh sb="7" eb="9">
      <t>キョウリョウ</t>
    </rPh>
    <rPh sb="10" eb="12">
      <t>カセン</t>
    </rPh>
    <rPh sb="12" eb="13">
      <t>オヨ</t>
    </rPh>
    <rPh sb="14" eb="16">
      <t>コウエン</t>
    </rPh>
    <rPh sb="17" eb="19">
      <t>カンリ</t>
    </rPh>
    <rPh sb="20" eb="22">
      <t>セイビ</t>
    </rPh>
    <rPh sb="23" eb="25">
      <t>クカク</t>
    </rPh>
    <rPh sb="25" eb="28">
      <t>セイリナド</t>
    </rPh>
    <rPh sb="29" eb="30">
      <t>カン</t>
    </rPh>
    <rPh sb="32" eb="34">
      <t>ジギョウ</t>
    </rPh>
    <phoneticPr fontId="4"/>
  </si>
  <si>
    <t>　※３…過年度支出（市税の還付金等）、蓄積基金への積立など</t>
    <rPh sb="4" eb="7">
      <t>カネンド</t>
    </rPh>
    <rPh sb="7" eb="9">
      <t>シシュツ</t>
    </rPh>
    <rPh sb="10" eb="12">
      <t>シゼイ</t>
    </rPh>
    <rPh sb="13" eb="16">
      <t>カンプキン</t>
    </rPh>
    <rPh sb="16" eb="17">
      <t>ナド</t>
    </rPh>
    <rPh sb="19" eb="21">
      <t>チクセキ</t>
    </rPh>
    <rPh sb="21" eb="23">
      <t>キキン</t>
    </rPh>
    <rPh sb="25" eb="27">
      <t>ツミタテ</t>
    </rPh>
    <phoneticPr fontId="4"/>
  </si>
  <si>
    <t>（４）一般会計収支の状況</t>
    <rPh sb="3" eb="5">
      <t>イッパン</t>
    </rPh>
    <rPh sb="5" eb="7">
      <t>カイケイ</t>
    </rPh>
    <rPh sb="7" eb="9">
      <t>シュウシ</t>
    </rPh>
    <rPh sb="10" eb="12">
      <t>ジョウキョウ</t>
    </rPh>
    <phoneticPr fontId="4"/>
  </si>
  <si>
    <t>(単位：百万円、％)</t>
    <rPh sb="1" eb="3">
      <t>タンイ</t>
    </rPh>
    <rPh sb="4" eb="7">
      <t>ヒャクマンエン</t>
    </rPh>
    <phoneticPr fontId="4"/>
  </si>
  <si>
    <t>区　　分</t>
    <rPh sb="0" eb="1">
      <t>ク</t>
    </rPh>
    <rPh sb="3" eb="4">
      <t>ブン</t>
    </rPh>
    <phoneticPr fontId="4"/>
  </si>
  <si>
    <t>歳　　　入　　　　　   　　　①</t>
    <rPh sb="0" eb="1">
      <t>トシ</t>
    </rPh>
    <rPh sb="4" eb="5">
      <t>イリ</t>
    </rPh>
    <phoneticPr fontId="4"/>
  </si>
  <si>
    <t>税　　　　　等</t>
    <rPh sb="0" eb="1">
      <t>ゼイ</t>
    </rPh>
    <rPh sb="6" eb="7">
      <t>トウ</t>
    </rPh>
    <phoneticPr fontId="4"/>
  </si>
  <si>
    <t>市　　　　税</t>
    <rPh sb="0" eb="1">
      <t>シ</t>
    </rPh>
    <rPh sb="5" eb="6">
      <t>ゼイ</t>
    </rPh>
    <phoneticPr fontId="4"/>
  </si>
  <si>
    <t>地方消費税交付金</t>
    <rPh sb="0" eb="2">
      <t>チホウ</t>
    </rPh>
    <rPh sb="2" eb="5">
      <t>ショウヒゼイ</t>
    </rPh>
    <rPh sb="5" eb="8">
      <t>コウフキン</t>
    </rPh>
    <phoneticPr fontId="4"/>
  </si>
  <si>
    <t>その他譲与税・交付金</t>
    <rPh sb="2" eb="3">
      <t>タ</t>
    </rPh>
    <rPh sb="3" eb="5">
      <t>ジョウヨ</t>
    </rPh>
    <rPh sb="5" eb="6">
      <t>ゼイ</t>
    </rPh>
    <rPh sb="7" eb="10">
      <t>コウフキン</t>
    </rPh>
    <phoneticPr fontId="4"/>
  </si>
  <si>
    <t>特　定　財　源</t>
    <rPh sb="0" eb="1">
      <t>トク</t>
    </rPh>
    <rPh sb="2" eb="3">
      <t>サダム</t>
    </rPh>
    <rPh sb="4" eb="5">
      <t>ザイ</t>
    </rPh>
    <rPh sb="6" eb="7">
      <t>ミナモト</t>
    </rPh>
    <phoneticPr fontId="4"/>
  </si>
  <si>
    <t>国・府</t>
    <rPh sb="0" eb="1">
      <t>クニ</t>
    </rPh>
    <rPh sb="2" eb="3">
      <t>フ</t>
    </rPh>
    <phoneticPr fontId="4"/>
  </si>
  <si>
    <t>補てん財源</t>
    <rPh sb="0" eb="1">
      <t>ホ</t>
    </rPh>
    <rPh sb="3" eb="5">
      <t>ザイゲン</t>
    </rPh>
    <phoneticPr fontId="4"/>
  </si>
  <si>
    <t>歳　　　出　 　　  　        ②</t>
    <rPh sb="0" eb="1">
      <t>トシ</t>
    </rPh>
    <rPh sb="4" eb="5">
      <t>デ</t>
    </rPh>
    <phoneticPr fontId="4"/>
  </si>
  <si>
    <t>公債費</t>
    <rPh sb="0" eb="3">
      <t>コウサイヒ</t>
    </rPh>
    <phoneticPr fontId="4"/>
  </si>
  <si>
    <t>特別会計繰出金等</t>
    <rPh sb="0" eb="2">
      <t>トクベツ</t>
    </rPh>
    <rPh sb="2" eb="4">
      <t>カイケイ</t>
    </rPh>
    <rPh sb="4" eb="6">
      <t>クリダ</t>
    </rPh>
    <rPh sb="6" eb="7">
      <t>キン</t>
    </rPh>
    <rPh sb="7" eb="8">
      <t>トウ</t>
    </rPh>
    <phoneticPr fontId="4"/>
  </si>
  <si>
    <t>通常収支不足額          ①－②</t>
    <rPh sb="0" eb="2">
      <t>ツウジョウ</t>
    </rPh>
    <rPh sb="2" eb="4">
      <t>シュウシ</t>
    </rPh>
    <rPh sb="4" eb="6">
      <t>フソク</t>
    </rPh>
    <rPh sb="6" eb="7">
      <t>ガク</t>
    </rPh>
    <phoneticPr fontId="4"/>
  </si>
  <si>
    <t>補塡財源</t>
    <rPh sb="0" eb="1">
      <t>ホ</t>
    </rPh>
    <rPh sb="1" eb="2">
      <t>フサガル</t>
    </rPh>
    <rPh sb="2" eb="4">
      <t>ザイゲン</t>
    </rPh>
    <phoneticPr fontId="4"/>
  </si>
  <si>
    <t>不用地等売却代</t>
    <rPh sb="0" eb="2">
      <t>フヨウ</t>
    </rPh>
    <rPh sb="2" eb="3">
      <t>チ</t>
    </rPh>
    <rPh sb="3" eb="4">
      <t>トウ</t>
    </rPh>
    <rPh sb="4" eb="6">
      <t>バイキャク</t>
    </rPh>
    <rPh sb="6" eb="7">
      <t>ダイ</t>
    </rPh>
    <phoneticPr fontId="4"/>
  </si>
  <si>
    <t>財政調整基金</t>
    <rPh sb="0" eb="2">
      <t>ザイセイ</t>
    </rPh>
    <rPh sb="2" eb="4">
      <t>チョウセイ</t>
    </rPh>
    <rPh sb="4" eb="6">
      <t>キキン</t>
    </rPh>
    <phoneticPr fontId="4"/>
  </si>
  <si>
    <t xml:space="preserve"> </t>
    <phoneticPr fontId="4"/>
  </si>
  <si>
    <t>※令和３年度当初予算には、新型コロナウイルス感染症対策関連経費として49,413百万円（所要税等27,394百万円）及び</t>
    <rPh sb="58" eb="59">
      <t>オヨ</t>
    </rPh>
    <phoneticPr fontId="4"/>
  </si>
  <si>
    <t>　令和２年度徴収猶予特例分の令和３年度収入12,573百万円を計上</t>
    <phoneticPr fontId="4"/>
  </si>
  <si>
    <t>一般会計　合計</t>
    <rPh sb="0" eb="2">
      <t>イッパン</t>
    </rPh>
    <rPh sb="2" eb="4">
      <t>カイケイ</t>
    </rPh>
    <rPh sb="5" eb="7">
      <t>ゴウケイ</t>
    </rPh>
    <phoneticPr fontId="21"/>
  </si>
  <si>
    <t>　市民利用施設等における減収に対する補塡</t>
    <rPh sb="1" eb="3">
      <t>シミン</t>
    </rPh>
    <rPh sb="3" eb="5">
      <t>リヨウ</t>
    </rPh>
    <rPh sb="5" eb="7">
      <t>シセツ</t>
    </rPh>
    <rPh sb="7" eb="8">
      <t>ナド</t>
    </rPh>
    <rPh sb="12" eb="14">
      <t>ゲンシュウ</t>
    </rPh>
    <rPh sb="15" eb="16">
      <t>タイ</t>
    </rPh>
    <rPh sb="18" eb="19">
      <t>ホ</t>
    </rPh>
    <phoneticPr fontId="21"/>
  </si>
  <si>
    <t>④その他</t>
    <rPh sb="3" eb="4">
      <t>タ</t>
    </rPh>
    <phoneticPr fontId="24"/>
  </si>
  <si>
    <t>　飲食店等への上下水道料金特例減免措置　など</t>
    <rPh sb="1" eb="3">
      <t>インショク</t>
    </rPh>
    <rPh sb="3" eb="4">
      <t>テン</t>
    </rPh>
    <rPh sb="4" eb="5">
      <t>ナド</t>
    </rPh>
    <rPh sb="7" eb="9">
      <t>ジョウゲ</t>
    </rPh>
    <rPh sb="9" eb="11">
      <t>スイドウ</t>
    </rPh>
    <rPh sb="11" eb="13">
      <t>リョウキン</t>
    </rPh>
    <rPh sb="13" eb="15">
      <t>トクレイ</t>
    </rPh>
    <rPh sb="15" eb="17">
      <t>ゲンメン</t>
    </rPh>
    <rPh sb="17" eb="19">
      <t>ソチ</t>
    </rPh>
    <phoneticPr fontId="21"/>
  </si>
  <si>
    <t>③社会経済活動の回復に向けた取組</t>
    <rPh sb="1" eb="3">
      <t>シャカイ</t>
    </rPh>
    <rPh sb="3" eb="7">
      <t>ケイザイカツドウ</t>
    </rPh>
    <rPh sb="8" eb="10">
      <t>カイフク</t>
    </rPh>
    <rPh sb="11" eb="12">
      <t>ム</t>
    </rPh>
    <rPh sb="14" eb="16">
      <t>トリクミ</t>
    </rPh>
    <phoneticPr fontId="24"/>
  </si>
  <si>
    <t>　学校給食費の無償化　など</t>
    <rPh sb="1" eb="6">
      <t>ガッコウキュウショクヒ</t>
    </rPh>
    <rPh sb="7" eb="10">
      <t>ムショウカ</t>
    </rPh>
    <phoneticPr fontId="21"/>
  </si>
  <si>
    <t>②生活に困っている方への支援</t>
    <rPh sb="1" eb="3">
      <t>セイカツ</t>
    </rPh>
    <rPh sb="4" eb="5">
      <t>コマ</t>
    </rPh>
    <rPh sb="9" eb="10">
      <t>カタ</t>
    </rPh>
    <rPh sb="12" eb="14">
      <t>シエン</t>
    </rPh>
    <phoneticPr fontId="24"/>
  </si>
  <si>
    <t>　新型コロナウイルスワクチン接種事業
　PCR検査体制の充実　など</t>
    <rPh sb="1" eb="3">
      <t>シンガタ</t>
    </rPh>
    <rPh sb="14" eb="16">
      <t>セッシュ</t>
    </rPh>
    <rPh sb="16" eb="18">
      <t>ジギョウ</t>
    </rPh>
    <rPh sb="23" eb="25">
      <t>ケンサ</t>
    </rPh>
    <rPh sb="25" eb="27">
      <t>タイセイ</t>
    </rPh>
    <rPh sb="28" eb="30">
      <t>ジュウジツ</t>
    </rPh>
    <phoneticPr fontId="21"/>
  </si>
  <si>
    <t>①感染拡大防止の取組</t>
    <rPh sb="1" eb="3">
      <t>カンセン</t>
    </rPh>
    <rPh sb="3" eb="5">
      <t>カクダイ</t>
    </rPh>
    <rPh sb="5" eb="7">
      <t>ボウシ</t>
    </rPh>
    <rPh sb="8" eb="10">
      <t>トリクミ</t>
    </rPh>
    <phoneticPr fontId="24"/>
  </si>
  <si>
    <t>主な事業</t>
    <rPh sb="0" eb="1">
      <t>オモ</t>
    </rPh>
    <rPh sb="2" eb="4">
      <t>ジギョウ</t>
    </rPh>
    <phoneticPr fontId="21"/>
  </si>
  <si>
    <t>所要税等
(本市負担)</t>
    <rPh sb="0" eb="4">
      <t>ショヨウゼイナド</t>
    </rPh>
    <rPh sb="6" eb="7">
      <t>ホン</t>
    </rPh>
    <rPh sb="7" eb="8">
      <t>シ</t>
    </rPh>
    <rPh sb="8" eb="10">
      <t>フタン</t>
    </rPh>
    <phoneticPr fontId="21"/>
  </si>
  <si>
    <t>事業費</t>
    <rPh sb="0" eb="2">
      <t>ジギョウ</t>
    </rPh>
    <rPh sb="2" eb="3">
      <t>ヒ</t>
    </rPh>
    <phoneticPr fontId="21"/>
  </si>
  <si>
    <t>区　　　分</t>
    <rPh sb="0" eb="1">
      <t>ク</t>
    </rPh>
    <rPh sb="4" eb="5">
      <t>ブン</t>
    </rPh>
    <phoneticPr fontId="21"/>
  </si>
  <si>
    <t>【単位：億円】</t>
    <rPh sb="1" eb="3">
      <t>タンイ</t>
    </rPh>
    <rPh sb="4" eb="6">
      <t>オクエン</t>
    </rPh>
    <phoneticPr fontId="21"/>
  </si>
  <si>
    <t>※2　令和3年2月時点</t>
    <rPh sb="3" eb="5">
      <t>レイワ</t>
    </rPh>
    <rPh sb="6" eb="7">
      <t>ネン</t>
    </rPh>
    <rPh sb="8" eb="9">
      <t>ガツ</t>
    </rPh>
    <rPh sb="9" eb="11">
      <t>ジテン</t>
    </rPh>
    <phoneticPr fontId="21"/>
  </si>
  <si>
    <t>※1　国庫補助事業等地方負担分については、今後交付予定であり含まれていない</t>
    <rPh sb="3" eb="5">
      <t>コッコ</t>
    </rPh>
    <rPh sb="5" eb="7">
      <t>ホジョ</t>
    </rPh>
    <rPh sb="7" eb="9">
      <t>ジギョウ</t>
    </rPh>
    <rPh sb="9" eb="10">
      <t>ナド</t>
    </rPh>
    <rPh sb="10" eb="12">
      <t>チホウ</t>
    </rPh>
    <rPh sb="12" eb="15">
      <t>フタンブン</t>
    </rPh>
    <rPh sb="21" eb="23">
      <t>コンゴ</t>
    </rPh>
    <rPh sb="23" eb="25">
      <t>コウフ</t>
    </rPh>
    <rPh sb="25" eb="27">
      <t>ヨテイ</t>
    </rPh>
    <rPh sb="30" eb="31">
      <t>フク</t>
    </rPh>
    <phoneticPr fontId="21"/>
  </si>
  <si>
    <t>地方創生臨時交付金と本市負担の状況</t>
    <rPh sb="0" eb="2">
      <t>チホウ</t>
    </rPh>
    <rPh sb="2" eb="4">
      <t>ソウセイ</t>
    </rPh>
    <rPh sb="4" eb="6">
      <t>リンジ</t>
    </rPh>
    <rPh sb="6" eb="9">
      <t>コウフキン</t>
    </rPh>
    <rPh sb="10" eb="11">
      <t>ホン</t>
    </rPh>
    <rPh sb="11" eb="12">
      <t>シ</t>
    </rPh>
    <rPh sb="12" eb="14">
      <t>フタン</t>
    </rPh>
    <rPh sb="15" eb="17">
      <t>ジョウキョウ</t>
    </rPh>
    <phoneticPr fontId="21"/>
  </si>
  <si>
    <t>参考</t>
    <rPh sb="0" eb="2">
      <t>サンコウ</t>
    </rPh>
    <phoneticPr fontId="21"/>
  </si>
  <si>
    <t>※2　令和元年度:決算、令和2年度:当初予算から3月補正予算までの累計、令和3年度:当初予算</t>
    <rPh sb="3" eb="5">
      <t>レイワ</t>
    </rPh>
    <rPh sb="5" eb="7">
      <t>ガンネン</t>
    </rPh>
    <rPh sb="7" eb="8">
      <t>ド</t>
    </rPh>
    <rPh sb="9" eb="11">
      <t>ケッサン</t>
    </rPh>
    <rPh sb="12" eb="14">
      <t>レイワ</t>
    </rPh>
    <rPh sb="15" eb="17">
      <t>ネンド</t>
    </rPh>
    <rPh sb="18" eb="20">
      <t>トウショ</t>
    </rPh>
    <rPh sb="20" eb="22">
      <t>ヨサン</t>
    </rPh>
    <rPh sb="25" eb="26">
      <t>ガツ</t>
    </rPh>
    <rPh sb="26" eb="28">
      <t>ホセイ</t>
    </rPh>
    <rPh sb="28" eb="30">
      <t>ヨサン</t>
    </rPh>
    <rPh sb="33" eb="35">
      <t>ルイケイ</t>
    </rPh>
    <rPh sb="36" eb="38">
      <t>レイワ</t>
    </rPh>
    <rPh sb="39" eb="41">
      <t>ネンド</t>
    </rPh>
    <rPh sb="42" eb="44">
      <t>トウショ</t>
    </rPh>
    <rPh sb="44" eb="46">
      <t>ヨサン</t>
    </rPh>
    <phoneticPr fontId="21"/>
  </si>
  <si>
    <t>※1　今後の交付見込額を含む(362億円は令和2年度実施事業に充当)</t>
    <rPh sb="3" eb="5">
      <t>コンゴ</t>
    </rPh>
    <rPh sb="6" eb="8">
      <t>コウフ</t>
    </rPh>
    <rPh sb="8" eb="10">
      <t>ミコミ</t>
    </rPh>
    <rPh sb="10" eb="11">
      <t>ガク</t>
    </rPh>
    <rPh sb="12" eb="13">
      <t>フク</t>
    </rPh>
    <rPh sb="18" eb="20">
      <t>オクエン</t>
    </rPh>
    <rPh sb="21" eb="23">
      <t>レイワ</t>
    </rPh>
    <rPh sb="24" eb="26">
      <t>ネンド</t>
    </rPh>
    <rPh sb="26" eb="28">
      <t>ジッシ</t>
    </rPh>
    <rPh sb="28" eb="30">
      <t>ジギョウ</t>
    </rPh>
    <rPh sb="31" eb="33">
      <t>ジュウトウ</t>
    </rPh>
    <phoneticPr fontId="21"/>
  </si>
  <si>
    <r>
      <rPr>
        <b/>
        <sz val="14"/>
        <color theme="1"/>
        <rFont val="Meiryo UI"/>
        <family val="3"/>
        <charset val="128"/>
      </rPr>
      <t>1,130</t>
    </r>
    <r>
      <rPr>
        <b/>
        <sz val="9"/>
        <color theme="1"/>
        <rFont val="Meiryo UI"/>
        <family val="3"/>
        <charset val="128"/>
      </rPr>
      <t>億円</t>
    </r>
    <rPh sb="5" eb="7">
      <t>オクエン</t>
    </rPh>
    <phoneticPr fontId="21"/>
  </si>
  <si>
    <t>計　　</t>
    <rPh sb="0" eb="1">
      <t>ケイ</t>
    </rPh>
    <phoneticPr fontId="21"/>
  </si>
  <si>
    <r>
      <rPr>
        <b/>
        <sz val="14"/>
        <rFont val="Meiryo UI"/>
        <family val="3"/>
        <charset val="128"/>
      </rPr>
      <t>362</t>
    </r>
    <r>
      <rPr>
        <b/>
        <sz val="9"/>
        <rFont val="Meiryo UI"/>
        <family val="3"/>
        <charset val="128"/>
      </rPr>
      <t>億円</t>
    </r>
    <rPh sb="3" eb="5">
      <t>オクエン</t>
    </rPh>
    <phoneticPr fontId="21"/>
  </si>
  <si>
    <t>計</t>
    <rPh sb="0" eb="1">
      <t>ケイ</t>
    </rPh>
    <phoneticPr fontId="21"/>
  </si>
  <si>
    <r>
      <rPr>
        <b/>
        <sz val="14"/>
        <color theme="1"/>
        <rFont val="Meiryo UI"/>
        <family val="3"/>
        <charset val="128"/>
      </rPr>
      <t>4.5</t>
    </r>
    <r>
      <rPr>
        <b/>
        <sz val="9"/>
        <color theme="1"/>
        <rFont val="Meiryo UI"/>
        <family val="3"/>
        <charset val="128"/>
      </rPr>
      <t>兆円</t>
    </r>
    <rPh sb="3" eb="5">
      <t>チョウエン</t>
    </rPh>
    <phoneticPr fontId="21"/>
  </si>
  <si>
    <r>
      <rPr>
        <sz val="14"/>
        <color theme="1"/>
        <rFont val="Meiryo UI"/>
        <family val="3"/>
        <charset val="128"/>
      </rPr>
      <t>274</t>
    </r>
    <r>
      <rPr>
        <sz val="9"/>
        <color theme="1"/>
        <rFont val="Meiryo UI"/>
        <family val="3"/>
        <charset val="128"/>
      </rPr>
      <t>億円</t>
    </r>
    <rPh sb="3" eb="5">
      <t>オクエン</t>
    </rPh>
    <phoneticPr fontId="21"/>
  </si>
  <si>
    <t xml:space="preserve"> 令和３年度</t>
    <rPh sb="1" eb="3">
      <t>レイワ</t>
    </rPh>
    <rPh sb="4" eb="6">
      <t>ネンド</t>
    </rPh>
    <phoneticPr fontId="21"/>
  </si>
  <si>
    <r>
      <rPr>
        <sz val="14"/>
        <color theme="1"/>
        <rFont val="Meiryo UI"/>
        <family val="3"/>
        <charset val="128"/>
      </rPr>
      <t>1.5</t>
    </r>
    <r>
      <rPr>
        <sz val="9"/>
        <color theme="1"/>
        <rFont val="Meiryo UI"/>
        <family val="3"/>
        <charset val="128"/>
      </rPr>
      <t>兆円</t>
    </r>
    <rPh sb="3" eb="5">
      <t>チョウエン</t>
    </rPh>
    <phoneticPr fontId="21"/>
  </si>
  <si>
    <t xml:space="preserve"> 3次補正分</t>
    <phoneticPr fontId="21"/>
  </si>
  <si>
    <r>
      <rPr>
        <sz val="14"/>
        <color theme="1"/>
        <rFont val="Meiryo UI"/>
        <family val="3"/>
        <charset val="128"/>
      </rPr>
      <t>851</t>
    </r>
    <r>
      <rPr>
        <sz val="9"/>
        <color theme="1"/>
        <rFont val="Meiryo UI"/>
        <family val="3"/>
        <charset val="128"/>
      </rPr>
      <t>億円</t>
    </r>
    <rPh sb="3" eb="5">
      <t>オクエン</t>
    </rPh>
    <phoneticPr fontId="21"/>
  </si>
  <si>
    <t xml:space="preserve"> 令和２年度</t>
    <rPh sb="1" eb="3">
      <t>レイワ</t>
    </rPh>
    <rPh sb="4" eb="6">
      <t>ネンド</t>
    </rPh>
    <phoneticPr fontId="21"/>
  </si>
  <si>
    <r>
      <rPr>
        <sz val="14"/>
        <rFont val="Meiryo UI"/>
        <family val="3"/>
        <charset val="128"/>
      </rPr>
      <t>362</t>
    </r>
    <r>
      <rPr>
        <sz val="9"/>
        <rFont val="Meiryo UI"/>
        <family val="3"/>
        <charset val="128"/>
      </rPr>
      <t>億円</t>
    </r>
    <rPh sb="3" eb="5">
      <t>オクエン</t>
    </rPh>
    <phoneticPr fontId="21"/>
  </si>
  <si>
    <r>
      <rPr>
        <sz val="14"/>
        <color theme="1"/>
        <rFont val="Meiryo UI"/>
        <family val="3"/>
        <charset val="128"/>
      </rPr>
      <t>2</t>
    </r>
    <r>
      <rPr>
        <sz val="9"/>
        <color theme="1"/>
        <rFont val="Meiryo UI"/>
        <family val="3"/>
        <charset val="128"/>
      </rPr>
      <t>兆円</t>
    </r>
    <rPh sb="1" eb="3">
      <t>チョウエン</t>
    </rPh>
    <phoneticPr fontId="21"/>
  </si>
  <si>
    <t xml:space="preserve"> 2次補正分</t>
    <phoneticPr fontId="21"/>
  </si>
  <si>
    <r>
      <rPr>
        <sz val="14"/>
        <color theme="1"/>
        <rFont val="Meiryo UI"/>
        <family val="3"/>
        <charset val="128"/>
      </rPr>
      <t>6</t>
    </r>
    <r>
      <rPr>
        <sz val="9"/>
        <color theme="1"/>
        <rFont val="Meiryo UI"/>
        <family val="3"/>
        <charset val="128"/>
      </rPr>
      <t>億円</t>
    </r>
    <rPh sb="1" eb="3">
      <t>オクエン</t>
    </rPh>
    <phoneticPr fontId="21"/>
  </si>
  <si>
    <t xml:space="preserve"> 令和元年度</t>
    <rPh sb="1" eb="3">
      <t>レイワ</t>
    </rPh>
    <rPh sb="3" eb="4">
      <t>ガン</t>
    </rPh>
    <rPh sb="4" eb="6">
      <t>ネンド</t>
    </rPh>
    <phoneticPr fontId="21"/>
  </si>
  <si>
    <r>
      <rPr>
        <sz val="14"/>
        <color theme="1"/>
        <rFont val="Meiryo UI"/>
        <family val="3"/>
        <charset val="128"/>
      </rPr>
      <t>1</t>
    </r>
    <r>
      <rPr>
        <sz val="9"/>
        <color theme="1"/>
        <rFont val="Meiryo UI"/>
        <family val="3"/>
        <charset val="128"/>
      </rPr>
      <t>兆円</t>
    </r>
    <rPh sb="1" eb="3">
      <t>チョウエン</t>
    </rPh>
    <phoneticPr fontId="21"/>
  </si>
  <si>
    <t xml:space="preserve"> 1次補正分</t>
    <phoneticPr fontId="21"/>
  </si>
  <si>
    <r>
      <t>所要税等(本市負担)</t>
    </r>
    <r>
      <rPr>
        <b/>
        <sz val="9"/>
        <color theme="0"/>
        <rFont val="Meiryo UI"/>
        <family val="3"/>
        <charset val="128"/>
      </rPr>
      <t>【※2】</t>
    </r>
    <rPh sb="0" eb="2">
      <t>ショヨウ</t>
    </rPh>
    <rPh sb="2" eb="4">
      <t>ゼイナド</t>
    </rPh>
    <rPh sb="5" eb="6">
      <t>ホン</t>
    </rPh>
    <rPh sb="6" eb="7">
      <t>シ</t>
    </rPh>
    <rPh sb="7" eb="9">
      <t>フタン</t>
    </rPh>
    <phoneticPr fontId="21"/>
  </si>
  <si>
    <r>
      <t>本市交付状況</t>
    </r>
    <r>
      <rPr>
        <b/>
        <sz val="9"/>
        <color theme="0"/>
        <rFont val="Meiryo UI"/>
        <family val="3"/>
        <charset val="128"/>
      </rPr>
      <t>【※1】</t>
    </r>
    <rPh sb="0" eb="1">
      <t>ホン</t>
    </rPh>
    <rPh sb="1" eb="2">
      <t>シ</t>
    </rPh>
    <rPh sb="2" eb="4">
      <t>コウフ</t>
    </rPh>
    <rPh sb="4" eb="6">
      <t>ジョウキョウ</t>
    </rPh>
    <phoneticPr fontId="21"/>
  </si>
  <si>
    <t>令和2年度 国予算措置</t>
    <rPh sb="0" eb="2">
      <t>レイワ</t>
    </rPh>
    <rPh sb="3" eb="5">
      <t>ネンド</t>
    </rPh>
    <rPh sb="6" eb="7">
      <t>クニ</t>
    </rPh>
    <rPh sb="7" eb="9">
      <t>ヨサン</t>
    </rPh>
    <rPh sb="9" eb="11">
      <t>ソチ</t>
    </rPh>
    <phoneticPr fontId="21"/>
  </si>
  <si>
    <t>新型コロナウイルス感染症対策について</t>
    <rPh sb="0" eb="2">
      <t>シンガタ</t>
    </rPh>
    <rPh sb="9" eb="14">
      <t>カンセンショウタイサク</t>
    </rPh>
    <phoneticPr fontId="21"/>
  </si>
  <si>
    <t>①対策の規模</t>
    <rPh sb="1" eb="3">
      <t>タイサク</t>
    </rPh>
    <rPh sb="4" eb="6">
      <t>キボ</t>
    </rPh>
    <phoneticPr fontId="21"/>
  </si>
  <si>
    <t>　●令和3年度予算では、新型コロナウイルスワクチン接種に係る経費や、学校給食費の無償化の継続など、</t>
    <rPh sb="2" eb="4">
      <t>レイワ</t>
    </rPh>
    <rPh sb="5" eb="7">
      <t>ネンド</t>
    </rPh>
    <rPh sb="7" eb="9">
      <t>ヨサン</t>
    </rPh>
    <rPh sb="12" eb="14">
      <t>シンガタ</t>
    </rPh>
    <rPh sb="25" eb="27">
      <t>セッシュ</t>
    </rPh>
    <rPh sb="28" eb="29">
      <t>カカ</t>
    </rPh>
    <rPh sb="30" eb="32">
      <t>ケイヒ</t>
    </rPh>
    <rPh sb="34" eb="39">
      <t>ガッコウキュウショクヒ</t>
    </rPh>
    <rPh sb="40" eb="43">
      <t>ムショウカ</t>
    </rPh>
    <rPh sb="44" eb="46">
      <t>ケイゾク</t>
    </rPh>
    <phoneticPr fontId="21"/>
  </si>
  <si>
    <r>
      <t>　　 一般会計で総額</t>
    </r>
    <r>
      <rPr>
        <b/>
        <u/>
        <sz val="11"/>
        <color theme="1"/>
        <rFont val="Meiryo UI"/>
        <family val="3"/>
        <charset val="128"/>
      </rPr>
      <t>494</t>
    </r>
    <r>
      <rPr>
        <sz val="11"/>
        <color theme="1"/>
        <rFont val="Meiryo UI"/>
        <family val="3"/>
        <charset val="128"/>
      </rPr>
      <t>億円(所要税等(本市負担)</t>
    </r>
    <r>
      <rPr>
        <b/>
        <u/>
        <sz val="11"/>
        <color theme="1"/>
        <rFont val="Meiryo UI"/>
        <family val="3"/>
        <charset val="128"/>
      </rPr>
      <t>274</t>
    </r>
    <r>
      <rPr>
        <sz val="11"/>
        <color theme="1"/>
        <rFont val="Meiryo UI"/>
        <family val="3"/>
        <charset val="128"/>
      </rPr>
      <t>億円)を計上しています。</t>
    </r>
    <rPh sb="3" eb="5">
      <t>イッパン</t>
    </rPh>
    <rPh sb="5" eb="7">
      <t>カイケイ</t>
    </rPh>
    <rPh sb="8" eb="10">
      <t>ソウガク</t>
    </rPh>
    <rPh sb="13" eb="15">
      <t>オクエン</t>
    </rPh>
    <rPh sb="16" eb="18">
      <t>ショヨウ</t>
    </rPh>
    <rPh sb="18" eb="20">
      <t>ゼイナド</t>
    </rPh>
    <rPh sb="21" eb="22">
      <t>ホン</t>
    </rPh>
    <rPh sb="22" eb="23">
      <t>シ</t>
    </rPh>
    <rPh sb="23" eb="25">
      <t>フタン</t>
    </rPh>
    <rPh sb="29" eb="31">
      <t>オクエン</t>
    </rPh>
    <rPh sb="33" eb="35">
      <t>ケイジョウ</t>
    </rPh>
    <phoneticPr fontId="21"/>
  </si>
  <si>
    <t>　●今後の感染拡大状況が見通せない中、適宜迅速な予算措置が必要となる場合もあり、状況を注視して</t>
    <rPh sb="2" eb="4">
      <t>コンゴ</t>
    </rPh>
    <rPh sb="5" eb="7">
      <t>カンセン</t>
    </rPh>
    <rPh sb="7" eb="9">
      <t>カクダイ</t>
    </rPh>
    <rPh sb="9" eb="11">
      <t>ジョウキョウ</t>
    </rPh>
    <rPh sb="12" eb="14">
      <t>ミトオ</t>
    </rPh>
    <rPh sb="17" eb="18">
      <t>ナカ</t>
    </rPh>
    <rPh sb="19" eb="21">
      <t>テキギ</t>
    </rPh>
    <rPh sb="21" eb="23">
      <t>ジンソク</t>
    </rPh>
    <rPh sb="24" eb="26">
      <t>ヨサン</t>
    </rPh>
    <rPh sb="26" eb="28">
      <t>ソチ</t>
    </rPh>
    <rPh sb="29" eb="31">
      <t>ヒツヨウ</t>
    </rPh>
    <rPh sb="34" eb="36">
      <t>バアイ</t>
    </rPh>
    <rPh sb="40" eb="42">
      <t>ジョウキョウ</t>
    </rPh>
    <rPh sb="43" eb="45">
      <t>チュウシ</t>
    </rPh>
    <phoneticPr fontId="21"/>
  </si>
  <si>
    <t>　　 いく必要があります。</t>
    <rPh sb="5" eb="7">
      <t>ヒツヨウ</t>
    </rPh>
    <phoneticPr fontId="21"/>
  </si>
  <si>
    <t>②財源の確保（地方創生臨時交付金）について</t>
    <rPh sb="1" eb="3">
      <t>ザイゲン</t>
    </rPh>
    <rPh sb="4" eb="6">
      <t>カクホ</t>
    </rPh>
    <rPh sb="7" eb="9">
      <t>チホウ</t>
    </rPh>
    <rPh sb="9" eb="11">
      <t>ソウセイ</t>
    </rPh>
    <rPh sb="11" eb="13">
      <t>リンジ</t>
    </rPh>
    <rPh sb="13" eb="16">
      <t>コウフキン</t>
    </rPh>
    <phoneticPr fontId="21"/>
  </si>
  <si>
    <t>　●新型コロナウイルス感染症対策に係る地方負担に対しては、地域の実情に応じてきめ細やかに必要な事業</t>
    <rPh sb="2" eb="4">
      <t>シンガタ</t>
    </rPh>
    <rPh sb="11" eb="16">
      <t>カンセンショウタイサク</t>
    </rPh>
    <rPh sb="17" eb="18">
      <t>カカ</t>
    </rPh>
    <rPh sb="19" eb="21">
      <t>チホウ</t>
    </rPh>
    <rPh sb="21" eb="23">
      <t>フタン</t>
    </rPh>
    <rPh sb="24" eb="25">
      <t>タイ</t>
    </rPh>
    <rPh sb="29" eb="31">
      <t>チイキ</t>
    </rPh>
    <rPh sb="32" eb="34">
      <t>ジツジョウ</t>
    </rPh>
    <rPh sb="35" eb="36">
      <t>オウ</t>
    </rPh>
    <rPh sb="40" eb="41">
      <t>コマ</t>
    </rPh>
    <rPh sb="44" eb="46">
      <t>ヒツヨウ</t>
    </rPh>
    <rPh sb="47" eb="49">
      <t>ジギョウ</t>
    </rPh>
    <phoneticPr fontId="21"/>
  </si>
  <si>
    <r>
      <t>　 　が実施できるよう国が創設した「</t>
    </r>
    <r>
      <rPr>
        <b/>
        <sz val="11"/>
        <color theme="1"/>
        <rFont val="Meiryo UI"/>
        <family val="3"/>
        <charset val="128"/>
      </rPr>
      <t>新型コロナウイルス感染症対応地方創生臨時交付金</t>
    </r>
    <r>
      <rPr>
        <sz val="11"/>
        <color theme="1"/>
        <rFont val="Meiryo UI"/>
        <family val="3"/>
        <charset val="128"/>
      </rPr>
      <t>」を活用することが</t>
    </r>
    <rPh sb="43" eb="45">
      <t>カツヨウ</t>
    </rPh>
    <phoneticPr fontId="21"/>
  </si>
  <si>
    <t>　 　できます。</t>
    <phoneticPr fontId="21"/>
  </si>
  <si>
    <r>
      <t>　●これまでに実施してきた対策分も含めた本市負担(</t>
    </r>
    <r>
      <rPr>
        <b/>
        <u/>
        <sz val="11"/>
        <rFont val="Meiryo UI"/>
        <family val="3"/>
        <charset val="128"/>
      </rPr>
      <t>1,130</t>
    </r>
    <r>
      <rPr>
        <sz val="11"/>
        <rFont val="Meiryo UI"/>
        <family val="3"/>
        <charset val="128"/>
      </rPr>
      <t>億円)に対し、地方創生臨時交付金は</t>
    </r>
    <r>
      <rPr>
        <b/>
        <u/>
        <sz val="11"/>
        <rFont val="Meiryo UI"/>
        <family val="3"/>
        <charset val="128"/>
      </rPr>
      <t>362</t>
    </r>
    <r>
      <rPr>
        <sz val="11"/>
        <rFont val="Meiryo UI"/>
        <family val="3"/>
        <charset val="128"/>
      </rPr>
      <t>億円</t>
    </r>
    <rPh sb="7" eb="9">
      <t>ジッシ</t>
    </rPh>
    <rPh sb="13" eb="15">
      <t>タイサク</t>
    </rPh>
    <rPh sb="15" eb="16">
      <t>ブン</t>
    </rPh>
    <rPh sb="17" eb="18">
      <t>フク</t>
    </rPh>
    <rPh sb="20" eb="21">
      <t>ホン</t>
    </rPh>
    <rPh sb="21" eb="22">
      <t>シ</t>
    </rPh>
    <rPh sb="22" eb="24">
      <t>フタン</t>
    </rPh>
    <rPh sb="30" eb="32">
      <t>オクエン</t>
    </rPh>
    <rPh sb="34" eb="35">
      <t>タイ</t>
    </rPh>
    <rPh sb="37" eb="39">
      <t>チホウ</t>
    </rPh>
    <rPh sb="39" eb="41">
      <t>ソウセイ</t>
    </rPh>
    <rPh sb="41" eb="43">
      <t>リンジ</t>
    </rPh>
    <rPh sb="43" eb="46">
      <t>コウフキン</t>
    </rPh>
    <rPh sb="50" eb="52">
      <t>オクエン</t>
    </rPh>
    <phoneticPr fontId="21"/>
  </si>
  <si>
    <t>　 　と見込んでおり、不足額は財政調整基金の取崩等により対応していますが、引き続き国に対しては財源の</t>
    <rPh sb="4" eb="6">
      <t>ミコ</t>
    </rPh>
    <rPh sb="11" eb="13">
      <t>フソク</t>
    </rPh>
    <rPh sb="37" eb="38">
      <t>ヒ</t>
    </rPh>
    <rPh sb="39" eb="40">
      <t>ツヅ</t>
    </rPh>
    <rPh sb="41" eb="42">
      <t>クニ</t>
    </rPh>
    <rPh sb="43" eb="44">
      <t>タイ</t>
    </rPh>
    <rPh sb="47" eb="49">
      <t>ザイゲン</t>
    </rPh>
    <phoneticPr fontId="21"/>
  </si>
  <si>
    <t>　　 確保を求めていきます。</t>
    <phoneticPr fontId="21"/>
  </si>
  <si>
    <t>新型コロナウイルス感染症対策関連経費　一覧表</t>
    <rPh sb="19" eb="21">
      <t>イチラン</t>
    </rPh>
    <rPh sb="21" eb="22">
      <t>ヒョウ</t>
    </rPh>
    <phoneticPr fontId="21"/>
  </si>
  <si>
    <t>【単位：百万円】</t>
    <rPh sb="1" eb="3">
      <t>タンイ</t>
    </rPh>
    <rPh sb="4" eb="7">
      <t>ヒャクマンエン</t>
    </rPh>
    <phoneticPr fontId="21"/>
  </si>
  <si>
    <t>区分/所属</t>
    <rPh sb="0" eb="2">
      <t>クブン</t>
    </rPh>
    <rPh sb="3" eb="5">
      <t>ショゾク</t>
    </rPh>
    <phoneticPr fontId="21"/>
  </si>
  <si>
    <t>事　　　項</t>
    <rPh sb="0" eb="1">
      <t>コト</t>
    </rPh>
    <rPh sb="4" eb="5">
      <t>コウ</t>
    </rPh>
    <phoneticPr fontId="24"/>
  </si>
  <si>
    <t>事業費</t>
    <rPh sb="0" eb="2">
      <t>ジギョウ</t>
    </rPh>
    <rPh sb="2" eb="3">
      <t>ヒ</t>
    </rPh>
    <phoneticPr fontId="25"/>
  </si>
  <si>
    <t>特定財源</t>
    <rPh sb="0" eb="1">
      <t>トク</t>
    </rPh>
    <rPh sb="1" eb="2">
      <t>サダム</t>
    </rPh>
    <rPh sb="2" eb="3">
      <t>ザイ</t>
    </rPh>
    <rPh sb="3" eb="4">
      <t>ミナモト</t>
    </rPh>
    <phoneticPr fontId="25"/>
  </si>
  <si>
    <t>起　債</t>
    <rPh sb="0" eb="1">
      <t>キ</t>
    </rPh>
    <rPh sb="2" eb="3">
      <t>サイ</t>
    </rPh>
    <phoneticPr fontId="25"/>
  </si>
  <si>
    <t>その他</t>
    <rPh sb="2" eb="3">
      <t>タ</t>
    </rPh>
    <phoneticPr fontId="25"/>
  </si>
  <si>
    <t>所要税等
(本市負担)</t>
    <rPh sb="0" eb="4">
      <t>ショヨウゼイナド</t>
    </rPh>
    <rPh sb="6" eb="7">
      <t>ホン</t>
    </rPh>
    <rPh sb="7" eb="8">
      <t>シ</t>
    </rPh>
    <rPh sb="8" eb="10">
      <t>フタン</t>
    </rPh>
    <phoneticPr fontId="25"/>
  </si>
  <si>
    <t>国</t>
    <rPh sb="0" eb="1">
      <t>クニ</t>
    </rPh>
    <phoneticPr fontId="25"/>
  </si>
  <si>
    <t>府</t>
    <rPh sb="0" eb="1">
      <t>フ</t>
    </rPh>
    <phoneticPr fontId="25"/>
  </si>
  <si>
    <t>①感染拡大防止の取組</t>
    <rPh sb="1" eb="3">
      <t>カンセン</t>
    </rPh>
    <rPh sb="3" eb="5">
      <t>カクダイ</t>
    </rPh>
    <rPh sb="5" eb="7">
      <t>ボウシ</t>
    </rPh>
    <rPh sb="8" eb="10">
      <t>トリクミ</t>
    </rPh>
    <phoneticPr fontId="21"/>
  </si>
  <si>
    <t>コロナ</t>
    <phoneticPr fontId="21"/>
  </si>
  <si>
    <t>経戦</t>
  </si>
  <si>
    <t>スポーツ施設における空調設備改修経費等</t>
    <rPh sb="4" eb="6">
      <t>シセツ</t>
    </rPh>
    <rPh sb="10" eb="12">
      <t>クウチョウ</t>
    </rPh>
    <rPh sb="12" eb="14">
      <t>セツビ</t>
    </rPh>
    <rPh sb="14" eb="16">
      <t>カイシュウ</t>
    </rPh>
    <rPh sb="16" eb="18">
      <t>ケイヒ</t>
    </rPh>
    <rPh sb="18" eb="19">
      <t>トウ</t>
    </rPh>
    <phoneticPr fontId="21"/>
  </si>
  <si>
    <t>福祉</t>
  </si>
  <si>
    <r>
      <t>個室化改修に対する補助</t>
    </r>
    <r>
      <rPr>
        <sz val="10"/>
        <color theme="1"/>
        <rFont val="Meiryo UI"/>
        <family val="3"/>
        <charset val="128"/>
      </rPr>
      <t>(介護施設・障がい者支援施設等)</t>
    </r>
    <rPh sb="6" eb="7">
      <t>タイ</t>
    </rPh>
    <rPh sb="12" eb="14">
      <t>カイゴ</t>
    </rPh>
    <phoneticPr fontId="21"/>
  </si>
  <si>
    <r>
      <t>簡易陰圧装置・換気設備設置に対する補助</t>
    </r>
    <r>
      <rPr>
        <sz val="10"/>
        <color theme="1"/>
        <rFont val="Meiryo UI"/>
        <family val="3"/>
        <charset val="128"/>
      </rPr>
      <t>(介護施設・障がい者支援施設等)</t>
    </r>
    <rPh sb="33" eb="34">
      <t>トウ</t>
    </rPh>
    <phoneticPr fontId="21"/>
  </si>
  <si>
    <r>
      <t>事業継続のための支援</t>
    </r>
    <r>
      <rPr>
        <sz val="10"/>
        <color theme="1"/>
        <rFont val="Meiryo UI"/>
        <family val="3"/>
        <charset val="128"/>
      </rPr>
      <t>(介護・障がい福祉サービス事業所等)</t>
    </r>
    <rPh sb="26" eb="27">
      <t>トウ</t>
    </rPh>
    <phoneticPr fontId="21"/>
  </si>
  <si>
    <t>裁量</t>
    <rPh sb="0" eb="2">
      <t>サイリョウ</t>
    </rPh>
    <phoneticPr fontId="21"/>
  </si>
  <si>
    <t>障がい支援区分認定審査会経費</t>
  </si>
  <si>
    <t>健康</t>
  </si>
  <si>
    <t>新型コロナウイルスワクチン接種事業</t>
  </si>
  <si>
    <t>ＰＣＲ検査体制の充実</t>
    <rPh sb="8" eb="10">
      <t>ジュウジツ</t>
    </rPh>
    <phoneticPr fontId="21"/>
  </si>
  <si>
    <t>新型コロナウイルス感染症軽症者等自宅療養者への配食サービス事業</t>
  </si>
  <si>
    <t>保健所等における健康観察体制の強化など</t>
  </si>
  <si>
    <t>新型コロナ受診相談センターの運営</t>
  </si>
  <si>
    <t>新型コロナウイルス感染症患者受入病床拡充協力金</t>
  </si>
  <si>
    <t>新型コロナウイルス感染症患者入院医療費公費負担</t>
  </si>
  <si>
    <t>こども</t>
  </si>
  <si>
    <t>児童福祉施設等における新型コロナウイルス感染症対策事業</t>
    <rPh sb="0" eb="2">
      <t>ジドウ</t>
    </rPh>
    <rPh sb="2" eb="4">
      <t>フクシ</t>
    </rPh>
    <rPh sb="4" eb="6">
      <t>シセツ</t>
    </rPh>
    <rPh sb="6" eb="7">
      <t>ナド</t>
    </rPh>
    <rPh sb="11" eb="13">
      <t>シンガタ</t>
    </rPh>
    <rPh sb="25" eb="27">
      <t>ジギョウ</t>
    </rPh>
    <phoneticPr fontId="21"/>
  </si>
  <si>
    <t>新型コロナウイルス流行下における妊産婦総合対策事業</t>
  </si>
  <si>
    <t>児童いきいき放課後事業(3密回避のため活動室を追加確保)</t>
    <phoneticPr fontId="21"/>
  </si>
  <si>
    <t>こどもの見守り強化事業補助金</t>
    <rPh sb="11" eb="14">
      <t>ホジョキン</t>
    </rPh>
    <phoneticPr fontId="21"/>
  </si>
  <si>
    <t>教育</t>
  </si>
  <si>
    <t>学校教育ＩＣＴ活用事業</t>
    <phoneticPr fontId="21"/>
  </si>
  <si>
    <t>学力向上支援サポーター配置事業</t>
  </si>
  <si>
    <t>スクールサポートスタッフ配置事業</t>
  </si>
  <si>
    <t>学校保健推進事業等</t>
  </si>
  <si>
    <t>②生活に困っている方への支援</t>
    <rPh sb="1" eb="3">
      <t>セイカツ</t>
    </rPh>
    <rPh sb="4" eb="5">
      <t>コマ</t>
    </rPh>
    <rPh sb="9" eb="10">
      <t>カタ</t>
    </rPh>
    <rPh sb="12" eb="14">
      <t>シエン</t>
    </rPh>
    <phoneticPr fontId="21"/>
  </si>
  <si>
    <t>中小企業支援のためのセーフティネット保証の認定等にかかる体制強化</t>
    <rPh sb="0" eb="2">
      <t>チュウショウ</t>
    </rPh>
    <rPh sb="2" eb="4">
      <t>キギョウ</t>
    </rPh>
    <rPh sb="4" eb="6">
      <t>シエン</t>
    </rPh>
    <rPh sb="28" eb="30">
      <t>タイセイ</t>
    </rPh>
    <rPh sb="30" eb="32">
      <t>キョウカ</t>
    </rPh>
    <phoneticPr fontId="21"/>
  </si>
  <si>
    <t>外国人のための相談窓口の体制強化</t>
  </si>
  <si>
    <t>生活保護相談窓口の体制強化等</t>
    <rPh sb="13" eb="14">
      <t>トウ</t>
    </rPh>
    <phoneticPr fontId="21"/>
  </si>
  <si>
    <t>生活困窮者自立支援事業の体制強化</t>
  </si>
  <si>
    <t>一時生活支援事業の受入体制の整備</t>
  </si>
  <si>
    <r>
      <t>国民健康保険傷病手当金の支給</t>
    </r>
    <r>
      <rPr>
        <sz val="11"/>
        <rFont val="Meiryo UI"/>
        <family val="3"/>
        <charset val="128"/>
      </rPr>
      <t>事務</t>
    </r>
    <rPh sb="0" eb="2">
      <t>コクミン</t>
    </rPh>
    <rPh sb="2" eb="4">
      <t>ケンコウ</t>
    </rPh>
    <rPh sb="4" eb="6">
      <t>ホケン</t>
    </rPh>
    <rPh sb="12" eb="14">
      <t>シキュウ</t>
    </rPh>
    <rPh sb="14" eb="16">
      <t>ジム</t>
    </rPh>
    <phoneticPr fontId="21"/>
  </si>
  <si>
    <t>新型コロナウイルス感染症に対応した自殺予防電話相談事業</t>
  </si>
  <si>
    <t>学校給食費の無償化</t>
    <rPh sb="0" eb="2">
      <t>ガッコウ</t>
    </rPh>
    <rPh sb="2" eb="4">
      <t>キュウショク</t>
    </rPh>
    <rPh sb="4" eb="5">
      <t>ヒ</t>
    </rPh>
    <rPh sb="6" eb="9">
      <t>ムショウカ</t>
    </rPh>
    <phoneticPr fontId="21"/>
  </si>
  <si>
    <t>③社会経済活動の回復に向けた取組</t>
    <rPh sb="1" eb="3">
      <t>シャカイ</t>
    </rPh>
    <rPh sb="3" eb="5">
      <t>ケイザイ</t>
    </rPh>
    <rPh sb="5" eb="7">
      <t>カツドウ</t>
    </rPh>
    <rPh sb="8" eb="10">
      <t>カイフク</t>
    </rPh>
    <rPh sb="11" eb="12">
      <t>ム</t>
    </rPh>
    <rPh sb="14" eb="16">
      <t>トリクミ</t>
    </rPh>
    <phoneticPr fontId="21"/>
  </si>
  <si>
    <t>新型コロナウイルス感染症の影響を受ける飲食店等への上下水道料金特例減免措置</t>
    <rPh sb="0" eb="2">
      <t>シンガタ</t>
    </rPh>
    <rPh sb="9" eb="12">
      <t>カンセンショウ</t>
    </rPh>
    <rPh sb="13" eb="15">
      <t>エイキョウ</t>
    </rPh>
    <rPh sb="16" eb="17">
      <t>ウ</t>
    </rPh>
    <phoneticPr fontId="21"/>
  </si>
  <si>
    <t>MICE開催支援事業(インテックス大阪の施設基本使用料の半額免除　など)</t>
    <rPh sb="20" eb="22">
      <t>シセツ</t>
    </rPh>
    <rPh sb="22" eb="24">
      <t>キホン</t>
    </rPh>
    <rPh sb="24" eb="27">
      <t>シヨウリョウ</t>
    </rPh>
    <rPh sb="28" eb="30">
      <t>ハンガク</t>
    </rPh>
    <rPh sb="30" eb="32">
      <t>メンジョ</t>
    </rPh>
    <phoneticPr fontId="21"/>
  </si>
  <si>
    <t>おおさか観光消費喚起事業
(大阪独自クーポンの配布による需要喚起と観光関連産業の支援）</t>
    <rPh sb="14" eb="16">
      <t>オオサカ</t>
    </rPh>
    <rPh sb="16" eb="18">
      <t>ドクジ</t>
    </rPh>
    <rPh sb="23" eb="25">
      <t>ハイフ</t>
    </rPh>
    <rPh sb="28" eb="30">
      <t>ジュヨウ</t>
    </rPh>
    <rPh sb="30" eb="32">
      <t>カンキ</t>
    </rPh>
    <rPh sb="33" eb="35">
      <t>カンコウ</t>
    </rPh>
    <rPh sb="35" eb="37">
      <t>カンレン</t>
    </rPh>
    <rPh sb="37" eb="39">
      <t>サンギョウ</t>
    </rPh>
    <rPh sb="40" eb="42">
      <t>シエン</t>
    </rPh>
    <phoneticPr fontId="21"/>
  </si>
  <si>
    <t>大阪文化芸術創出事業
(文化芸術団体等への支援及び文化芸術活動の公演機会の創出)</t>
    <rPh sb="12" eb="14">
      <t>ブンカ</t>
    </rPh>
    <rPh sb="14" eb="16">
      <t>ゲイジュツ</t>
    </rPh>
    <rPh sb="16" eb="18">
      <t>ダンタイ</t>
    </rPh>
    <rPh sb="18" eb="19">
      <t>トウ</t>
    </rPh>
    <rPh sb="21" eb="23">
      <t>シエン</t>
    </rPh>
    <rPh sb="23" eb="24">
      <t>オヨ</t>
    </rPh>
    <rPh sb="25" eb="27">
      <t>ブンカ</t>
    </rPh>
    <rPh sb="27" eb="29">
      <t>ゲイジュツ</t>
    </rPh>
    <rPh sb="29" eb="31">
      <t>カツドウ</t>
    </rPh>
    <rPh sb="32" eb="34">
      <t>コウエン</t>
    </rPh>
    <rPh sb="34" eb="36">
      <t>キカイ</t>
    </rPh>
    <rPh sb="37" eb="39">
      <t>ソウシュツ</t>
    </rPh>
    <phoneticPr fontId="21"/>
  </si>
  <si>
    <t>大阪産業局事業交付金(中小企業ＤＸ加速化支援事業　など）</t>
    <rPh sb="0" eb="2">
      <t>オオサカ</t>
    </rPh>
    <rPh sb="2" eb="4">
      <t>サンギョウ</t>
    </rPh>
    <rPh sb="4" eb="5">
      <t>キョク</t>
    </rPh>
    <rPh sb="5" eb="7">
      <t>ジギョウ</t>
    </rPh>
    <rPh sb="7" eb="10">
      <t>コウフキン</t>
    </rPh>
    <phoneticPr fontId="21"/>
  </si>
  <si>
    <t>芸術活動振興事業助成金の拡充</t>
    <rPh sb="0" eb="2">
      <t>ゲイジュツ</t>
    </rPh>
    <rPh sb="10" eb="11">
      <t>キン</t>
    </rPh>
    <rPh sb="12" eb="14">
      <t>カクジュウ</t>
    </rPh>
    <phoneticPr fontId="21"/>
  </si>
  <si>
    <t>大阪・暁・プロジェクト(赤絵を活用した集客促進事業　など)</t>
    <rPh sb="12" eb="14">
      <t>アカエ</t>
    </rPh>
    <rPh sb="15" eb="17">
      <t>カツヨウ</t>
    </rPh>
    <rPh sb="19" eb="21">
      <t>シュウキャク</t>
    </rPh>
    <rPh sb="21" eb="23">
      <t>ソクシン</t>
    </rPh>
    <rPh sb="23" eb="25">
      <t>ジギョウ</t>
    </rPh>
    <phoneticPr fontId="21"/>
  </si>
  <si>
    <t>芸術創造館ショーケース事業(アーティストに対する活動再開支援事業)</t>
    <rPh sb="21" eb="22">
      <t>タイ</t>
    </rPh>
    <rPh sb="24" eb="26">
      <t>カツドウ</t>
    </rPh>
    <rPh sb="26" eb="28">
      <t>サイカイ</t>
    </rPh>
    <rPh sb="28" eb="30">
      <t>シエン</t>
    </rPh>
    <rPh sb="30" eb="32">
      <t>ジギョウ</t>
    </rPh>
    <phoneticPr fontId="21"/>
  </si>
  <si>
    <t>④その他</t>
    <rPh sb="3" eb="4">
      <t>タ</t>
    </rPh>
    <phoneticPr fontId="21"/>
  </si>
  <si>
    <t>各所属</t>
    <rPh sb="0" eb="3">
      <t>カクショゾク</t>
    </rPh>
    <phoneticPr fontId="21"/>
  </si>
  <si>
    <t>市民利用施設等における減収に対する補塡</t>
    <rPh sb="0" eb="2">
      <t>シミン</t>
    </rPh>
    <rPh sb="2" eb="4">
      <t>リヨウ</t>
    </rPh>
    <rPh sb="4" eb="6">
      <t>シセツ</t>
    </rPh>
    <rPh sb="6" eb="7">
      <t>ナドニ</t>
    </rPh>
    <rPh sb="11" eb="13">
      <t>ゲンシュウ</t>
    </rPh>
    <rPh sb="14" eb="15">
      <t>タイ</t>
    </rPh>
    <rPh sb="17" eb="18">
      <t>ホ</t>
    </rPh>
    <phoneticPr fontId="21"/>
  </si>
  <si>
    <t>合　　計　① + ② + ③ + ④</t>
    <rPh sb="0" eb="1">
      <t>ゴウ</t>
    </rPh>
    <rPh sb="3" eb="4">
      <t>ケイ</t>
    </rPh>
    <phoneticPr fontId="21"/>
  </si>
  <si>
    <t>R3</t>
    <phoneticPr fontId="4"/>
  </si>
  <si>
    <t>R2</t>
    <phoneticPr fontId="4"/>
  </si>
  <si>
    <t>税        目</t>
  </si>
  <si>
    <t>徴収猶予の特例による増収額</t>
    <rPh sb="0" eb="2">
      <t>チョウシュウ</t>
    </rPh>
    <rPh sb="2" eb="4">
      <t>ユウヨ</t>
    </rPh>
    <rPh sb="5" eb="7">
      <t>トクレイ</t>
    </rPh>
    <rPh sb="10" eb="12">
      <t>ゾウシュウ</t>
    </rPh>
    <rPh sb="12" eb="13">
      <t>ガク</t>
    </rPh>
    <phoneticPr fontId="4"/>
  </si>
  <si>
    <t>３年度
当　初</t>
    <rPh sb="1" eb="3">
      <t>ネンド</t>
    </rPh>
    <rPh sb="4" eb="5">
      <t>トウ</t>
    </rPh>
    <rPh sb="6" eb="7">
      <t>ショ</t>
    </rPh>
    <phoneticPr fontId="4"/>
  </si>
  <si>
    <t>２年度
当　初</t>
    <phoneticPr fontId="4"/>
  </si>
  <si>
    <t>伸　率</t>
    <rPh sb="0" eb="1">
      <t>ノ</t>
    </rPh>
    <rPh sb="2" eb="3">
      <t>リツ</t>
    </rPh>
    <phoneticPr fontId="4"/>
  </si>
  <si>
    <t>収入見込額</t>
  </si>
  <si>
    <t>市　税　総　計</t>
  </si>
  <si>
    <t>１　市民税</t>
  </si>
  <si>
    <t>市税総計</t>
    <phoneticPr fontId="4"/>
  </si>
  <si>
    <t>　  個   人</t>
  </si>
  <si>
    <t xml:space="preserve">       均等割</t>
  </si>
  <si>
    <t>　　 　所得割</t>
  </si>
  <si>
    <t>個人市民税</t>
    <rPh sb="0" eb="2">
      <t>コジン</t>
    </rPh>
    <rPh sb="2" eb="5">
      <t>シミンゼイ</t>
    </rPh>
    <phoneticPr fontId="4"/>
  </si>
  <si>
    <t>　　　 特別徴収</t>
  </si>
  <si>
    <t>　　　 普通徴収</t>
  </si>
  <si>
    <t>法人市民税</t>
    <rPh sb="0" eb="2">
      <t>ホウジン</t>
    </rPh>
    <rPh sb="2" eb="5">
      <t>シミンゼイ</t>
    </rPh>
    <phoneticPr fontId="4"/>
  </si>
  <si>
    <t>　   法   人</t>
  </si>
  <si>
    <t>　　　 均等割</t>
  </si>
  <si>
    <t>固定資産税
都市計画税</t>
    <rPh sb="0" eb="2">
      <t>コテイ</t>
    </rPh>
    <rPh sb="2" eb="5">
      <t>シサンゼイ</t>
    </rPh>
    <rPh sb="6" eb="8">
      <t>トシ</t>
    </rPh>
    <rPh sb="8" eb="10">
      <t>ケイカク</t>
    </rPh>
    <rPh sb="10" eb="11">
      <t>ゼイ</t>
    </rPh>
    <phoneticPr fontId="4"/>
  </si>
  <si>
    <t>　　 　法人税割</t>
  </si>
  <si>
    <t>２　固定資産税</t>
  </si>
  <si>
    <t>その他の税</t>
    <rPh sb="2" eb="3">
      <t>タ</t>
    </rPh>
    <rPh sb="4" eb="5">
      <t>ゼイ</t>
    </rPh>
    <phoneticPr fontId="4"/>
  </si>
  <si>
    <t xml:space="preserve">  　純固定資産税</t>
  </si>
  <si>
    <t>　　　 土   地</t>
  </si>
  <si>
    <t>　　 　家   屋</t>
  </si>
  <si>
    <t>　　　 償却資産</t>
  </si>
  <si>
    <t>　　 　交 付 金</t>
    <phoneticPr fontId="4"/>
  </si>
  <si>
    <t>３　軽自動車税</t>
  </si>
  <si>
    <t>　　環境性能割</t>
    <rPh sb="2" eb="4">
      <t>カンキョウ</t>
    </rPh>
    <rPh sb="4" eb="6">
      <t>セイノウ</t>
    </rPh>
    <rPh sb="6" eb="7">
      <t>ワリ</t>
    </rPh>
    <phoneticPr fontId="4"/>
  </si>
  <si>
    <t>　　種別割</t>
    <rPh sb="2" eb="4">
      <t>シュベツ</t>
    </rPh>
    <rPh sb="4" eb="5">
      <t>ワリ</t>
    </rPh>
    <phoneticPr fontId="4"/>
  </si>
  <si>
    <t>４　市たばこ税</t>
  </si>
  <si>
    <t>５　入湯税</t>
    <rPh sb="2" eb="4">
      <t>ニュウトウ</t>
    </rPh>
    <rPh sb="4" eb="5">
      <t>ゼイ</t>
    </rPh>
    <phoneticPr fontId="4"/>
  </si>
  <si>
    <t>６　事業所税</t>
    <phoneticPr fontId="4"/>
  </si>
  <si>
    <t>　  資産割</t>
  </si>
  <si>
    <t xml:space="preserve">  　従業者割</t>
  </si>
  <si>
    <t>７　都市計画税</t>
    <phoneticPr fontId="4"/>
  </si>
  <si>
    <t>　  土   地</t>
  </si>
  <si>
    <t>　  家   屋</t>
  </si>
  <si>
    <t>市税収入の状況など（令和元年度までは決算）</t>
    <rPh sb="0" eb="2">
      <t>シゼイ</t>
    </rPh>
    <rPh sb="2" eb="4">
      <t>シュウニュウ</t>
    </rPh>
    <rPh sb="5" eb="7">
      <t>ジョウキョウ</t>
    </rPh>
    <rPh sb="10" eb="12">
      <t>レイワ</t>
    </rPh>
    <rPh sb="12" eb="13">
      <t>ガン</t>
    </rPh>
    <phoneticPr fontId="4"/>
  </si>
  <si>
    <t>●</t>
    <phoneticPr fontId="4"/>
  </si>
  <si>
    <t>※（　）書きは、令和２年度徴収猶予特例分の令和３年度収入を除いた実質的な計数を記載している。</t>
    <rPh sb="4" eb="5">
      <t>カ</t>
    </rPh>
    <rPh sb="8" eb="10">
      <t>レイワ</t>
    </rPh>
    <rPh sb="11" eb="13">
      <t>ネンド</t>
    </rPh>
    <rPh sb="13" eb="15">
      <t>チョウシュウ</t>
    </rPh>
    <rPh sb="15" eb="17">
      <t>ユウヨ</t>
    </rPh>
    <rPh sb="17" eb="19">
      <t>トクレイ</t>
    </rPh>
    <rPh sb="19" eb="20">
      <t>ブン</t>
    </rPh>
    <rPh sb="21" eb="23">
      <t>レイワ</t>
    </rPh>
    <rPh sb="24" eb="26">
      <t>ネンド</t>
    </rPh>
    <rPh sb="26" eb="28">
      <t>シュウニュウ</t>
    </rPh>
    <rPh sb="29" eb="30">
      <t>ノゾ</t>
    </rPh>
    <rPh sb="32" eb="35">
      <t>ジッシツテキ</t>
    </rPh>
    <rPh sb="36" eb="38">
      <t>ケイスウ</t>
    </rPh>
    <rPh sb="39" eb="41">
      <t>キサイ</t>
    </rPh>
    <phoneticPr fontId="4"/>
  </si>
  <si>
    <t>※法人市民税（法人税割）は、超過課税による増収（185億円）を見込んでいる（令和７年３月31日まで適用期限を延長予定）</t>
    <rPh sb="1" eb="6">
      <t>ホウジンシミンゼイ</t>
    </rPh>
    <rPh sb="7" eb="11">
      <t>ホウジンゼイワリ</t>
    </rPh>
    <rPh sb="14" eb="16">
      <t>チョウカ</t>
    </rPh>
    <rPh sb="16" eb="18">
      <t>カゼイ</t>
    </rPh>
    <rPh sb="21" eb="23">
      <t>ゾウシュウ</t>
    </rPh>
    <rPh sb="27" eb="29">
      <t>オクエン</t>
    </rPh>
    <rPh sb="31" eb="33">
      <t>ミコ</t>
    </rPh>
    <rPh sb="38" eb="40">
      <t>レイワ</t>
    </rPh>
    <rPh sb="41" eb="42">
      <t>ネン</t>
    </rPh>
    <rPh sb="43" eb="44">
      <t>ガツ</t>
    </rPh>
    <rPh sb="46" eb="47">
      <t>ニチ</t>
    </rPh>
    <rPh sb="49" eb="51">
      <t>テキヨウ</t>
    </rPh>
    <rPh sb="51" eb="53">
      <t>キゲン</t>
    </rPh>
    <rPh sb="54" eb="56">
      <t>エンチョウ</t>
    </rPh>
    <rPh sb="56" eb="58">
      <t>ヨテイ</t>
    </rPh>
    <phoneticPr fontId="4"/>
  </si>
  <si>
    <t>　市たばこ税の減　など</t>
    <rPh sb="1" eb="2">
      <t>シ</t>
    </rPh>
    <rPh sb="5" eb="6">
      <t>ゼイ</t>
    </rPh>
    <rPh sb="7" eb="8">
      <t>ゲン</t>
    </rPh>
    <phoneticPr fontId="4"/>
  </si>
  <si>
    <t>R２年度徴収猶予特例分の収入による増
税制改正（新型コロナウイルス感染症緊急
経済対策における税制改正）による減
など</t>
    <rPh sb="2" eb="4">
      <t>ネンド</t>
    </rPh>
    <rPh sb="4" eb="8">
      <t>チョウシュウユウヨ</t>
    </rPh>
    <rPh sb="8" eb="10">
      <t>トクレイ</t>
    </rPh>
    <rPh sb="10" eb="11">
      <t>ブン</t>
    </rPh>
    <rPh sb="12" eb="14">
      <t>シュウニュウ</t>
    </rPh>
    <rPh sb="55" eb="56">
      <t>ゲン</t>
    </rPh>
    <phoneticPr fontId="4"/>
  </si>
  <si>
    <t>・
・</t>
    <phoneticPr fontId="4"/>
  </si>
  <si>
    <t>税制改正（法人税割の一部国税化等）
による減　など</t>
    <rPh sb="0" eb="2">
      <t>ゼイセイ</t>
    </rPh>
    <rPh sb="2" eb="4">
      <t>カイセイ</t>
    </rPh>
    <rPh sb="5" eb="9">
      <t>ホウジンゼイワリ</t>
    </rPh>
    <rPh sb="10" eb="12">
      <t>イチブ</t>
    </rPh>
    <rPh sb="12" eb="14">
      <t>コクゼイ</t>
    </rPh>
    <rPh sb="14" eb="15">
      <t>カ</t>
    </rPh>
    <rPh sb="15" eb="16">
      <t>トウ</t>
    </rPh>
    <rPh sb="21" eb="22">
      <t>ゲン</t>
    </rPh>
    <phoneticPr fontId="4"/>
  </si>
  <si>
    <t>企業収益の減</t>
    <rPh sb="0" eb="4">
      <t>キギョウシュウエキ</t>
    </rPh>
    <rPh sb="5" eb="6">
      <t>ゲン</t>
    </rPh>
    <phoneticPr fontId="4"/>
  </si>
  <si>
    <r>
      <rPr>
        <sz val="9.5"/>
        <color theme="0"/>
        <rFont val="ＭＳ Ｐゴシック"/>
        <family val="3"/>
        <charset val="128"/>
      </rPr>
      <t>・</t>
    </r>
    <r>
      <rPr>
        <sz val="9.5"/>
        <rFont val="ＭＳ Ｐゴシック"/>
        <family val="3"/>
        <charset val="128"/>
      </rPr>
      <t>納税義務者の減　など</t>
    </r>
    <rPh sb="1" eb="6">
      <t>ノウゼイギムシャ</t>
    </rPh>
    <rPh sb="7" eb="8">
      <t>ゲン</t>
    </rPh>
    <phoneticPr fontId="4"/>
  </si>
  <si>
    <r>
      <rPr>
        <sz val="9.5"/>
        <color theme="0"/>
        <rFont val="ＭＳ Ｐゴシック"/>
        <family val="3"/>
        <charset val="128"/>
      </rPr>
      <t>・</t>
    </r>
    <r>
      <rPr>
        <sz val="9.5"/>
        <rFont val="ＭＳ Ｐゴシック"/>
        <family val="3"/>
        <charset val="128"/>
      </rPr>
      <t>２年連続の減</t>
    </r>
    <rPh sb="2" eb="3">
      <t>ネン</t>
    </rPh>
    <rPh sb="3" eb="5">
      <t>レンゾク</t>
    </rPh>
    <rPh sb="6" eb="7">
      <t>ゲン</t>
    </rPh>
    <phoneticPr fontId="4"/>
  </si>
  <si>
    <t>主な増減</t>
    <rPh sb="0" eb="1">
      <t>オモ</t>
    </rPh>
    <rPh sb="2" eb="4">
      <t>ゾウゲン</t>
    </rPh>
    <phoneticPr fontId="4"/>
  </si>
  <si>
    <t>（単位：百万円、％）</t>
    <rPh sb="1" eb="3">
      <t>タンイ</t>
    </rPh>
    <rPh sb="4" eb="6">
      <t>ヒャクマン</t>
    </rPh>
    <rPh sb="6" eb="7">
      <t>エン</t>
    </rPh>
    <phoneticPr fontId="4"/>
  </si>
  <si>
    <t>　市税収入は、国の新型コロナウイルス感染症緊急経済対策として創設された徴収猶予の特例により
令和２年度中に猶予された分の令和３年度収入が見込まれるものの、経済環境の悪化等に伴って、
法人市民税を中心に大幅な落ち込みが見込まれることなどから、２年連続の減となる711,901百万円を計上した。</t>
    <rPh sb="7" eb="8">
      <t>クニ</t>
    </rPh>
    <rPh sb="9" eb="11">
      <t>シンガタ</t>
    </rPh>
    <rPh sb="18" eb="21">
      <t>カンセンショウ</t>
    </rPh>
    <rPh sb="21" eb="27">
      <t>キンキュウケイザイタイサク</t>
    </rPh>
    <rPh sb="30" eb="32">
      <t>ソウセツ</t>
    </rPh>
    <rPh sb="46" eb="48">
      <t>レイワ</t>
    </rPh>
    <rPh sb="49" eb="51">
      <t>ネンド</t>
    </rPh>
    <rPh sb="51" eb="52">
      <t>チュウ</t>
    </rPh>
    <rPh sb="53" eb="55">
      <t>ユウヨ</t>
    </rPh>
    <rPh sb="60" eb="62">
      <t>レイワ</t>
    </rPh>
    <rPh sb="63" eb="65">
      <t>ネンド</t>
    </rPh>
    <rPh sb="77" eb="79">
      <t>ケイザイ</t>
    </rPh>
    <rPh sb="79" eb="81">
      <t>カンキョウ</t>
    </rPh>
    <rPh sb="82" eb="84">
      <t>アッカ</t>
    </rPh>
    <rPh sb="84" eb="85">
      <t>トウ</t>
    </rPh>
    <rPh sb="86" eb="87">
      <t>トモナ</t>
    </rPh>
    <rPh sb="91" eb="93">
      <t>ホウジン</t>
    </rPh>
    <rPh sb="93" eb="96">
      <t>シミンゼイ</t>
    </rPh>
    <rPh sb="97" eb="99">
      <t>チュウシン</t>
    </rPh>
    <rPh sb="100" eb="102">
      <t>オオハバ</t>
    </rPh>
    <rPh sb="103" eb="104">
      <t>オ</t>
    </rPh>
    <rPh sb="105" eb="106">
      <t>コ</t>
    </rPh>
    <rPh sb="108" eb="110">
      <t>ミコ</t>
    </rPh>
    <rPh sb="121" eb="122">
      <t>ネン</t>
    </rPh>
    <rPh sb="122" eb="124">
      <t>レンゾク</t>
    </rPh>
    <rPh sb="125" eb="126">
      <t>ゲン</t>
    </rPh>
    <phoneticPr fontId="4"/>
  </si>
  <si>
    <t>）</t>
    <phoneticPr fontId="4"/>
  </si>
  <si>
    <t>％</t>
    <phoneticPr fontId="4"/>
  </si>
  <si>
    <t>（対前年度</t>
    <rPh sb="1" eb="2">
      <t>タイ</t>
    </rPh>
    <rPh sb="2" eb="5">
      <t>ゼンネンド</t>
    </rPh>
    <phoneticPr fontId="4"/>
  </si>
  <si>
    <t>当初予算額</t>
    <rPh sb="0" eb="2">
      <t>トウショ</t>
    </rPh>
    <rPh sb="2" eb="4">
      <t>ヨサン</t>
    </rPh>
    <rPh sb="4" eb="5">
      <t>ガク</t>
    </rPh>
    <phoneticPr fontId="4"/>
  </si>
  <si>
    <t>４．市税予算の内訳</t>
    <rPh sb="2" eb="4">
      <t>シゼイ</t>
    </rPh>
    <rPh sb="4" eb="6">
      <t>ヨサン</t>
    </rPh>
    <rPh sb="7" eb="9">
      <t>ウチワケ</t>
    </rPh>
    <phoneticPr fontId="4"/>
  </si>
  <si>
    <t>R３（予算）</t>
    <rPh sb="3" eb="5">
      <t>ヨサン</t>
    </rPh>
    <phoneticPr fontId="4"/>
  </si>
  <si>
    <t>R２（予算）</t>
    <rPh sb="3" eb="5">
      <t>ヨサン</t>
    </rPh>
    <phoneticPr fontId="4"/>
  </si>
  <si>
    <t>R元</t>
    <rPh sb="1" eb="2">
      <t>ガン</t>
    </rPh>
    <phoneticPr fontId="4"/>
  </si>
  <si>
    <t>H30</t>
    <phoneticPr fontId="4"/>
  </si>
  <si>
    <t>対前年度</t>
    <rPh sb="0" eb="1">
      <t>タイ</t>
    </rPh>
    <rPh sb="1" eb="4">
      <t>ゼンネンド</t>
    </rPh>
    <phoneticPr fontId="4"/>
  </si>
  <si>
    <t>市税総計</t>
    <rPh sb="0" eb="2">
      <t>シゼイ</t>
    </rPh>
    <rPh sb="2" eb="4">
      <t>ソウケイ</t>
    </rPh>
    <phoneticPr fontId="4"/>
  </si>
  <si>
    <t>固定資産税・都市計画税</t>
    <rPh sb="0" eb="2">
      <t>コテイ</t>
    </rPh>
    <rPh sb="2" eb="5">
      <t>シサンゼイ</t>
    </rPh>
    <rPh sb="6" eb="8">
      <t>トシ</t>
    </rPh>
    <rPh sb="8" eb="10">
      <t>ケイカク</t>
    </rPh>
    <rPh sb="10" eb="11">
      <t>ゼイ</t>
    </rPh>
    <phoneticPr fontId="4"/>
  </si>
  <si>
    <t>R３
(予算）</t>
    <rPh sb="4" eb="6">
      <t>ヨサン</t>
    </rPh>
    <phoneticPr fontId="83"/>
  </si>
  <si>
    <t>R２
(予算）</t>
    <rPh sb="4" eb="6">
      <t>ヨサン</t>
    </rPh>
    <phoneticPr fontId="83"/>
  </si>
  <si>
    <t>R元</t>
    <rPh sb="1" eb="2">
      <t>ガン</t>
    </rPh>
    <phoneticPr fontId="83"/>
  </si>
  <si>
    <t>H30</t>
    <phoneticPr fontId="83"/>
  </si>
  <si>
    <t>H29</t>
  </si>
  <si>
    <t>H28</t>
    <phoneticPr fontId="83"/>
  </si>
  <si>
    <t>H27</t>
    <phoneticPr fontId="83"/>
  </si>
  <si>
    <t>H26</t>
    <phoneticPr fontId="83"/>
  </si>
  <si>
    <t>H25</t>
    <phoneticPr fontId="83"/>
  </si>
  <si>
    <t>H24</t>
    <phoneticPr fontId="83"/>
  </si>
  <si>
    <t>H23</t>
    <phoneticPr fontId="83"/>
  </si>
  <si>
    <t>Ｈ22</t>
    <phoneticPr fontId="83"/>
  </si>
  <si>
    <t>H21</t>
    <phoneticPr fontId="83"/>
  </si>
  <si>
    <t>H20</t>
    <phoneticPr fontId="83"/>
  </si>
  <si>
    <t>Ｈ8</t>
    <phoneticPr fontId="4"/>
  </si>
  <si>
    <t>※　H28決算以降は、計に合わせた端数調整を行わないこととしたため、四捨五入の関係で合計が一致しない場合がある。</t>
    <rPh sb="5" eb="7">
      <t>ケッサン</t>
    </rPh>
    <rPh sb="7" eb="9">
      <t>イコウ</t>
    </rPh>
    <rPh sb="11" eb="12">
      <t>ケイ</t>
    </rPh>
    <rPh sb="13" eb="14">
      <t>ア</t>
    </rPh>
    <rPh sb="17" eb="19">
      <t>ハスウ</t>
    </rPh>
    <rPh sb="19" eb="21">
      <t>チョウセイ</t>
    </rPh>
    <rPh sb="22" eb="23">
      <t>オコナ</t>
    </rPh>
    <phoneticPr fontId="4"/>
  </si>
  <si>
    <r>
      <t xml:space="preserve">R３
</t>
    </r>
    <r>
      <rPr>
        <sz val="11"/>
        <rFont val="ＭＳ 明朝"/>
        <family val="1"/>
        <charset val="128"/>
      </rPr>
      <t>(予算）</t>
    </r>
    <rPh sb="4" eb="6">
      <t>ヨサン</t>
    </rPh>
    <phoneticPr fontId="83"/>
  </si>
  <si>
    <r>
      <t xml:space="preserve">R２
</t>
    </r>
    <r>
      <rPr>
        <sz val="11"/>
        <rFont val="ＭＳ 明朝"/>
        <family val="1"/>
        <charset val="128"/>
      </rPr>
      <t>(予算）</t>
    </r>
    <rPh sb="4" eb="6">
      <t>ヨサン</t>
    </rPh>
    <phoneticPr fontId="83"/>
  </si>
  <si>
    <t>（単位：億円）</t>
    <rPh sb="1" eb="3">
      <t>タンイ</t>
    </rPh>
    <rPh sb="4" eb="5">
      <t>オク</t>
    </rPh>
    <rPh sb="5" eb="6">
      <t>エン</t>
    </rPh>
    <phoneticPr fontId="4"/>
  </si>
  <si>
    <t>※　軽自・たばこ・入湯税・事業所</t>
    <rPh sb="2" eb="3">
      <t>ケイ</t>
    </rPh>
    <rPh sb="3" eb="4">
      <t>ジ</t>
    </rPh>
    <rPh sb="9" eb="11">
      <t>ニュウトウ</t>
    </rPh>
    <rPh sb="11" eb="12">
      <t>ゼイ</t>
    </rPh>
    <rPh sb="13" eb="16">
      <t>ジギョウショ</t>
    </rPh>
    <phoneticPr fontId="4"/>
  </si>
  <si>
    <r>
      <t>うち　</t>
    </r>
    <r>
      <rPr>
        <sz val="11"/>
        <rFont val="ＭＳ Ｐゴシック"/>
        <family val="3"/>
        <charset val="128"/>
      </rPr>
      <t>家屋</t>
    </r>
    <rPh sb="3" eb="5">
      <t>カオク</t>
    </rPh>
    <phoneticPr fontId="4"/>
  </si>
  <si>
    <r>
      <t>うち　</t>
    </r>
    <r>
      <rPr>
        <sz val="11"/>
        <rFont val="ＭＳ Ｐゴシック"/>
        <family val="3"/>
        <charset val="128"/>
      </rPr>
      <t>土地</t>
    </r>
    <rPh sb="3" eb="5">
      <t>トチ</t>
    </rPh>
    <phoneticPr fontId="4"/>
  </si>
  <si>
    <t>固定・都計</t>
    <rPh sb="0" eb="2">
      <t>コテイ</t>
    </rPh>
    <rPh sb="3" eb="4">
      <t>ミヤコ</t>
    </rPh>
    <rPh sb="4" eb="5">
      <t>ケイ</t>
    </rPh>
    <phoneticPr fontId="4"/>
  </si>
  <si>
    <t>家屋</t>
    <rPh sb="0" eb="2">
      <t>カオク</t>
    </rPh>
    <phoneticPr fontId="4"/>
  </si>
  <si>
    <t>土地</t>
    <rPh sb="0" eb="2">
      <t>トチ</t>
    </rPh>
    <phoneticPr fontId="4"/>
  </si>
  <si>
    <t>都市計画税</t>
    <rPh sb="0" eb="2">
      <t>トシ</t>
    </rPh>
    <rPh sb="2" eb="4">
      <t>ケイカク</t>
    </rPh>
    <rPh sb="4" eb="5">
      <t>ゼイ</t>
    </rPh>
    <phoneticPr fontId="4"/>
  </si>
  <si>
    <t>従業者割</t>
    <rPh sb="0" eb="3">
      <t>ジュウギョウシャ</t>
    </rPh>
    <rPh sb="3" eb="4">
      <t>ワリ</t>
    </rPh>
    <phoneticPr fontId="4"/>
  </si>
  <si>
    <t>資産割</t>
    <rPh sb="0" eb="2">
      <t>シサン</t>
    </rPh>
    <rPh sb="2" eb="3">
      <t>ワリ</t>
    </rPh>
    <phoneticPr fontId="4"/>
  </si>
  <si>
    <t>事業所税</t>
    <rPh sb="0" eb="3">
      <t>ジギョウショ</t>
    </rPh>
    <rPh sb="3" eb="4">
      <t>ゼイ</t>
    </rPh>
    <phoneticPr fontId="4"/>
  </si>
  <si>
    <t>入湯税</t>
    <rPh sb="0" eb="2">
      <t>ニュウトウ</t>
    </rPh>
    <rPh sb="2" eb="3">
      <t>ゼイ</t>
    </rPh>
    <phoneticPr fontId="4"/>
  </si>
  <si>
    <t>市たばこ税</t>
    <rPh sb="0" eb="1">
      <t>シ</t>
    </rPh>
    <rPh sb="4" eb="5">
      <t>ゼイ</t>
    </rPh>
    <phoneticPr fontId="4"/>
  </si>
  <si>
    <t>環境性能割</t>
    <rPh sb="0" eb="2">
      <t>カンキョウ</t>
    </rPh>
    <rPh sb="2" eb="4">
      <t>セイノウ</t>
    </rPh>
    <rPh sb="4" eb="5">
      <t>ワ</t>
    </rPh>
    <phoneticPr fontId="4"/>
  </si>
  <si>
    <t>軽自動車税</t>
    <rPh sb="0" eb="4">
      <t>ケイジドウシャ</t>
    </rPh>
    <rPh sb="4" eb="5">
      <t>ゼイ</t>
    </rPh>
    <phoneticPr fontId="4"/>
  </si>
  <si>
    <t>交付金</t>
    <rPh sb="0" eb="1">
      <t>コウ</t>
    </rPh>
    <rPh sb="1" eb="2">
      <t>ヅケ</t>
    </rPh>
    <rPh sb="2" eb="3">
      <t>キン</t>
    </rPh>
    <phoneticPr fontId="4"/>
  </si>
  <si>
    <t>償却</t>
    <rPh sb="0" eb="2">
      <t>ショウキャク</t>
    </rPh>
    <phoneticPr fontId="4"/>
  </si>
  <si>
    <t>純固定</t>
    <rPh sb="0" eb="1">
      <t>ジュン</t>
    </rPh>
    <rPh sb="1" eb="3">
      <t>コテイ</t>
    </rPh>
    <phoneticPr fontId="4"/>
  </si>
  <si>
    <t>固定資産税</t>
    <rPh sb="0" eb="2">
      <t>コテイ</t>
    </rPh>
    <rPh sb="2" eb="5">
      <t>シサンゼイ</t>
    </rPh>
    <phoneticPr fontId="4"/>
  </si>
  <si>
    <t>法人税割</t>
    <rPh sb="0" eb="2">
      <t>ホウジン</t>
    </rPh>
    <rPh sb="2" eb="3">
      <t>ゼイ</t>
    </rPh>
    <rPh sb="3" eb="4">
      <t>ワリ</t>
    </rPh>
    <phoneticPr fontId="4"/>
  </si>
  <si>
    <t>均等割</t>
    <rPh sb="0" eb="3">
      <t>キントウワ</t>
    </rPh>
    <phoneticPr fontId="4"/>
  </si>
  <si>
    <t>普通徴収</t>
    <rPh sb="0" eb="2">
      <t>フツウ</t>
    </rPh>
    <rPh sb="2" eb="4">
      <t>チョウシュウ</t>
    </rPh>
    <phoneticPr fontId="4"/>
  </si>
  <si>
    <t>特別徴収</t>
    <rPh sb="0" eb="2">
      <t>トクベツ</t>
    </rPh>
    <rPh sb="2" eb="4">
      <t>チョウシュウ</t>
    </rPh>
    <phoneticPr fontId="4"/>
  </si>
  <si>
    <t>所得割</t>
    <rPh sb="0" eb="2">
      <t>ショトク</t>
    </rPh>
    <rPh sb="2" eb="3">
      <t>ワリ</t>
    </rPh>
    <phoneticPr fontId="4"/>
  </si>
  <si>
    <t>構成比</t>
    <rPh sb="0" eb="2">
      <t>コウセイ</t>
    </rPh>
    <rPh sb="2" eb="3">
      <t>ヒ</t>
    </rPh>
    <phoneticPr fontId="4"/>
  </si>
  <si>
    <t>R2予算</t>
    <rPh sb="2" eb="4">
      <t>ヨサン</t>
    </rPh>
    <phoneticPr fontId="4"/>
  </si>
  <si>
    <t>千円</t>
    <rPh sb="0" eb="2">
      <t>センエン</t>
    </rPh>
    <phoneticPr fontId="4"/>
  </si>
  <si>
    <t>これまでは税目ごとに端数調整したものを積み上げていたが、公表ベースの単位で端数調整へ変更</t>
    <rPh sb="5" eb="7">
      <t>ゼイモク</t>
    </rPh>
    <rPh sb="10" eb="14">
      <t>ハスウチョウセイ</t>
    </rPh>
    <rPh sb="19" eb="20">
      <t>ツ</t>
    </rPh>
    <rPh sb="21" eb="22">
      <t>ア</t>
    </rPh>
    <rPh sb="28" eb="30">
      <t>コウヒョウ</t>
    </rPh>
    <rPh sb="34" eb="36">
      <t>タンイ</t>
    </rPh>
    <rPh sb="37" eb="41">
      <t>ハスウチョウセイ</t>
    </rPh>
    <rPh sb="42" eb="44">
      <t>ヘンコウ</t>
    </rPh>
    <phoneticPr fontId="4"/>
  </si>
  <si>
    <t>R２より考え方の変更あり</t>
    <rPh sb="4" eb="5">
      <t>カンガ</t>
    </rPh>
    <rPh sb="6" eb="7">
      <t>カタ</t>
    </rPh>
    <rPh sb="8" eb="10">
      <t>ヘンコウ</t>
    </rPh>
    <phoneticPr fontId="4"/>
  </si>
  <si>
    <t>再概計</t>
    <rPh sb="0" eb="1">
      <t>サイ</t>
    </rPh>
    <rPh sb="1" eb="2">
      <t>オオムネ</t>
    </rPh>
    <rPh sb="2" eb="3">
      <t>ケイ</t>
    </rPh>
    <phoneticPr fontId="4"/>
  </si>
  <si>
    <t>○市税ラウンド表</t>
    <rPh sb="1" eb="3">
      <t>シゼイ</t>
    </rPh>
    <rPh sb="7" eb="8">
      <t>ヒョウ</t>
    </rPh>
    <phoneticPr fontId="4"/>
  </si>
  <si>
    <t>５．使用料・手数料の改定等</t>
    <rPh sb="2" eb="5">
      <t>シヨウリョウ</t>
    </rPh>
    <rPh sb="6" eb="9">
      <t>テスウリョウ</t>
    </rPh>
    <rPh sb="10" eb="12">
      <t>カイテイ</t>
    </rPh>
    <rPh sb="12" eb="13">
      <t>トウ</t>
    </rPh>
    <phoneticPr fontId="4"/>
  </si>
  <si>
    <t>使用料・手数料の改定等を予定している主なものは、次のとおりです。</t>
    <rPh sb="0" eb="3">
      <t>シヨウリョウ</t>
    </rPh>
    <rPh sb="4" eb="7">
      <t>テスウリョウ</t>
    </rPh>
    <rPh sb="8" eb="11">
      <t>カイテイトウ</t>
    </rPh>
    <rPh sb="12" eb="14">
      <t>ヨテイ</t>
    </rPh>
    <rPh sb="18" eb="19">
      <t>オモ</t>
    </rPh>
    <rPh sb="24" eb="25">
      <t>ツギ</t>
    </rPh>
    <phoneticPr fontId="4"/>
  </si>
  <si>
    <t>項目</t>
    <rPh sb="0" eb="2">
      <t>コウモク</t>
    </rPh>
    <phoneticPr fontId="145"/>
  </si>
  <si>
    <t>現行</t>
    <rPh sb="0" eb="2">
      <t>ゲンコウ</t>
    </rPh>
    <phoneticPr fontId="145"/>
  </si>
  <si>
    <t>改定後</t>
    <rPh sb="0" eb="2">
      <t>カイテイ</t>
    </rPh>
    <rPh sb="2" eb="3">
      <t>ゴ</t>
    </rPh>
    <phoneticPr fontId="145"/>
  </si>
  <si>
    <t>3年度増収額
〔平年度化〕</t>
    <phoneticPr fontId="145"/>
  </si>
  <si>
    <t>概要</t>
    <rPh sb="0" eb="2">
      <t>ガイヨウ</t>
    </rPh>
    <phoneticPr fontId="145"/>
  </si>
  <si>
    <t>≪一般会計≫</t>
    <rPh sb="1" eb="3">
      <t>イッパン</t>
    </rPh>
    <rPh sb="3" eb="5">
      <t>カイケイ</t>
    </rPh>
    <phoneticPr fontId="4"/>
  </si>
  <si>
    <t>　新型コロナウイルスによる厳しい社会情勢も踏まえ、子育て世帯の経済的負担を軽減する観点から、給食費の全員全額無償を令和3年度も継続します。
　なお、今般の食材費の高騰を踏まえ、給食献立の多様性や質の維持向上を図るため、給食費を改定します。</t>
    <rPh sb="113" eb="115">
      <t>カイテイ</t>
    </rPh>
    <phoneticPr fontId="145"/>
  </si>
  <si>
    <t>令和２年度に引き続き徴収しない</t>
    <rPh sb="0" eb="2">
      <t>レイワ</t>
    </rPh>
    <rPh sb="3" eb="5">
      <t>ネンド</t>
    </rPh>
    <rPh sb="6" eb="7">
      <t>ヒ</t>
    </rPh>
    <rPh sb="8" eb="9">
      <t>ツヅ</t>
    </rPh>
    <rPh sb="10" eb="12">
      <t>チョウシュウ</t>
    </rPh>
    <phoneticPr fontId="145"/>
  </si>
  <si>
    <t>学校給食費</t>
    <rPh sb="0" eb="2">
      <t>ガッコウ</t>
    </rPh>
    <rPh sb="2" eb="4">
      <t>キュウショク</t>
    </rPh>
    <rPh sb="4" eb="5">
      <t>ヒ</t>
    </rPh>
    <phoneticPr fontId="145"/>
  </si>
  <si>
    <t>△6,005百万円
〔△6,005百万円〕</t>
    <phoneticPr fontId="145"/>
  </si>
  <si>
    <t>給食費の増</t>
    <rPh sb="0" eb="3">
      <t>キュウショクヒ</t>
    </rPh>
    <phoneticPr fontId="145"/>
  </si>
  <si>
    <t>（日額）</t>
    <phoneticPr fontId="145"/>
  </si>
  <si>
    <t>小学校</t>
    <rPh sb="0" eb="3">
      <t>ショウガッコウ</t>
    </rPh>
    <phoneticPr fontId="145"/>
  </si>
  <si>
    <t>低学年</t>
    <rPh sb="0" eb="3">
      <t>テイガクネン</t>
    </rPh>
    <phoneticPr fontId="145"/>
  </si>
  <si>
    <t>227円</t>
    <rPh sb="3" eb="4">
      <t>エン</t>
    </rPh>
    <phoneticPr fontId="145"/>
  </si>
  <si>
    <t>247円</t>
    <rPh sb="3" eb="4">
      <t>エン</t>
    </rPh>
    <phoneticPr fontId="145"/>
  </si>
  <si>
    <t>中学年</t>
    <rPh sb="0" eb="3">
      <t>チュウガクネン</t>
    </rPh>
    <phoneticPr fontId="145"/>
  </si>
  <si>
    <t>230円</t>
    <rPh sb="3" eb="4">
      <t>エン</t>
    </rPh>
    <phoneticPr fontId="145"/>
  </si>
  <si>
    <t>250円</t>
    <rPh sb="3" eb="4">
      <t>エン</t>
    </rPh>
    <phoneticPr fontId="145"/>
  </si>
  <si>
    <t>高学年</t>
    <rPh sb="0" eb="1">
      <t>コウ</t>
    </rPh>
    <rPh sb="1" eb="3">
      <t>ガクネン</t>
    </rPh>
    <phoneticPr fontId="145"/>
  </si>
  <si>
    <t>233円</t>
    <rPh sb="3" eb="4">
      <t>エン</t>
    </rPh>
    <phoneticPr fontId="145"/>
  </si>
  <si>
    <t>253円</t>
    <rPh sb="3" eb="4">
      <t>エン</t>
    </rPh>
    <phoneticPr fontId="145"/>
  </si>
  <si>
    <t>中学校</t>
    <rPh sb="0" eb="3">
      <t>チュウガッコウ</t>
    </rPh>
    <phoneticPr fontId="145"/>
  </si>
  <si>
    <t>（令和3年4月から）</t>
    <rPh sb="1" eb="3">
      <t>レイワ</t>
    </rPh>
    <rPh sb="4" eb="5">
      <t>ネン</t>
    </rPh>
    <rPh sb="6" eb="7">
      <t>ガツ</t>
    </rPh>
    <phoneticPr fontId="145"/>
  </si>
  <si>
    <t>300円</t>
    <rPh sb="3" eb="4">
      <t>エン</t>
    </rPh>
    <phoneticPr fontId="145"/>
  </si>
  <si>
    <t>320円</t>
    <rPh sb="3" eb="4">
      <t>エン</t>
    </rPh>
    <phoneticPr fontId="145"/>
  </si>
  <si>
    <t>≪水道事業会計≫</t>
    <rPh sb="1" eb="3">
      <t>スイドウ</t>
    </rPh>
    <rPh sb="3" eb="5">
      <t>ジギョウ</t>
    </rPh>
    <rPh sb="5" eb="7">
      <t>カイケイ</t>
    </rPh>
    <phoneticPr fontId="4"/>
  </si>
  <si>
    <t>　新型コロナウイルス感染症の影響を受け、厳しい経営状況となっている飲食店等の経済的負担を軽減するため、令和3年1月～3月検針分の水道料金及び下水道使用料を減免します。</t>
    <rPh sb="68" eb="69">
      <t>オヨ</t>
    </rPh>
    <rPh sb="70" eb="73">
      <t>ゲスイドウ</t>
    </rPh>
    <rPh sb="73" eb="76">
      <t>シヨウリョウ</t>
    </rPh>
    <phoneticPr fontId="145"/>
  </si>
  <si>
    <t>飲食店等への
水道料金
特例減免措置</t>
    <rPh sb="0" eb="2">
      <t>インショク</t>
    </rPh>
    <rPh sb="2" eb="3">
      <t>テン</t>
    </rPh>
    <rPh sb="3" eb="4">
      <t>トウ</t>
    </rPh>
    <rPh sb="7" eb="9">
      <t>スイドウ</t>
    </rPh>
    <rPh sb="9" eb="11">
      <t>リョウキン</t>
    </rPh>
    <rPh sb="12" eb="14">
      <t>トクレイ</t>
    </rPh>
    <rPh sb="14" eb="16">
      <t>ゲンメン</t>
    </rPh>
    <rPh sb="16" eb="18">
      <t>ソチ</t>
    </rPh>
    <phoneticPr fontId="145"/>
  </si>
  <si>
    <t>△4,044百万円
〔△4,044百万円〕</t>
    <phoneticPr fontId="145"/>
  </si>
  <si>
    <t>前年売上額からの減収率</t>
    <rPh sb="0" eb="1">
      <t>マエ</t>
    </rPh>
    <rPh sb="4" eb="5">
      <t>ガク</t>
    </rPh>
    <rPh sb="8" eb="10">
      <t>ゲンシュウ</t>
    </rPh>
    <rPh sb="10" eb="11">
      <t>リツ</t>
    </rPh>
    <phoneticPr fontId="145"/>
  </si>
  <si>
    <t>　 50%以上</t>
    <rPh sb="5" eb="7">
      <t>イジョウ</t>
    </rPh>
    <phoneticPr fontId="145"/>
  </si>
  <si>
    <t>全額減免</t>
    <rPh sb="0" eb="2">
      <t>ゼンガク</t>
    </rPh>
    <rPh sb="2" eb="4">
      <t>ゲンメン</t>
    </rPh>
    <phoneticPr fontId="145"/>
  </si>
  <si>
    <t>≪下水道事業会計≫</t>
    <rPh sb="1" eb="4">
      <t>ゲスイドウ</t>
    </rPh>
    <phoneticPr fontId="4"/>
  </si>
  <si>
    <t>飲食店等への
下水道使用料
特例減免措置</t>
    <rPh sb="0" eb="2">
      <t>インショク</t>
    </rPh>
    <rPh sb="2" eb="3">
      <t>テン</t>
    </rPh>
    <rPh sb="3" eb="4">
      <t>トウ</t>
    </rPh>
    <rPh sb="7" eb="10">
      <t>ゲスイドウ</t>
    </rPh>
    <rPh sb="10" eb="13">
      <t>シヨウリョウ</t>
    </rPh>
    <rPh sb="14" eb="16">
      <t>トクレイ</t>
    </rPh>
    <rPh sb="16" eb="18">
      <t>ゲンメン</t>
    </rPh>
    <rPh sb="18" eb="20">
      <t>ソチ</t>
    </rPh>
    <phoneticPr fontId="145"/>
  </si>
  <si>
    <t>△2,502百万円
〔△2,502百万円〕</t>
    <phoneticPr fontId="145"/>
  </si>
  <si>
    <t>　 30%以上 50%未満</t>
    <rPh sb="5" eb="7">
      <t>イジョウ</t>
    </rPh>
    <rPh sb="11" eb="13">
      <t>ミマン</t>
    </rPh>
    <phoneticPr fontId="145"/>
  </si>
  <si>
    <t>半額減免</t>
    <rPh sb="0" eb="2">
      <t>ハンガク</t>
    </rPh>
    <rPh sb="2" eb="4">
      <t>ゲンメン</t>
    </rPh>
    <phoneticPr fontId="145"/>
  </si>
  <si>
    <r>
      <t>　令和3年</t>
    </r>
    <r>
      <rPr>
        <sz val="11"/>
        <rFont val="ＭＳ Ｐゴシック"/>
        <family val="3"/>
        <charset val="128"/>
      </rPr>
      <t>7</t>
    </r>
    <r>
      <rPr>
        <sz val="11"/>
        <rFont val="ＭＳ Ｐゴシック"/>
        <family val="3"/>
        <charset val="128"/>
      </rPr>
      <t>月から前立腺がん検診導入に伴い、新たに検診費用（自己負担額）を設定します。</t>
    </r>
    <rPh sb="1" eb="2">
      <t>レイ</t>
    </rPh>
    <rPh sb="2" eb="3">
      <t>カズ</t>
    </rPh>
    <rPh sb="4" eb="5">
      <t>ネン</t>
    </rPh>
    <rPh sb="6" eb="7">
      <t>ガツ</t>
    </rPh>
    <rPh sb="9" eb="12">
      <t>ゼンリツセン</t>
    </rPh>
    <rPh sb="14" eb="16">
      <t>ケンシン</t>
    </rPh>
    <rPh sb="16" eb="18">
      <t>ドウニュウ</t>
    </rPh>
    <rPh sb="19" eb="20">
      <t>トモナ</t>
    </rPh>
    <rPh sb="22" eb="23">
      <t>アラ</t>
    </rPh>
    <rPh sb="25" eb="27">
      <t>ケンシン</t>
    </rPh>
    <rPh sb="27" eb="29">
      <t>ヒヨウ</t>
    </rPh>
    <rPh sb="30" eb="32">
      <t>ジコ</t>
    </rPh>
    <rPh sb="32" eb="34">
      <t>フタン</t>
    </rPh>
    <rPh sb="34" eb="35">
      <t>ガク</t>
    </rPh>
    <rPh sb="37" eb="39">
      <t>セッテイ</t>
    </rPh>
    <phoneticPr fontId="145"/>
  </si>
  <si>
    <t>前立腺がん検診
　　　　　</t>
    <phoneticPr fontId="145"/>
  </si>
  <si>
    <t>検診費用（自己負担額）</t>
    <phoneticPr fontId="4"/>
  </si>
  <si>
    <t>1,000円</t>
    <phoneticPr fontId="4"/>
  </si>
  <si>
    <t>　（新設）</t>
  </si>
  <si>
    <t>（令和3年7月から）</t>
    <rPh sb="1" eb="3">
      <t>レイワ</t>
    </rPh>
    <rPh sb="4" eb="5">
      <t>ネン</t>
    </rPh>
    <rPh sb="6" eb="7">
      <t>ガツ</t>
    </rPh>
    <phoneticPr fontId="145"/>
  </si>
  <si>
    <t>　医療機関で受診する際の検診費用（自己負担額）を軽減します。</t>
    <rPh sb="1" eb="3">
      <t>イリョウ</t>
    </rPh>
    <rPh sb="3" eb="5">
      <t>キカン</t>
    </rPh>
    <rPh sb="6" eb="8">
      <t>ジュシン</t>
    </rPh>
    <rPh sb="10" eb="11">
      <t>サイ</t>
    </rPh>
    <rPh sb="12" eb="14">
      <t>ケンシン</t>
    </rPh>
    <rPh sb="14" eb="16">
      <t>ヒヨウ</t>
    </rPh>
    <rPh sb="17" eb="19">
      <t>ジコ</t>
    </rPh>
    <rPh sb="19" eb="21">
      <t>フタン</t>
    </rPh>
    <rPh sb="21" eb="22">
      <t>ガク</t>
    </rPh>
    <rPh sb="24" eb="26">
      <t>ケイゲン</t>
    </rPh>
    <phoneticPr fontId="145"/>
  </si>
  <si>
    <t>胃がん検診</t>
    <rPh sb="0" eb="1">
      <t>イ</t>
    </rPh>
    <rPh sb="3" eb="5">
      <t>ケンシン</t>
    </rPh>
    <phoneticPr fontId="145"/>
  </si>
  <si>
    <t>検診費用（自己負担額）</t>
    <rPh sb="0" eb="2">
      <t>ケンシン</t>
    </rPh>
    <rPh sb="2" eb="4">
      <t>ヒヨウ</t>
    </rPh>
    <rPh sb="5" eb="7">
      <t>ジコ</t>
    </rPh>
    <rPh sb="7" eb="9">
      <t>フタン</t>
    </rPh>
    <rPh sb="9" eb="10">
      <t>ガク</t>
    </rPh>
    <phoneticPr fontId="145"/>
  </si>
  <si>
    <t>1,500円</t>
    <rPh sb="5" eb="6">
      <t>エン</t>
    </rPh>
    <phoneticPr fontId="145"/>
  </si>
  <si>
    <t>500円</t>
    <rPh sb="3" eb="4">
      <t>エン</t>
    </rPh>
    <phoneticPr fontId="145"/>
  </si>
  <si>
    <t>≪国民健康</t>
    <rPh sb="1" eb="3">
      <t>コクミン</t>
    </rPh>
    <rPh sb="3" eb="5">
      <t>ケンコウ</t>
    </rPh>
    <phoneticPr fontId="4"/>
  </si>
  <si>
    <t>　平成30年度からの国保の都道府県単位化により、令和6年度までに「府内統一保険料率」となるよう改定していきます。
　令和3年度については、一人当たり平均保険料を据え置き、引き続き、令和元年度より実施している激変緩和措置を講じます。</t>
    <phoneticPr fontId="145"/>
  </si>
  <si>
    <t>　　  保険事業会計≫</t>
    <phoneticPr fontId="145"/>
  </si>
  <si>
    <t>一人当たり平均保険料（年額）</t>
    <rPh sb="0" eb="2">
      <t>ヒトリ</t>
    </rPh>
    <rPh sb="2" eb="3">
      <t>ア</t>
    </rPh>
    <rPh sb="5" eb="7">
      <t>ヘイキン</t>
    </rPh>
    <rPh sb="7" eb="9">
      <t>ホケン</t>
    </rPh>
    <rPh sb="9" eb="10">
      <t>リョウ</t>
    </rPh>
    <rPh sb="11" eb="13">
      <t>ネンガク</t>
    </rPh>
    <phoneticPr fontId="145"/>
  </si>
  <si>
    <t>国民健康保険料</t>
    <rPh sb="0" eb="2">
      <t>コクミン</t>
    </rPh>
    <rPh sb="2" eb="4">
      <t>ケンコウ</t>
    </rPh>
    <rPh sb="4" eb="7">
      <t>ホケンリョウ</t>
    </rPh>
    <phoneticPr fontId="145"/>
  </si>
  <si>
    <t>140,488円</t>
    <rPh sb="3" eb="8">
      <t>４８８エン</t>
    </rPh>
    <phoneticPr fontId="145"/>
  </si>
  <si>
    <t>（据置）</t>
    <rPh sb="1" eb="3">
      <t>スエオキ</t>
    </rPh>
    <phoneticPr fontId="145"/>
  </si>
  <si>
    <t>【内訳】</t>
    <rPh sb="1" eb="3">
      <t>ウチワケ</t>
    </rPh>
    <phoneticPr fontId="145"/>
  </si>
  <si>
    <t>医療分＋支援金分</t>
    <phoneticPr fontId="145"/>
  </si>
  <si>
    <t>108,595円</t>
    <rPh sb="7" eb="8">
      <t>エン</t>
    </rPh>
    <phoneticPr fontId="145"/>
  </si>
  <si>
    <t>→</t>
    <phoneticPr fontId="145"/>
  </si>
  <si>
    <t>109,400円</t>
    <rPh sb="7" eb="8">
      <t>エン</t>
    </rPh>
    <phoneticPr fontId="145"/>
  </si>
  <si>
    <t>介護分</t>
    <rPh sb="0" eb="2">
      <t>カイゴ</t>
    </rPh>
    <rPh sb="2" eb="3">
      <t>ブン</t>
    </rPh>
    <phoneticPr fontId="145"/>
  </si>
  <si>
    <t>31,893円</t>
    <rPh sb="6" eb="7">
      <t>エン</t>
    </rPh>
    <phoneticPr fontId="145"/>
  </si>
  <si>
    <t>31,088円</t>
    <rPh sb="6" eb="7">
      <t>エン</t>
    </rPh>
    <phoneticPr fontId="145"/>
  </si>
  <si>
    <t>医療分
支援金分</t>
    <rPh sb="0" eb="2">
      <t>イリョウ</t>
    </rPh>
    <rPh sb="2" eb="3">
      <t>ブン</t>
    </rPh>
    <rPh sb="4" eb="6">
      <t>シエン</t>
    </rPh>
    <rPh sb="6" eb="7">
      <t>キン</t>
    </rPh>
    <rPh sb="7" eb="8">
      <t>ブン</t>
    </rPh>
    <phoneticPr fontId="145"/>
  </si>
  <si>
    <t>賦課割合</t>
    <rPh sb="0" eb="2">
      <t>フカ</t>
    </rPh>
    <rPh sb="2" eb="4">
      <t>ワリアイ</t>
    </rPh>
    <phoneticPr fontId="145"/>
  </si>
  <si>
    <t>　 所得割</t>
    <rPh sb="2" eb="4">
      <t>ショトク</t>
    </rPh>
    <rPh sb="4" eb="5">
      <t>ワリ</t>
    </rPh>
    <phoneticPr fontId="145"/>
  </si>
  <si>
    <t>46％ → 46％</t>
    <phoneticPr fontId="145"/>
  </si>
  <si>
    <t>　 均等割</t>
    <rPh sb="2" eb="4">
      <t>キントウ</t>
    </rPh>
    <rPh sb="4" eb="5">
      <t>ワ</t>
    </rPh>
    <phoneticPr fontId="145"/>
  </si>
  <si>
    <t>30％ → 31％</t>
    <phoneticPr fontId="145"/>
  </si>
  <si>
    <t>42％ → 47％</t>
    <phoneticPr fontId="145"/>
  </si>
  <si>
    <t>　 平等割</t>
    <rPh sb="2" eb="4">
      <t>ビョウドウ</t>
    </rPh>
    <rPh sb="4" eb="5">
      <t>ワリ</t>
    </rPh>
    <phoneticPr fontId="145"/>
  </si>
  <si>
    <t>24％ → 23％</t>
    <phoneticPr fontId="145"/>
  </si>
  <si>
    <t>12％ →　7％</t>
    <phoneticPr fontId="145"/>
  </si>
  <si>
    <t>賦課限度額</t>
    <rPh sb="0" eb="2">
      <t>フカ</t>
    </rPh>
    <rPh sb="2" eb="4">
      <t>ゲンド</t>
    </rPh>
    <rPh sb="4" eb="5">
      <t>ガク</t>
    </rPh>
    <phoneticPr fontId="145"/>
  </si>
  <si>
    <t>　 医療分</t>
    <rPh sb="2" eb="4">
      <t>イリョウ</t>
    </rPh>
    <rPh sb="4" eb="5">
      <t>ブン</t>
    </rPh>
    <phoneticPr fontId="145"/>
  </si>
  <si>
    <t>61万円　→　63万円</t>
    <rPh sb="2" eb="4">
      <t>マンエン</t>
    </rPh>
    <rPh sb="9" eb="11">
      <t>マンエン</t>
    </rPh>
    <phoneticPr fontId="145"/>
  </si>
  <si>
    <t>　 支援金分</t>
    <rPh sb="2" eb="5">
      <t>シエンキン</t>
    </rPh>
    <rPh sb="5" eb="6">
      <t>ブン</t>
    </rPh>
    <phoneticPr fontId="145"/>
  </si>
  <si>
    <t>19万円　→　（据置）</t>
    <rPh sb="2" eb="4">
      <t>マンエン</t>
    </rPh>
    <rPh sb="8" eb="10">
      <t>スエオキ</t>
    </rPh>
    <phoneticPr fontId="145"/>
  </si>
  <si>
    <t>　 介護分</t>
    <rPh sb="2" eb="4">
      <t>カイゴ</t>
    </rPh>
    <rPh sb="4" eb="5">
      <t>ブン</t>
    </rPh>
    <phoneticPr fontId="145"/>
  </si>
  <si>
    <t>16万円　→　17万円</t>
    <rPh sb="2" eb="4">
      <t>マンエン</t>
    </rPh>
    <phoneticPr fontId="145"/>
  </si>
  <si>
    <t>≪介護保険事業会計≫</t>
    <rPh sb="1" eb="3">
      <t>カイゴ</t>
    </rPh>
    <rPh sb="3" eb="5">
      <t>ホケン</t>
    </rPh>
    <phoneticPr fontId="4"/>
  </si>
  <si>
    <t>　要介護認定者数の増や報酬改定など国の制度改正等に伴い、改定します。</t>
    <phoneticPr fontId="145"/>
  </si>
  <si>
    <t>基準額</t>
    <rPh sb="0" eb="2">
      <t>キジュン</t>
    </rPh>
    <rPh sb="2" eb="3">
      <t>ガク</t>
    </rPh>
    <phoneticPr fontId="145"/>
  </si>
  <si>
    <t>介護保険料</t>
    <rPh sb="0" eb="2">
      <t>カイゴ</t>
    </rPh>
    <phoneticPr fontId="145"/>
  </si>
  <si>
    <t>7,927円/月</t>
    <rPh sb="5" eb="6">
      <t>エン</t>
    </rPh>
    <rPh sb="7" eb="8">
      <t>ツキ</t>
    </rPh>
    <phoneticPr fontId="145"/>
  </si>
  <si>
    <t>8,094円/月</t>
    <rPh sb="5" eb="6">
      <t>エン</t>
    </rPh>
    <rPh sb="7" eb="8">
      <t>ツキ</t>
    </rPh>
    <phoneticPr fontId="145"/>
  </si>
  <si>
    <t>改定率　2.1％</t>
    <rPh sb="0" eb="2">
      <t>カイテイ</t>
    </rPh>
    <rPh sb="2" eb="3">
      <t>リツ</t>
    </rPh>
    <phoneticPr fontId="145"/>
  </si>
  <si>
    <t>（その他　国・府等に準じるもの）</t>
    <phoneticPr fontId="4"/>
  </si>
  <si>
    <t>　道路法施行令の改正（令和2年4月施行）に合わせて電柱等の単価を改定します。</t>
    <rPh sb="1" eb="3">
      <t>ドウロ</t>
    </rPh>
    <rPh sb="3" eb="4">
      <t>ホウ</t>
    </rPh>
    <rPh sb="4" eb="7">
      <t>シコウレイ</t>
    </rPh>
    <rPh sb="8" eb="10">
      <t>カイセイ</t>
    </rPh>
    <rPh sb="11" eb="13">
      <t>レイワ</t>
    </rPh>
    <rPh sb="14" eb="15">
      <t>ネン</t>
    </rPh>
    <rPh sb="16" eb="17">
      <t>ガツ</t>
    </rPh>
    <rPh sb="17" eb="19">
      <t>シコウ</t>
    </rPh>
    <rPh sb="21" eb="22">
      <t>ア</t>
    </rPh>
    <rPh sb="25" eb="27">
      <t>デンチュウ</t>
    </rPh>
    <rPh sb="27" eb="28">
      <t>トウ</t>
    </rPh>
    <rPh sb="29" eb="31">
      <t>タンカ</t>
    </rPh>
    <rPh sb="32" eb="34">
      <t>カイテイ</t>
    </rPh>
    <phoneticPr fontId="145"/>
  </si>
  <si>
    <t>≪下水道事業会計≫</t>
    <rPh sb="1" eb="4">
      <t>ゲスイドウ</t>
    </rPh>
    <rPh sb="4" eb="6">
      <t>ジギョウ</t>
    </rPh>
    <rPh sb="6" eb="8">
      <t>カイケイ</t>
    </rPh>
    <phoneticPr fontId="4"/>
  </si>
  <si>
    <t>道路占用料等</t>
    <rPh sb="0" eb="2">
      <t>ドウロ</t>
    </rPh>
    <rPh sb="2" eb="4">
      <t>センヨウ</t>
    </rPh>
    <rPh sb="4" eb="5">
      <t>リョウ</t>
    </rPh>
    <rPh sb="5" eb="6">
      <t>トウ</t>
    </rPh>
    <phoneticPr fontId="145"/>
  </si>
  <si>
    <t>電柱</t>
    <rPh sb="0" eb="2">
      <t>デンチュウ</t>
    </rPh>
    <phoneticPr fontId="145"/>
  </si>
  <si>
    <t>1,045百万円
〔1,045百万円〕</t>
    <phoneticPr fontId="145"/>
  </si>
  <si>
    <t>6,400円/本・年</t>
    <rPh sb="5" eb="6">
      <t>エン</t>
    </rPh>
    <rPh sb="7" eb="8">
      <t>ホン</t>
    </rPh>
    <rPh sb="9" eb="10">
      <t>ネン</t>
    </rPh>
    <phoneticPr fontId="145"/>
  </si>
  <si>
    <t>7,000円/本・年</t>
    <rPh sb="5" eb="6">
      <t>エン</t>
    </rPh>
    <rPh sb="7" eb="8">
      <t>ホン</t>
    </rPh>
    <rPh sb="9" eb="10">
      <t>ネン</t>
    </rPh>
    <phoneticPr fontId="145"/>
  </si>
  <si>
    <t>管路（外径1.0m以上）</t>
    <rPh sb="0" eb="2">
      <t>カンロ</t>
    </rPh>
    <rPh sb="3" eb="5">
      <t>ガイケイ</t>
    </rPh>
    <rPh sb="9" eb="11">
      <t>イジョウ</t>
    </rPh>
    <phoneticPr fontId="145"/>
  </si>
  <si>
    <t>4,500円/m・年</t>
    <rPh sb="5" eb="6">
      <t>エン</t>
    </rPh>
    <rPh sb="9" eb="10">
      <t>ネン</t>
    </rPh>
    <phoneticPr fontId="145"/>
  </si>
  <si>
    <t>4,900円/m・年</t>
    <rPh sb="5" eb="6">
      <t>エン</t>
    </rPh>
    <rPh sb="9" eb="10">
      <t>ネン</t>
    </rPh>
    <phoneticPr fontId="145"/>
  </si>
  <si>
    <t>など</t>
    <phoneticPr fontId="145"/>
  </si>
  <si>
    <t>　食品衛生法の一部改正（令和3年6月施行）に合わせて営業許可手数料を改定します。</t>
    <rPh sb="1" eb="3">
      <t>ショクヒン</t>
    </rPh>
    <rPh sb="3" eb="5">
      <t>エイセイ</t>
    </rPh>
    <rPh sb="5" eb="6">
      <t>ホウ</t>
    </rPh>
    <rPh sb="7" eb="9">
      <t>イチブ</t>
    </rPh>
    <rPh sb="9" eb="11">
      <t>カイセイ</t>
    </rPh>
    <rPh sb="12" eb="14">
      <t>レイワ</t>
    </rPh>
    <rPh sb="15" eb="16">
      <t>ネン</t>
    </rPh>
    <rPh sb="17" eb="18">
      <t>ガツ</t>
    </rPh>
    <rPh sb="18" eb="20">
      <t>シコウ</t>
    </rPh>
    <rPh sb="22" eb="23">
      <t>ア</t>
    </rPh>
    <rPh sb="26" eb="28">
      <t>エイギョウ</t>
    </rPh>
    <rPh sb="28" eb="30">
      <t>キョカ</t>
    </rPh>
    <rPh sb="30" eb="33">
      <t>テスウリョウ</t>
    </rPh>
    <rPh sb="34" eb="36">
      <t>カイテイ</t>
    </rPh>
    <phoneticPr fontId="145"/>
  </si>
  <si>
    <t>△21百万円
〔△25百万円〕</t>
    <phoneticPr fontId="145"/>
  </si>
  <si>
    <t>食品衛生法に基づく
営業許可申請手数料</t>
    <rPh sb="0" eb="2">
      <t>ショクヒン</t>
    </rPh>
    <rPh sb="2" eb="4">
      <t>エイセイ</t>
    </rPh>
    <rPh sb="4" eb="5">
      <t>ホウ</t>
    </rPh>
    <rPh sb="6" eb="7">
      <t>モト</t>
    </rPh>
    <rPh sb="10" eb="12">
      <t>エイギョウ</t>
    </rPh>
    <rPh sb="11" eb="12">
      <t>ギョウ</t>
    </rPh>
    <rPh sb="12" eb="14">
      <t>キョカ</t>
    </rPh>
    <rPh sb="14" eb="16">
      <t>シンセイ</t>
    </rPh>
    <rPh sb="16" eb="19">
      <t>テスウリョウ</t>
    </rPh>
    <phoneticPr fontId="145"/>
  </si>
  <si>
    <t>乳類販売業　9,600円</t>
    <rPh sb="0" eb="1">
      <t>ニュウ</t>
    </rPh>
    <rPh sb="1" eb="2">
      <t>ルイ</t>
    </rPh>
    <rPh sb="2" eb="4">
      <t>ハンバイ</t>
    </rPh>
    <rPh sb="4" eb="5">
      <t>ギョウ</t>
    </rPh>
    <phoneticPr fontId="145"/>
  </si>
  <si>
    <t>廃止</t>
    <rPh sb="0" eb="2">
      <t>ハイシ</t>
    </rPh>
    <phoneticPr fontId="145"/>
  </si>
  <si>
    <t>（要許可から届出）</t>
    <phoneticPr fontId="145"/>
  </si>
  <si>
    <t>（令和3年6月から）</t>
    <rPh sb="1" eb="3">
      <t>レイワ</t>
    </rPh>
    <rPh sb="4" eb="5">
      <t>ネン</t>
    </rPh>
    <rPh sb="6" eb="7">
      <t>ガツ</t>
    </rPh>
    <phoneticPr fontId="145"/>
  </si>
  <si>
    <t>など</t>
  </si>
  <si>
    <t>・25年度残高は、26年度との実質比較のため、病院承継、一部事務組合を加味</t>
    <rPh sb="3" eb="5">
      <t>ネンド</t>
    </rPh>
    <rPh sb="5" eb="7">
      <t>ザンダカ</t>
    </rPh>
    <rPh sb="11" eb="13">
      <t>ネンド</t>
    </rPh>
    <rPh sb="15" eb="17">
      <t>ジッシツ</t>
    </rPh>
    <rPh sb="17" eb="19">
      <t>ヒカク</t>
    </rPh>
    <rPh sb="23" eb="25">
      <t>ビョウイン</t>
    </rPh>
    <rPh sb="25" eb="27">
      <t>ショウケイ</t>
    </rPh>
    <rPh sb="28" eb="30">
      <t>イチブ</t>
    </rPh>
    <rPh sb="30" eb="32">
      <t>ジム</t>
    </rPh>
    <rPh sb="32" eb="34">
      <t>クミアイ</t>
    </rPh>
    <rPh sb="35" eb="37">
      <t>カミ</t>
    </rPh>
    <phoneticPr fontId="21"/>
  </si>
  <si>
    <t>・７～24年度は、決算額。25年度は決算見込額</t>
    <rPh sb="5" eb="7">
      <t>ネンド</t>
    </rPh>
    <rPh sb="9" eb="11">
      <t>ケッサン</t>
    </rPh>
    <rPh sb="11" eb="12">
      <t>ガク</t>
    </rPh>
    <rPh sb="15" eb="17">
      <t>ネンド</t>
    </rPh>
    <rPh sb="18" eb="20">
      <t>ケッサン</t>
    </rPh>
    <rPh sb="20" eb="22">
      <t>ミコ</t>
    </rPh>
    <rPh sb="22" eb="23">
      <t>ガク</t>
    </rPh>
    <phoneticPr fontId="21"/>
  </si>
  <si>
    <t>※①市債残高</t>
    <phoneticPr fontId="21"/>
  </si>
  <si>
    <t>ピーク</t>
    <phoneticPr fontId="21"/>
  </si>
  <si>
    <t>※5　平成29年度末の自動車運送事業会計及び高速鉄道事業会計の廃止に伴い、29年度に当該会計の市債残高が一般会計へ移行</t>
    <phoneticPr fontId="21"/>
  </si>
  <si>
    <t>※4　平成27年度末の市街地再開発事業会計及び土地先行取得事業会計の廃止に伴い、28年度に当該会計の市債残高が一般会計へ移行</t>
    <phoneticPr fontId="21"/>
  </si>
  <si>
    <t>※3　一般会計市債残高及び全会計市債残高は、令和元年度までは決算額、令和2・3年度は見込額を記載している</t>
    <rPh sb="3" eb="5">
      <t>イッパン</t>
    </rPh>
    <rPh sb="5" eb="7">
      <t>カイケイ</t>
    </rPh>
    <rPh sb="7" eb="9">
      <t>シサイ</t>
    </rPh>
    <rPh sb="9" eb="11">
      <t>ザンダカ</t>
    </rPh>
    <rPh sb="11" eb="12">
      <t>オヨ</t>
    </rPh>
    <rPh sb="13" eb="14">
      <t>ゼン</t>
    </rPh>
    <rPh sb="14" eb="16">
      <t>カイケイ</t>
    </rPh>
    <rPh sb="16" eb="18">
      <t>シサイ</t>
    </rPh>
    <rPh sb="18" eb="20">
      <t>ザンダカ</t>
    </rPh>
    <rPh sb="22" eb="24">
      <t>レイワ</t>
    </rPh>
    <rPh sb="24" eb="25">
      <t>ガン</t>
    </rPh>
    <rPh sb="25" eb="27">
      <t>ネンド</t>
    </rPh>
    <rPh sb="30" eb="32">
      <t>ケッサン</t>
    </rPh>
    <rPh sb="32" eb="33">
      <t>ガク</t>
    </rPh>
    <rPh sb="34" eb="36">
      <t>レイワ</t>
    </rPh>
    <rPh sb="39" eb="41">
      <t>ネンド</t>
    </rPh>
    <rPh sb="42" eb="44">
      <t>ミコミ</t>
    </rPh>
    <rPh sb="44" eb="45">
      <t>ガク</t>
    </rPh>
    <rPh sb="46" eb="48">
      <t>キサイ</t>
    </rPh>
    <phoneticPr fontId="21"/>
  </si>
  <si>
    <t>※2　平成26年度予算は、当初+5月補正</t>
    <rPh sb="3" eb="5">
      <t>ヘイセイ</t>
    </rPh>
    <rPh sb="7" eb="9">
      <t>ネンド</t>
    </rPh>
    <rPh sb="9" eb="11">
      <t>ヨサン</t>
    </rPh>
    <rPh sb="13" eb="15">
      <t>トウショ</t>
    </rPh>
    <rPh sb="17" eb="18">
      <t>ガツ</t>
    </rPh>
    <rPh sb="18" eb="20">
      <t>ホセイ</t>
    </rPh>
    <phoneticPr fontId="21"/>
  </si>
  <si>
    <t>※1　平成24年度予算は、当初+7月補正</t>
    <rPh sb="3" eb="5">
      <t>ヘイセイ</t>
    </rPh>
    <rPh sb="7" eb="9">
      <t>ネンド</t>
    </rPh>
    <rPh sb="9" eb="11">
      <t>ヨサン</t>
    </rPh>
    <rPh sb="13" eb="15">
      <t>トウショ</t>
    </rPh>
    <rPh sb="17" eb="18">
      <t>ガツ</t>
    </rPh>
    <rPh sb="18" eb="20">
      <t>ホセイ</t>
    </rPh>
    <phoneticPr fontId="21"/>
  </si>
  <si>
    <t>令和元</t>
    <rPh sb="0" eb="2">
      <t>レイワ</t>
    </rPh>
    <rPh sb="2" eb="3">
      <t>ゲン</t>
    </rPh>
    <phoneticPr fontId="21"/>
  </si>
  <si>
    <r>
      <t xml:space="preserve">26
</t>
    </r>
    <r>
      <rPr>
        <sz val="9"/>
        <color theme="1"/>
        <rFont val="ＭＳ Ｐ明朝"/>
        <family val="1"/>
        <charset val="128"/>
      </rPr>
      <t>（※2）</t>
    </r>
    <phoneticPr fontId="21"/>
  </si>
  <si>
    <r>
      <t xml:space="preserve">平成
24
</t>
    </r>
    <r>
      <rPr>
        <sz val="9"/>
        <color theme="1"/>
        <rFont val="ＭＳ Ｐ明朝"/>
        <family val="1"/>
        <charset val="128"/>
      </rPr>
      <t>（※1）</t>
    </r>
    <rPh sb="0" eb="2">
      <t>ヘイセイ</t>
    </rPh>
    <phoneticPr fontId="21"/>
  </si>
  <si>
    <t>平成
23</t>
    <rPh sb="0" eb="2">
      <t>ヘイセイ</t>
    </rPh>
    <phoneticPr fontId="21"/>
  </si>
  <si>
    <t>～</t>
    <phoneticPr fontId="21"/>
  </si>
  <si>
    <t xml:space="preserve">― </t>
    <phoneticPr fontId="21"/>
  </si>
  <si>
    <t>平成
8</t>
    <rPh sb="0" eb="2">
      <t>ヘイセイ</t>
    </rPh>
    <phoneticPr fontId="21"/>
  </si>
  <si>
    <t>左のうち除く
臨時財政対策債</t>
    <rPh sb="0" eb="1">
      <t>ヒダリ</t>
    </rPh>
    <rPh sb="9" eb="11">
      <t>ザイセイ</t>
    </rPh>
    <rPh sb="11" eb="13">
      <t>タイサク</t>
    </rPh>
    <rPh sb="13" eb="14">
      <t>サイ</t>
    </rPh>
    <phoneticPr fontId="21"/>
  </si>
  <si>
    <r>
      <t xml:space="preserve">市債残高
</t>
    </r>
    <r>
      <rPr>
        <sz val="9"/>
        <color theme="1"/>
        <rFont val="ＭＳ Ｐ明朝"/>
        <family val="1"/>
        <charset val="128"/>
      </rPr>
      <t>（※3）</t>
    </r>
    <rPh sb="0" eb="2">
      <t>シサイ</t>
    </rPh>
    <rPh sb="2" eb="4">
      <t>ザンダカ</t>
    </rPh>
    <phoneticPr fontId="21"/>
  </si>
  <si>
    <t>歳出規模</t>
    <rPh sb="0" eb="2">
      <t>サイシュツ</t>
    </rPh>
    <rPh sb="2" eb="4">
      <t>キボ</t>
    </rPh>
    <phoneticPr fontId="21"/>
  </si>
  <si>
    <t>公債費</t>
    <rPh sb="0" eb="3">
      <t>コウサイヒ</t>
    </rPh>
    <phoneticPr fontId="21"/>
  </si>
  <si>
    <r>
      <t xml:space="preserve">扶助費
</t>
    </r>
    <r>
      <rPr>
        <sz val="8.5"/>
        <color theme="1"/>
        <rFont val="ＭＳ Ｐ明朝"/>
        <family val="1"/>
        <charset val="128"/>
      </rPr>
      <t>（うち生活保護費）</t>
    </r>
    <rPh sb="0" eb="3">
      <t>フジョヒ</t>
    </rPh>
    <rPh sb="7" eb="9">
      <t>セイカツ</t>
    </rPh>
    <rPh sb="9" eb="11">
      <t>ホゴ</t>
    </rPh>
    <rPh sb="11" eb="12">
      <t>ヒ</t>
    </rPh>
    <phoneticPr fontId="21"/>
  </si>
  <si>
    <t>人件費</t>
    <rPh sb="0" eb="3">
      <t>ジンケンヒ</t>
    </rPh>
    <phoneticPr fontId="21"/>
  </si>
  <si>
    <t>市税</t>
    <rPh sb="0" eb="2">
      <t>シゼイ</t>
    </rPh>
    <phoneticPr fontId="21"/>
  </si>
  <si>
    <t>（参考）全会計</t>
    <rPh sb="1" eb="3">
      <t>サンコウ</t>
    </rPh>
    <phoneticPr fontId="21"/>
  </si>
  <si>
    <t>一般会計</t>
    <rPh sb="0" eb="2">
      <t>イッパン</t>
    </rPh>
    <rPh sb="2" eb="4">
      <t>カイケイ</t>
    </rPh>
    <phoneticPr fontId="21"/>
  </si>
  <si>
    <t>年度</t>
    <rPh sb="0" eb="2">
      <t>ネンド</t>
    </rPh>
    <phoneticPr fontId="21"/>
  </si>
  <si>
    <t>（単位；百万円）</t>
    <rPh sb="1" eb="3">
      <t>タンイ</t>
    </rPh>
    <rPh sb="4" eb="7">
      <t>ヒャクマンエン</t>
    </rPh>
    <phoneticPr fontId="21"/>
  </si>
  <si>
    <t>（参考①）一般会計当初予算規模等の推移</t>
    <rPh sb="1" eb="3">
      <t>サンコウ</t>
    </rPh>
    <rPh sb="5" eb="7">
      <t>イッパン</t>
    </rPh>
    <rPh sb="7" eb="9">
      <t>カイケイ</t>
    </rPh>
    <rPh sb="9" eb="11">
      <t>トウショ</t>
    </rPh>
    <rPh sb="11" eb="13">
      <t>ヨサン</t>
    </rPh>
    <rPh sb="13" eb="16">
      <t>キボトウ</t>
    </rPh>
    <rPh sb="17" eb="19">
      <t>スイイ</t>
    </rPh>
    <phoneticPr fontId="21"/>
  </si>
  <si>
    <t>（参考②）目的税等の使途について</t>
    <phoneticPr fontId="21"/>
  </si>
  <si>
    <t>3年度予算</t>
    <phoneticPr fontId="21"/>
  </si>
  <si>
    <t>歳入</t>
    <rPh sb="0" eb="2">
      <t>サイニュウ</t>
    </rPh>
    <phoneticPr fontId="21"/>
  </si>
  <si>
    <t>入湯税</t>
    <rPh sb="0" eb="2">
      <t>ニュウトウ</t>
    </rPh>
    <rPh sb="2" eb="3">
      <t>ゼイ</t>
    </rPh>
    <phoneticPr fontId="21"/>
  </si>
  <si>
    <t>歳出</t>
    <rPh sb="0" eb="2">
      <t>サイシュツ</t>
    </rPh>
    <phoneticPr fontId="21"/>
  </si>
  <si>
    <t>対象事業に要する経費（所要一般財源）</t>
    <rPh sb="0" eb="2">
      <t>タイショウ</t>
    </rPh>
    <rPh sb="2" eb="4">
      <t>ジギョウ</t>
    </rPh>
    <rPh sb="5" eb="6">
      <t>ヨウ</t>
    </rPh>
    <rPh sb="8" eb="10">
      <t>ケイヒ</t>
    </rPh>
    <rPh sb="11" eb="13">
      <t>ショヨウ</t>
    </rPh>
    <rPh sb="13" eb="15">
      <t>イッパン</t>
    </rPh>
    <rPh sb="15" eb="17">
      <t>ザイゲン</t>
    </rPh>
    <phoneticPr fontId="21"/>
  </si>
  <si>
    <t>事業所税</t>
    <rPh sb="0" eb="3">
      <t>ジギョウショ</t>
    </rPh>
    <rPh sb="3" eb="4">
      <t>ゼイ</t>
    </rPh>
    <phoneticPr fontId="21"/>
  </si>
  <si>
    <t>都市計画税・新型コロナウイルス感染症対策地方税減収補塡特別交付金</t>
    <rPh sb="0" eb="2">
      <t>トシ</t>
    </rPh>
    <rPh sb="2" eb="4">
      <t>ケイカク</t>
    </rPh>
    <rPh sb="4" eb="5">
      <t>ゼイ</t>
    </rPh>
    <phoneticPr fontId="21"/>
  </si>
  <si>
    <t>森林環境譲与税</t>
    <rPh sb="0" eb="2">
      <t>シンリン</t>
    </rPh>
    <rPh sb="2" eb="4">
      <t>カンキョウ</t>
    </rPh>
    <rPh sb="4" eb="6">
      <t>ジョウヨ</t>
    </rPh>
    <rPh sb="6" eb="7">
      <t>ゼイ</t>
    </rPh>
    <phoneticPr fontId="21"/>
  </si>
  <si>
    <t>対象事業に要する経費（所要一般財源）</t>
    <phoneticPr fontId="21"/>
  </si>
  <si>
    <t>引上げ分に係る地方消費税交付金</t>
    <rPh sb="0" eb="2">
      <t>ヒキア</t>
    </rPh>
    <rPh sb="3" eb="4">
      <t>ブン</t>
    </rPh>
    <rPh sb="5" eb="6">
      <t>カカ</t>
    </rPh>
    <rPh sb="7" eb="9">
      <t>チホウ</t>
    </rPh>
    <rPh sb="9" eb="12">
      <t>ショウヒゼイ</t>
    </rPh>
    <rPh sb="12" eb="15">
      <t>コウフキン</t>
    </rPh>
    <phoneticPr fontId="21"/>
  </si>
  <si>
    <t>社会保障施策に要する経費（所要一般財源）</t>
    <rPh sb="0" eb="2">
      <t>シャカイ</t>
    </rPh>
    <rPh sb="2" eb="4">
      <t>ホショウ</t>
    </rPh>
    <rPh sb="4" eb="6">
      <t>シサク</t>
    </rPh>
    <rPh sb="7" eb="8">
      <t>ヨウ</t>
    </rPh>
    <rPh sb="10" eb="12">
      <t>ケイヒ</t>
    </rPh>
    <rPh sb="13" eb="15">
      <t>ショヨウ</t>
    </rPh>
    <rPh sb="15" eb="17">
      <t>イッパン</t>
    </rPh>
    <rPh sb="17" eb="19">
      <t>ザイゲン</t>
    </rPh>
    <phoneticPr fontId="21"/>
  </si>
  <si>
    <t>当初予算について</t>
    <rPh sb="0" eb="2">
      <t>トウショ</t>
    </rPh>
    <rPh sb="2" eb="4">
      <t>ヨサン</t>
    </rPh>
    <phoneticPr fontId="4"/>
  </si>
  <si>
    <t>令和３年３月</t>
    <rPh sb="0" eb="2">
      <t>レイワ</t>
    </rPh>
    <rPh sb="3" eb="4">
      <t>ネン</t>
    </rPh>
    <rPh sb="5" eb="6">
      <t>ガツ</t>
    </rPh>
    <phoneticPr fontId="4"/>
  </si>
  <si>
    <t>【3月26日議決】</t>
    <rPh sb="2" eb="3">
      <t>ガツ</t>
    </rPh>
    <rPh sb="5" eb="6">
      <t>ニチ</t>
    </rPh>
    <rPh sb="6" eb="8">
      <t>ギケツ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</si>
</sst>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76" formatCode="#,##0&quot;頁&quot;;&quot;△ &quot;#,##0&quot;頁&quot;"/>
    <numFmt numFmtId="177" formatCode="0.0%"/>
    <numFmt numFmtId="178" formatCode="#,##0;&quot;△ &quot;#,##0"/>
    <numFmt numFmtId="179" formatCode="#,##0.0;&quot;△ &quot;#,##0.0"/>
    <numFmt numFmtId="180" formatCode="#,###\-"/>
    <numFmt numFmtId="181" formatCode="\(#,###\-\)"/>
    <numFmt numFmtId="182" formatCode="#,##0_ "/>
    <numFmt numFmtId="183" formatCode="0.0000%"/>
    <numFmt numFmtId="184" formatCode="\(#,##0\)"/>
    <numFmt numFmtId="185" formatCode="\(#,##0\);\(\△#,##0\)"/>
    <numFmt numFmtId="186" formatCode="\(#,##0.0\);\(\△#,##0.0\)"/>
    <numFmt numFmtId="187" formatCode="\(#,###\);\(\△#,###\)"/>
    <numFmt numFmtId="188" formatCode="#,##0_);[Red]\(#,##0\)"/>
    <numFmt numFmtId="189" formatCode="\(#,##0.0\);&quot;(△ &quot;#,##0.0\)"/>
    <numFmt numFmtId="190" formatCode="#,##0.0000;&quot;△ &quot;#,##0.0000"/>
    <numFmt numFmtId="191" formatCode="#,##0_);\(#,##0\)"/>
    <numFmt numFmtId="192" formatCode="&quot;歳&quot;&quot;入&quot;&quot;予&quot;&quot;算&quot;\ \ \ #,##0&quot;百&quot;&quot;万&quot;&quot;円&quot;"/>
    <numFmt numFmtId="193" formatCode="&quot;歳出&quot;&quot;予&quot;&quot;算&quot;\ \ \ #,##0&quot;百&quot;&quot;万&quot;&quot;円&quot;"/>
    <numFmt numFmtId="194" formatCode="0.000%"/>
    <numFmt numFmtId="195" formatCode="#,##0_ ;[Red]\-#,##0\ "/>
    <numFmt numFmtId="196" formatCode="0.0_);[Red]\(0.0\)"/>
    <numFmt numFmtId="197" formatCode="#,##0.0_ ;[Red]\-#,##0.0\ "/>
    <numFmt numFmtId="198" formatCode="#,##0;&quot;△&quot;#,##0"/>
    <numFmt numFmtId="199" formatCode="\(#,##0.0\)_ ;\(&quot;△&quot;#,##0.0\)\ "/>
    <numFmt numFmtId="200" formatCode="#,##0_ ;&quot;△&quot;#,##0\ "/>
    <numFmt numFmtId="201" formatCode="#,##0.0_ ;&quot;△&quot;#,##0.0\ "/>
    <numFmt numFmtId="202" formatCode="\(#,##0.0\)_ ;\(&quot;△&quot;#,##0.0\ \)"/>
    <numFmt numFmtId="203" formatCode="0&quot;億円&quot;"/>
    <numFmt numFmtId="204" formatCode="#,##0&quot; &quot;;&quot;△ &quot;#,##0&quot; &quot;"/>
    <numFmt numFmtId="205" formatCode="#,##0.0&quot; &quot;;&quot;△ &quot;#,##0.0&quot; &quot;"/>
    <numFmt numFmtId="206" formatCode="\(#,##0\);\(&quot;△&quot;#,##0\)"/>
    <numFmt numFmtId="207" formatCode="\(#,##0.0\);\(&quot;△&quot;#,##0.0\)"/>
    <numFmt numFmtId="208" formatCode="#,##0&quot; &quot;;&quot;△&quot;#,##0&quot; &quot;"/>
    <numFmt numFmtId="209" formatCode="#,##0&quot;百万円&quot;"/>
    <numFmt numFmtId="210" formatCode="0.0;&quot;△ &quot;0.0"/>
    <numFmt numFmtId="211" formatCode="#,##0&quot;百万円&quot;;&quot;△&quot;#,##0&quot;百万円&quot;"/>
    <numFmt numFmtId="212" formatCode="#,##0;&quot;▲ &quot;#,##0"/>
    <numFmt numFmtId="213" formatCode="#,##0.000;&quot;▲ &quot;#,##0.000"/>
    <numFmt numFmtId="214" formatCode="#,##0.0;&quot;▲ &quot;#,##0.0"/>
    <numFmt numFmtId="215" formatCode="#,##0.0%;&quot;▲ &quot;#,##0.0%"/>
    <numFmt numFmtId="216" formatCode="\(#,##0_ \)"/>
    <numFmt numFmtId="217" formatCode="\(0\)"/>
    <numFmt numFmtId="218" formatCode="#,##0&quot;億&quot;&quot;円&quot;\ \ ;[Red]\-#,##0"/>
  </numFmts>
  <fonts count="1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創英角ﾎﾟｯﾌﾟ体"/>
      <family val="3"/>
      <charset val="128"/>
    </font>
    <font>
      <sz val="25"/>
      <name val="HGS創英角ﾎﾟｯﾌﾟ体"/>
      <family val="3"/>
      <charset val="128"/>
    </font>
    <font>
      <sz val="25"/>
      <name val="ＭＳ Ｐゴシック"/>
      <family val="3"/>
      <charset val="128"/>
    </font>
    <font>
      <sz val="12"/>
      <name val="ＭＳ Ｐゴシック"/>
      <family val="3"/>
      <charset val="128"/>
    </font>
    <font>
      <sz val="10"/>
      <name val="ＭＳ Ｐ明朝"/>
      <family val="1"/>
      <charset val="128"/>
    </font>
    <font>
      <sz val="14"/>
      <name val="ＭＳ Ｐゴシック"/>
      <family val="3"/>
      <charset val="128"/>
    </font>
    <font>
      <sz val="14"/>
      <name val="ＭＳ Ｐ明朝"/>
      <family val="1"/>
      <charset val="128"/>
    </font>
    <font>
      <sz val="18"/>
      <name val="ＭＳ Ｐゴシック"/>
      <family val="3"/>
      <charset val="128"/>
    </font>
    <font>
      <sz val="26"/>
      <name val="HGS創英角ﾎﾟｯﾌﾟ体"/>
      <family val="3"/>
      <charset val="128"/>
    </font>
    <font>
      <sz val="10.35"/>
      <name val="Arial"/>
      <family val="2"/>
    </font>
    <font>
      <sz val="16"/>
      <name val="ＭＳ ゴシック"/>
      <family val="3"/>
      <charset val="128"/>
    </font>
    <font>
      <sz val="14"/>
      <color theme="0"/>
      <name val="ＭＳ Ｐゴシック"/>
      <family val="3"/>
      <charset val="128"/>
    </font>
    <font>
      <b/>
      <sz val="18"/>
      <name val="HGS創英角ﾎﾟｯﾌﾟ体"/>
      <family val="3"/>
      <charset val="128"/>
    </font>
    <font>
      <sz val="20"/>
      <color rgb="FFFF0000"/>
      <name val="HGS創英角ﾎﾟｯﾌﾟ体"/>
      <family val="3"/>
      <charset val="128"/>
    </font>
    <font>
      <sz val="11.5"/>
      <name val="ＭＳ Ｐゴシック"/>
      <family val="3"/>
      <charset val="128"/>
    </font>
    <font>
      <sz val="18"/>
      <name val="ＭＳ ゴシック"/>
      <family val="3"/>
      <charset val="128"/>
    </font>
    <font>
      <sz val="6"/>
      <name val="ＭＳ Ｐゴシック"/>
      <family val="2"/>
      <charset val="128"/>
      <scheme val="minor"/>
    </font>
    <font>
      <sz val="14"/>
      <name val="ＭＳ 明朝"/>
      <family val="1"/>
      <charset val="128"/>
    </font>
    <font>
      <sz val="11"/>
      <name val="ＭＳ Ｐゴシック"/>
      <family val="3"/>
      <charset val="128"/>
    </font>
    <font>
      <b/>
      <sz val="15"/>
      <color theme="3"/>
      <name val="ＭＳ Ｐゴシック"/>
      <family val="2"/>
      <charset val="128"/>
      <scheme val="minor"/>
    </font>
    <font>
      <b/>
      <sz val="13"/>
      <color theme="3"/>
      <name val="ＭＳ Ｐゴシック"/>
      <family val="2"/>
      <charset val="128"/>
      <scheme val="minor"/>
    </font>
    <font>
      <b/>
      <sz val="16"/>
      <name val="ＭＳ ゴシック"/>
      <family val="3"/>
      <charset val="128"/>
    </font>
    <font>
      <sz val="11"/>
      <name val="ＭＳ Ｐ明朝"/>
      <family val="1"/>
      <charset val="128"/>
    </font>
    <font>
      <b/>
      <sz val="11"/>
      <name val="ＭＳ Ｐ明朝"/>
      <family val="1"/>
      <charset val="128"/>
    </font>
    <font>
      <b/>
      <u/>
      <sz val="12"/>
      <name val="ＭＳ Ｐ明朝"/>
      <family val="1"/>
      <charset val="128"/>
    </font>
    <font>
      <b/>
      <sz val="10"/>
      <name val="ＭＳ Ｐ明朝"/>
      <family val="1"/>
      <charset val="128"/>
    </font>
    <font>
      <sz val="10.5"/>
      <name val="ＭＳ Ｐ明朝"/>
      <family val="1"/>
      <charset val="128"/>
    </font>
    <font>
      <b/>
      <sz val="11"/>
      <color theme="1"/>
      <name val="ＭＳ Ｐ明朝"/>
      <family val="1"/>
      <charset val="128"/>
    </font>
    <font>
      <b/>
      <sz val="12"/>
      <name val="ＭＳ Ｐゴシック"/>
      <family val="3"/>
      <charset val="128"/>
    </font>
    <font>
      <sz val="12"/>
      <name val="ＭＳ Ｐ明朝"/>
      <family val="1"/>
      <charset val="128"/>
    </font>
    <font>
      <sz val="12"/>
      <name val="ＭＳ 明朝"/>
      <family val="1"/>
      <charset val="128"/>
    </font>
    <font>
      <sz val="13"/>
      <name val="ＭＳ 明朝"/>
      <family val="1"/>
      <charset val="128"/>
    </font>
    <font>
      <sz val="13"/>
      <name val="ＭＳ ゴシック"/>
      <family val="3"/>
      <charset val="128"/>
    </font>
    <font>
      <i/>
      <sz val="13"/>
      <name val="ＭＳ 明朝"/>
      <family val="1"/>
      <charset val="128"/>
    </font>
    <font>
      <sz val="11"/>
      <name val="ＭＳ 明朝"/>
      <family val="1"/>
      <charset val="128"/>
    </font>
    <font>
      <u/>
      <sz val="12"/>
      <name val="ＭＳ 明朝"/>
      <family val="1"/>
      <charset val="128"/>
    </font>
    <font>
      <sz val="8"/>
      <name val="ＭＳ 明朝"/>
      <family val="1"/>
      <charset val="128"/>
    </font>
    <font>
      <sz val="10"/>
      <name val="ＭＳ 明朝"/>
      <family val="1"/>
      <charset val="128"/>
    </font>
    <font>
      <sz val="12"/>
      <name val="ＭＳ ゴシック"/>
      <family val="3"/>
      <charset val="128"/>
    </font>
    <font>
      <i/>
      <sz val="12"/>
      <name val="ＭＳ 明朝"/>
      <family val="1"/>
      <charset val="128"/>
    </font>
    <font>
      <sz val="10"/>
      <name val="ＭＳ Ｐゴシック"/>
      <family val="3"/>
      <charset val="128"/>
    </font>
    <font>
      <sz val="11"/>
      <name val="ＭＳ ゴシック"/>
      <family val="3"/>
      <charset val="128"/>
    </font>
    <font>
      <i/>
      <sz val="11"/>
      <name val="ＭＳ 明朝"/>
      <family val="1"/>
      <charset val="128"/>
    </font>
    <font>
      <strike/>
      <sz val="9"/>
      <name val="ＭＳ Ｐゴシック"/>
      <family val="3"/>
      <charset val="128"/>
    </font>
    <font>
      <u/>
      <sz val="11"/>
      <name val="ＭＳ Ｐゴシック"/>
      <family val="3"/>
      <charset val="128"/>
    </font>
    <font>
      <sz val="16"/>
      <color indexed="48"/>
      <name val="ＭＳ ゴシック"/>
      <family val="3"/>
      <charset val="128"/>
    </font>
    <font>
      <sz val="16"/>
      <color indexed="48"/>
      <name val="ＭＳ Ｐゴシック"/>
      <family val="3"/>
      <charset val="128"/>
    </font>
    <font>
      <sz val="10"/>
      <color indexed="48"/>
      <name val="ＭＳ ゴシック"/>
      <family val="3"/>
      <charset val="128"/>
    </font>
    <font>
      <sz val="16"/>
      <name val="ＭＳ Ｐゴシック"/>
      <family val="3"/>
      <charset val="128"/>
    </font>
    <font>
      <sz val="10"/>
      <name val="ＭＳ ゴシック"/>
      <family val="3"/>
      <charset val="128"/>
    </font>
    <font>
      <b/>
      <sz val="11"/>
      <color rgb="FFFF0000"/>
      <name val="ＭＳ 明朝"/>
      <family val="1"/>
      <charset val="128"/>
    </font>
    <font>
      <sz val="12"/>
      <color rgb="FF0000FF"/>
      <name val="ＭＳ Ｐゴシック"/>
      <family val="3"/>
      <charset val="128"/>
    </font>
    <font>
      <sz val="10"/>
      <color rgb="FF0000FF"/>
      <name val="ＭＳ 明朝"/>
      <family val="1"/>
      <charset val="128"/>
    </font>
    <font>
      <sz val="12"/>
      <color rgb="FF0000FF"/>
      <name val="ＭＳ 明朝"/>
      <family val="1"/>
      <charset val="128"/>
    </font>
    <font>
      <sz val="12"/>
      <color rgb="FFFF0000"/>
      <name val="ＭＳ 明朝"/>
      <family val="1"/>
      <charset val="128"/>
    </font>
    <font>
      <sz val="10"/>
      <color indexed="10"/>
      <name val="ＭＳ 明朝"/>
      <family val="1"/>
      <charset val="128"/>
    </font>
    <font>
      <sz val="9"/>
      <name val="ＭＳ 明朝"/>
      <family val="1"/>
      <charset val="128"/>
    </font>
    <font>
      <sz val="12"/>
      <color indexed="10"/>
      <name val="ＭＳ Ｐゴシック"/>
      <family val="3"/>
      <charset val="128"/>
    </font>
    <font>
      <b/>
      <sz val="16"/>
      <color theme="1"/>
      <name val="ＭＳ ゴシック"/>
      <family val="3"/>
      <charset val="128"/>
    </font>
    <font>
      <sz val="16"/>
      <color theme="1"/>
      <name val="ＭＳ ゴシック"/>
      <family val="3"/>
      <charset val="128"/>
    </font>
    <font>
      <sz val="9"/>
      <color theme="1"/>
      <name val="ＭＳ ゴシック"/>
      <family val="3"/>
      <charset val="128"/>
    </font>
    <font>
      <sz val="9"/>
      <color theme="1"/>
      <name val="ＭＳ Ｐ明朝"/>
      <family val="1"/>
      <charset val="128"/>
    </font>
    <font>
      <sz val="11"/>
      <color theme="1"/>
      <name val="ＭＳ Ｐゴシック"/>
      <family val="3"/>
      <charset val="128"/>
    </font>
    <font>
      <sz val="9"/>
      <color theme="1"/>
      <name val="ＭＳ Ｐゴシック"/>
      <family val="3"/>
      <charset val="128"/>
    </font>
    <font>
      <sz val="14"/>
      <color theme="1"/>
      <name val="ＭＳ Ｐゴシック"/>
      <family val="3"/>
      <charset val="128"/>
    </font>
    <font>
      <sz val="12"/>
      <color theme="1"/>
      <name val="ＭＳ Ｐゴシック"/>
      <family val="3"/>
      <charset val="128"/>
    </font>
    <font>
      <sz val="12"/>
      <color theme="1"/>
      <name val="ＭＳ 明朝"/>
      <family val="1"/>
      <charset val="128"/>
    </font>
    <font>
      <b/>
      <sz val="12"/>
      <color theme="1"/>
      <name val="ＭＳ Ｐゴシック"/>
      <family val="3"/>
      <charset val="128"/>
    </font>
    <font>
      <b/>
      <sz val="9"/>
      <color theme="1"/>
      <name val="ＭＳ Ｐゴシック"/>
      <family val="3"/>
      <charset val="128"/>
    </font>
    <font>
      <b/>
      <sz val="14"/>
      <color theme="1"/>
      <name val="ＭＳ Ｐゴシック"/>
      <family val="3"/>
      <charset val="128"/>
    </font>
    <font>
      <b/>
      <sz val="9"/>
      <name val="ＭＳ ゴシック"/>
      <family val="3"/>
      <charset val="128"/>
    </font>
    <font>
      <sz val="9"/>
      <name val="ＭＳ ゴシック"/>
      <family val="3"/>
      <charset val="128"/>
    </font>
    <font>
      <b/>
      <sz val="18"/>
      <name val="ＭＳ ゴシック"/>
      <family val="3"/>
      <charset val="128"/>
    </font>
    <font>
      <sz val="18"/>
      <name val="ＭＳ 明朝"/>
      <family val="1"/>
      <charset val="128"/>
    </font>
    <font>
      <sz val="11"/>
      <color rgb="FF0000CC"/>
      <name val="ＭＳ 明朝"/>
      <family val="1"/>
      <charset val="128"/>
    </font>
    <font>
      <sz val="11"/>
      <color theme="1"/>
      <name val="ＭＳ 明朝"/>
      <family val="1"/>
      <charset val="128"/>
    </font>
    <font>
      <strike/>
      <sz val="11"/>
      <color theme="1"/>
      <name val="ＭＳ 明朝"/>
      <family val="1"/>
      <charset val="128"/>
    </font>
    <font>
      <strike/>
      <sz val="11"/>
      <name val="ＭＳ 明朝"/>
      <family val="1"/>
      <charset val="128"/>
    </font>
    <font>
      <sz val="6"/>
      <name val="ＭＳ 明朝"/>
      <family val="1"/>
      <charset val="128"/>
    </font>
    <font>
      <sz val="11"/>
      <color rgb="FFFF0000"/>
      <name val="ＭＳ 明朝"/>
      <family val="1"/>
      <charset val="128"/>
    </font>
    <font>
      <sz val="11"/>
      <color indexed="10"/>
      <name val="ＭＳ 明朝"/>
      <family val="1"/>
      <charset val="128"/>
    </font>
    <font>
      <b/>
      <sz val="12"/>
      <color rgb="FFFF0000"/>
      <name val="ＭＳ 明朝"/>
      <family val="1"/>
      <charset val="128"/>
    </font>
    <font>
      <b/>
      <u val="double"/>
      <sz val="12"/>
      <name val="ＭＳ 明朝"/>
      <family val="1"/>
      <charset val="128"/>
    </font>
    <font>
      <b/>
      <sz val="22"/>
      <name val="ＭＳ Ｐゴシック"/>
      <family val="3"/>
      <charset val="128"/>
    </font>
    <font>
      <u/>
      <sz val="16"/>
      <color theme="1"/>
      <name val="ＭＳ Ｐゴシック"/>
      <family val="3"/>
      <charset val="128"/>
    </font>
    <font>
      <sz val="16"/>
      <name val="ＭＳ 明朝"/>
      <family val="1"/>
      <charset val="128"/>
    </font>
    <font>
      <sz val="15"/>
      <color theme="1"/>
      <name val="ＭＳ 明朝"/>
      <family val="1"/>
      <charset val="128"/>
    </font>
    <font>
      <sz val="16"/>
      <color theme="1"/>
      <name val="ＭＳ 明朝"/>
      <family val="1"/>
      <charset val="128"/>
    </font>
    <font>
      <sz val="14"/>
      <color indexed="12"/>
      <name val="ＭＳ 明朝"/>
      <family val="1"/>
      <charset val="128"/>
    </font>
    <font>
      <i/>
      <sz val="14"/>
      <color indexed="12"/>
      <name val="ＭＳ 明朝"/>
      <family val="1"/>
      <charset val="128"/>
    </font>
    <font>
      <b/>
      <i/>
      <sz val="14"/>
      <color rgb="FFFF0000"/>
      <name val="ＭＳ 明朝"/>
      <family val="1"/>
      <charset val="128"/>
    </font>
    <font>
      <i/>
      <sz val="14"/>
      <color indexed="10"/>
      <name val="ＭＳ 明朝"/>
      <family val="1"/>
      <charset val="128"/>
    </font>
    <font>
      <b/>
      <i/>
      <sz val="14"/>
      <color theme="3"/>
      <name val="ＭＳ 明朝"/>
      <family val="1"/>
      <charset val="128"/>
    </font>
    <font>
      <i/>
      <sz val="14"/>
      <color rgb="FFFF0000"/>
      <name val="ＭＳ 明朝"/>
      <family val="1"/>
      <charset val="128"/>
    </font>
    <font>
      <i/>
      <sz val="14"/>
      <color rgb="FF0000FF"/>
      <name val="ＭＳ 明朝"/>
      <family val="1"/>
      <charset val="128"/>
    </font>
    <font>
      <i/>
      <sz val="14"/>
      <color theme="1"/>
      <name val="ＭＳ 明朝"/>
      <family val="1"/>
      <charset val="128"/>
    </font>
    <font>
      <b/>
      <i/>
      <sz val="14"/>
      <color rgb="FF0070C0"/>
      <name val="ＭＳ 明朝"/>
      <family val="1"/>
      <charset val="128"/>
    </font>
    <font>
      <i/>
      <sz val="14"/>
      <color rgb="FF0070C0"/>
      <name val="ＭＳ 明朝"/>
      <family val="1"/>
      <charset val="128"/>
    </font>
    <font>
      <i/>
      <sz val="14"/>
      <name val="ＭＳ 明朝"/>
      <family val="1"/>
      <charset val="128"/>
    </font>
    <font>
      <sz val="12.5"/>
      <name val="ＭＳ 明朝"/>
      <family val="1"/>
      <charset val="128"/>
    </font>
    <font>
      <sz val="12.5"/>
      <color theme="1"/>
      <name val="ＭＳ 明朝"/>
      <family val="1"/>
      <charset val="128"/>
    </font>
    <font>
      <sz val="11"/>
      <color theme="1"/>
      <name val="Meiryo UI"/>
      <family val="3"/>
      <charset val="128"/>
    </font>
    <font>
      <b/>
      <sz val="14"/>
      <color theme="1"/>
      <name val="Meiryo UI"/>
      <family val="3"/>
      <charset val="128"/>
    </font>
    <font>
      <b/>
      <sz val="11"/>
      <color theme="1"/>
      <name val="Meiryo UI"/>
      <family val="3"/>
      <charset val="128"/>
    </font>
    <font>
      <sz val="9"/>
      <color theme="1"/>
      <name val="Meiryo UI"/>
      <family val="3"/>
      <charset val="128"/>
    </font>
    <font>
      <sz val="14"/>
      <color theme="1"/>
      <name val="Meiryo UI"/>
      <family val="3"/>
      <charset val="128"/>
    </font>
    <font>
      <b/>
      <sz val="11"/>
      <color theme="0"/>
      <name val="Meiryo UI"/>
      <family val="3"/>
      <charset val="128"/>
    </font>
    <font>
      <b/>
      <sz val="9"/>
      <color theme="0"/>
      <name val="Meiryo UI"/>
      <family val="3"/>
      <charset val="128"/>
    </font>
    <font>
      <b/>
      <sz val="9"/>
      <color theme="1"/>
      <name val="Meiryo UI"/>
      <family val="3"/>
      <charset val="128"/>
    </font>
    <font>
      <b/>
      <sz val="11"/>
      <name val="Meiryo UI"/>
      <family val="3"/>
      <charset val="128"/>
    </font>
    <font>
      <b/>
      <sz val="14"/>
      <name val="Meiryo UI"/>
      <family val="3"/>
      <charset val="128"/>
    </font>
    <font>
      <b/>
      <sz val="9"/>
      <name val="Meiryo UI"/>
      <family val="3"/>
      <charset val="128"/>
    </font>
    <font>
      <sz val="11"/>
      <name val="Meiryo UI"/>
      <family val="3"/>
      <charset val="128"/>
    </font>
    <font>
      <sz val="9"/>
      <name val="Meiryo UI"/>
      <family val="3"/>
      <charset val="128"/>
    </font>
    <font>
      <sz val="14"/>
      <name val="Meiryo UI"/>
      <family val="3"/>
      <charset val="128"/>
    </font>
    <font>
      <b/>
      <sz val="16"/>
      <color theme="1"/>
      <name val="Meiryo UI"/>
      <family val="3"/>
      <charset val="128"/>
    </font>
    <font>
      <b/>
      <u/>
      <sz val="14"/>
      <color rgb="FF0070C0"/>
      <name val="Meiryo UI"/>
      <family val="3"/>
      <charset val="128"/>
    </font>
    <font>
      <b/>
      <u/>
      <sz val="11"/>
      <color theme="1"/>
      <name val="Meiryo UI"/>
      <family val="3"/>
      <charset val="128"/>
    </font>
    <font>
      <b/>
      <u/>
      <sz val="11"/>
      <name val="Meiryo UI"/>
      <family val="3"/>
      <charset val="128"/>
    </font>
    <font>
      <sz val="10"/>
      <color theme="1"/>
      <name val="Meiryo UI"/>
      <family val="3"/>
      <charset val="128"/>
    </font>
    <font>
      <b/>
      <sz val="12"/>
      <color theme="1"/>
      <name val="Meiryo UI"/>
      <family val="3"/>
      <charset val="128"/>
    </font>
    <font>
      <sz val="12"/>
      <color theme="1"/>
      <name val="Meiryo UI"/>
      <family val="3"/>
      <charset val="128"/>
    </font>
    <font>
      <sz val="11"/>
      <color theme="0"/>
      <name val="Meiryo UI"/>
      <family val="3"/>
      <charset val="128"/>
    </font>
    <font>
      <sz val="16"/>
      <color theme="1"/>
      <name val="Meiryo UI"/>
      <family val="3"/>
      <charset val="128"/>
    </font>
    <font>
      <i/>
      <sz val="11"/>
      <name val="ＭＳ Ｐゴシック"/>
      <family val="3"/>
      <charset val="128"/>
    </font>
    <font>
      <sz val="8"/>
      <name val="ＭＳ Ｐゴシック"/>
      <family val="3"/>
      <charset val="128"/>
    </font>
    <font>
      <sz val="11"/>
      <color rgb="FFFF0000"/>
      <name val="ＭＳ Ｐゴシック"/>
      <family val="3"/>
      <charset val="128"/>
    </font>
    <font>
      <sz val="9.5"/>
      <name val="ＭＳ Ｐゴシック"/>
      <family val="3"/>
      <charset val="128"/>
    </font>
    <font>
      <sz val="9.5"/>
      <color theme="0"/>
      <name val="ＭＳ Ｐゴシック"/>
      <family val="3"/>
      <charset val="128"/>
    </font>
    <font>
      <b/>
      <sz val="18"/>
      <name val="ＭＳ Ｐゴシック"/>
      <family val="3"/>
      <charset val="128"/>
    </font>
    <font>
      <sz val="9"/>
      <name val="ＭＳ Ｐゴシック"/>
      <family val="3"/>
      <charset val="128"/>
    </font>
    <font>
      <sz val="14"/>
      <color rgb="FFFF0000"/>
      <name val="ＭＳ 明朝"/>
      <family val="1"/>
      <charset val="128"/>
    </font>
    <font>
      <sz val="11"/>
      <color rgb="FF0000CC"/>
      <name val="ＭＳ Ｐゴシック"/>
      <family val="3"/>
      <charset val="128"/>
    </font>
    <font>
      <b/>
      <sz val="14"/>
      <name val="ＭＳ Ｐゴシック"/>
      <family val="3"/>
      <charset val="128"/>
    </font>
    <font>
      <b/>
      <sz val="16"/>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24"/>
      <color indexed="8"/>
      <name val="ＭＳ Ｐゴシック"/>
      <family val="3"/>
      <charset val="128"/>
    </font>
    <font>
      <sz val="14"/>
      <color indexed="8"/>
      <name val="ＭＳ Ｐゴシック"/>
      <family val="3"/>
      <charset val="128"/>
    </font>
    <font>
      <sz val="6"/>
      <name val="ＭＳ Ｐゴシック"/>
      <family val="3"/>
      <charset val="128"/>
      <scheme val="minor"/>
    </font>
    <font>
      <sz val="11"/>
      <color theme="1"/>
      <name val="ＭＳ Ｐゴシック"/>
      <family val="2"/>
      <scheme val="minor"/>
    </font>
    <font>
      <i/>
      <sz val="9"/>
      <color theme="1"/>
      <name val="ＭＳ Ｐゴシック"/>
      <family val="3"/>
      <charset val="128"/>
    </font>
    <font>
      <sz val="10"/>
      <color theme="1"/>
      <name val="ＭＳ Ｐゴシック"/>
      <family val="3"/>
      <charset val="128"/>
    </font>
    <font>
      <sz val="14"/>
      <color theme="1"/>
      <name val="ＭＳ ゴシック"/>
      <family val="3"/>
      <charset val="128"/>
    </font>
    <font>
      <sz val="14"/>
      <name val="ＭＳ ゴシック"/>
      <family val="3"/>
      <charset val="128"/>
    </font>
    <font>
      <i/>
      <sz val="14"/>
      <color theme="1"/>
      <name val="ＭＳ Ｐゴシック"/>
      <family val="3"/>
      <charset val="128"/>
    </font>
    <font>
      <sz val="10"/>
      <color theme="1"/>
      <name val="ＭＳ ゴシック"/>
      <family val="3"/>
      <charset val="128"/>
    </font>
    <font>
      <sz val="11"/>
      <color theme="1"/>
      <name val="ＭＳ ゴシック"/>
      <family val="3"/>
      <charset val="128"/>
    </font>
    <font>
      <sz val="8"/>
      <color theme="1"/>
      <name val="ＭＳ Ｐゴシック"/>
      <family val="3"/>
      <charset val="128"/>
    </font>
    <font>
      <sz val="11"/>
      <color theme="1"/>
      <name val="ＭＳ Ｐ明朝"/>
      <family val="1"/>
      <charset val="128"/>
    </font>
    <font>
      <sz val="10"/>
      <color theme="1"/>
      <name val="ＭＳ Ｐ明朝"/>
      <family val="1"/>
      <charset val="128"/>
    </font>
    <font>
      <sz val="11"/>
      <color rgb="FFFF0000"/>
      <name val="ＭＳ Ｐ明朝"/>
      <family val="1"/>
      <charset val="128"/>
    </font>
    <font>
      <sz val="9"/>
      <name val="ＭＳ Ｐ明朝"/>
      <family val="1"/>
      <charset val="128"/>
    </font>
    <font>
      <sz val="8"/>
      <color theme="1"/>
      <name val="ＭＳ Ｐ明朝"/>
      <family val="1"/>
      <charset val="128"/>
    </font>
    <font>
      <sz val="8.5"/>
      <color theme="1"/>
      <name val="ＭＳ Ｐ明朝"/>
      <family val="1"/>
      <charset val="128"/>
    </font>
    <font>
      <sz val="14"/>
      <color theme="1"/>
      <name val="ＭＳ Ｐ明朝"/>
      <family val="1"/>
      <charset val="128"/>
    </font>
    <font>
      <sz val="8.5"/>
      <name val="ＭＳ Ｐ明朝"/>
      <family val="1"/>
      <charset val="128"/>
    </font>
    <font>
      <b/>
      <sz val="9.5"/>
      <color theme="1"/>
      <name val="ＭＳ Ｐ明朝"/>
      <family val="1"/>
      <charset val="128"/>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4" tint="0.79998168889431442"/>
        <bgColor indexed="64"/>
      </patternFill>
    </fill>
    <fill>
      <patternFill patternType="solid">
        <fgColor rgb="FF0070C0"/>
        <bgColor indexed="64"/>
      </patternFill>
    </fill>
    <fill>
      <patternFill patternType="solid">
        <fgColor rgb="FF00B050"/>
        <bgColor indexed="64"/>
      </patternFill>
    </fill>
    <fill>
      <patternFill patternType="solid">
        <fgColor rgb="FF3366FF"/>
        <bgColor indexed="64"/>
      </patternFill>
    </fill>
    <fill>
      <patternFill patternType="solid">
        <fgColor indexed="43"/>
        <bgColor indexed="64"/>
      </patternFill>
    </fill>
    <fill>
      <patternFill patternType="solid">
        <fgColor rgb="FFCCFFFF"/>
        <bgColor indexed="64"/>
      </patternFill>
    </fill>
    <fill>
      <patternFill patternType="solid">
        <fgColor indexed="47"/>
        <bgColor indexed="64"/>
      </patternFill>
    </fill>
  </fills>
  <borders count="1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right/>
      <top/>
      <bottom/>
      <diagonal style="thin">
        <color indexed="64"/>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bottom style="hair">
        <color indexed="64"/>
      </bottom>
      <diagonal style="hair">
        <color indexed="64"/>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hair">
        <color auto="1"/>
      </left>
      <right/>
      <top/>
      <bottom/>
      <diagonal/>
    </border>
    <border>
      <left style="hair">
        <color auto="1"/>
      </left>
      <right/>
      <top style="hair">
        <color auto="1"/>
      </top>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hair">
        <color indexed="64"/>
      </left>
      <right style="dotted">
        <color indexed="64"/>
      </right>
      <top/>
      <bottom style="hair">
        <color indexed="64"/>
      </bottom>
      <diagonal/>
    </border>
    <border>
      <left style="dotted">
        <color indexed="64"/>
      </left>
      <right style="hair">
        <color indexed="64"/>
      </right>
      <top style="hair">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double">
        <color indexed="64"/>
      </top>
      <bottom/>
      <diagonal/>
    </border>
    <border>
      <left/>
      <right style="medium">
        <color indexed="64"/>
      </right>
      <top/>
      <bottom style="double">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right style="medium">
        <color indexed="64"/>
      </right>
      <top style="dotted">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ck">
        <color indexed="64"/>
      </left>
      <right style="thick">
        <color indexed="64"/>
      </right>
      <top/>
      <bottom style="thin">
        <color indexed="64"/>
      </bottom>
      <diagonal/>
    </border>
    <border>
      <left style="medium">
        <color auto="1"/>
      </left>
      <right style="medium">
        <color auto="1"/>
      </right>
      <top style="medium">
        <color auto="1"/>
      </top>
      <bottom style="thin">
        <color auto="1"/>
      </bottom>
      <diagonal/>
    </border>
  </borders>
  <cellStyleXfs count="10">
    <xf numFmtId="0" fontId="0" fillId="0" borderId="0"/>
    <xf numFmtId="0" fontId="3"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38" fontId="146" fillId="0" borderId="0" applyFont="0" applyFill="0" applyBorder="0" applyAlignment="0" applyProtection="0">
      <alignment vertical="center"/>
    </xf>
    <xf numFmtId="0" fontId="146" fillId="0" borderId="0"/>
    <xf numFmtId="0" fontId="1" fillId="0" borderId="0">
      <alignment vertical="center"/>
    </xf>
  </cellStyleXfs>
  <cellXfs count="1646">
    <xf numFmtId="0" fontId="0" fillId="0" borderId="0" xfId="0"/>
    <xf numFmtId="0" fontId="5" fillId="0" borderId="0" xfId="0" applyFont="1"/>
    <xf numFmtId="0" fontId="10" fillId="0" borderId="0" xfId="0" applyFont="1" applyFill="1" applyAlignment="1">
      <alignment vertical="center"/>
    </xf>
    <xf numFmtId="0" fontId="11" fillId="0" borderId="0" xfId="0" applyFont="1" applyFill="1" applyAlignment="1">
      <alignment vertical="center"/>
    </xf>
    <xf numFmtId="0" fontId="10" fillId="0" borderId="0" xfId="0" quotePrefix="1" applyFont="1" applyFill="1" applyAlignment="1">
      <alignment horizontal="center" vertical="center"/>
    </xf>
    <xf numFmtId="0" fontId="8" fillId="0" borderId="0" xfId="0" applyFont="1" applyFill="1" applyAlignment="1">
      <alignment vertical="center"/>
    </xf>
    <xf numFmtId="0" fontId="8" fillId="0" borderId="0" xfId="0" quotePrefix="1" applyFont="1" applyFill="1" applyAlignment="1">
      <alignment horizontal="center" vertical="center"/>
    </xf>
    <xf numFmtId="0" fontId="9" fillId="0" borderId="0" xfId="0" applyFont="1" applyFill="1" applyAlignment="1">
      <alignment vertical="center"/>
    </xf>
    <xf numFmtId="0" fontId="14" fillId="0" borderId="0" xfId="0" applyFont="1"/>
    <xf numFmtId="176" fontId="10" fillId="0" borderId="0" xfId="0" applyNumberFormat="1" applyFont="1" applyFill="1" applyAlignment="1">
      <alignment vertical="center"/>
    </xf>
    <xf numFmtId="0" fontId="7" fillId="0" borderId="0" xfId="0" applyFont="1" applyFill="1" applyAlignment="1">
      <alignment horizontal="center" vertical="center"/>
    </xf>
    <xf numFmtId="176" fontId="10" fillId="0" borderId="0" xfId="0" applyNumberFormat="1" applyFont="1" applyFill="1" applyAlignment="1">
      <alignment vertical="center"/>
    </xf>
    <xf numFmtId="0" fontId="17" fillId="0" borderId="0" xfId="0" applyFont="1" applyBorder="1" applyAlignment="1">
      <alignment horizontal="center"/>
    </xf>
    <xf numFmtId="176" fontId="10" fillId="0" borderId="0" xfId="0" applyNumberFormat="1" applyFont="1" applyFill="1" applyAlignment="1">
      <alignment vertical="center"/>
    </xf>
    <xf numFmtId="176" fontId="16" fillId="0" borderId="0" xfId="0" applyNumberFormat="1" applyFont="1" applyFill="1" applyAlignment="1">
      <alignment vertical="center"/>
    </xf>
    <xf numFmtId="176" fontId="10" fillId="0" borderId="0" xfId="0" applyNumberFormat="1" applyFont="1" applyFill="1" applyAlignment="1">
      <alignment vertical="center"/>
    </xf>
    <xf numFmtId="176" fontId="10" fillId="0" borderId="0" xfId="0" applyNumberFormat="1" applyFont="1" applyFill="1" applyAlignment="1">
      <alignment horizontal="right" vertical="center"/>
    </xf>
    <xf numFmtId="0" fontId="19" fillId="0" borderId="0" xfId="0" applyFont="1" applyFill="1" applyAlignment="1">
      <alignment vertical="center"/>
    </xf>
    <xf numFmtId="176" fontId="19" fillId="0" borderId="0" xfId="0" applyNumberFormat="1" applyFont="1" applyFill="1" applyAlignment="1">
      <alignment vertical="center"/>
    </xf>
    <xf numFmtId="0" fontId="19" fillId="0" borderId="0" xfId="0" applyFont="1" applyFill="1" applyAlignment="1">
      <alignment horizontal="right" vertical="center"/>
    </xf>
    <xf numFmtId="0" fontId="15" fillId="0" borderId="0" xfId="0" applyFont="1" applyAlignment="1">
      <alignment horizontal="center" vertical="center"/>
    </xf>
    <xf numFmtId="0" fontId="20" fillId="0" borderId="0" xfId="1" applyFont="1">
      <alignment vertical="center"/>
    </xf>
    <xf numFmtId="0" fontId="22" fillId="0" borderId="0" xfId="1" applyFont="1">
      <alignment vertical="center"/>
    </xf>
    <xf numFmtId="0" fontId="22" fillId="0" borderId="0" xfId="1" applyFont="1" applyFill="1">
      <alignment vertical="center"/>
    </xf>
    <xf numFmtId="0" fontId="26" fillId="0" borderId="0" xfId="0" applyFont="1" applyFill="1"/>
    <xf numFmtId="0" fontId="27" fillId="0" borderId="0" xfId="0" applyFont="1" applyFill="1"/>
    <xf numFmtId="0" fontId="27" fillId="0" borderId="0" xfId="0" applyFont="1" applyFill="1" applyBorder="1"/>
    <xf numFmtId="0" fontId="28" fillId="0" borderId="0" xfId="0" applyFont="1" applyFill="1" applyBorder="1"/>
    <xf numFmtId="0" fontId="27" fillId="0" borderId="0" xfId="0" applyFont="1" applyFill="1" applyBorder="1" applyAlignment="1">
      <alignment horizontal="right"/>
    </xf>
    <xf numFmtId="0" fontId="29" fillId="0" borderId="1" xfId="0" applyFont="1" applyFill="1" applyBorder="1" applyAlignment="1"/>
    <xf numFmtId="0" fontId="27" fillId="0" borderId="2" xfId="0" applyFont="1" applyFill="1" applyBorder="1" applyAlignment="1"/>
    <xf numFmtId="0" fontId="27" fillId="0" borderId="3" xfId="0" applyFont="1" applyFill="1" applyBorder="1" applyAlignment="1"/>
    <xf numFmtId="0" fontId="27" fillId="0" borderId="0" xfId="0" applyFont="1" applyFill="1" applyAlignment="1"/>
    <xf numFmtId="0" fontId="27" fillId="0" borderId="4" xfId="0" applyFont="1" applyFill="1" applyBorder="1" applyAlignment="1"/>
    <xf numFmtId="0" fontId="27" fillId="0" borderId="0" xfId="0" applyFont="1" applyFill="1" applyBorder="1" applyAlignment="1"/>
    <xf numFmtId="0" fontId="27" fillId="0" borderId="5" xfId="0" applyFont="1" applyFill="1" applyBorder="1" applyAlignment="1"/>
    <xf numFmtId="0" fontId="28" fillId="0" borderId="4" xfId="0" applyFont="1" applyFill="1" applyBorder="1" applyAlignment="1"/>
    <xf numFmtId="0" fontId="28" fillId="0" borderId="0" xfId="0" applyFont="1" applyFill="1" applyBorder="1" applyAlignment="1"/>
    <xf numFmtId="0" fontId="28" fillId="0" borderId="0" xfId="0" applyFont="1" applyFill="1" applyBorder="1" applyAlignment="1">
      <alignment horizontal="right"/>
    </xf>
    <xf numFmtId="0" fontId="28" fillId="0" borderId="0" xfId="0" applyFont="1" applyFill="1" applyAlignment="1"/>
    <xf numFmtId="0" fontId="28" fillId="0" borderId="0" xfId="0" quotePrefix="1" applyFont="1" applyFill="1" applyBorder="1" applyAlignment="1"/>
    <xf numFmtId="0" fontId="28" fillId="0" borderId="0" xfId="0" quotePrefix="1" applyFont="1" applyFill="1" applyBorder="1" applyAlignment="1">
      <alignment horizontal="right"/>
    </xf>
    <xf numFmtId="0" fontId="28" fillId="0" borderId="5" xfId="0" applyFont="1" applyFill="1" applyBorder="1" applyAlignment="1"/>
    <xf numFmtId="0" fontId="27" fillId="0" borderId="4"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27" fillId="0" borderId="5" xfId="0" applyFont="1" applyFill="1" applyBorder="1" applyAlignment="1">
      <alignment vertical="center"/>
    </xf>
    <xf numFmtId="0" fontId="27" fillId="0" borderId="4" xfId="0" applyFont="1" applyFill="1" applyBorder="1" applyAlignment="1">
      <alignment vertical="top"/>
    </xf>
    <xf numFmtId="0" fontId="28" fillId="0" borderId="0" xfId="0" applyFont="1" applyFill="1" applyBorder="1" applyAlignment="1">
      <alignment vertical="top" wrapText="1"/>
    </xf>
    <xf numFmtId="0" fontId="28" fillId="0" borderId="5" xfId="0" applyFont="1" applyFill="1" applyBorder="1" applyAlignment="1">
      <alignment vertical="top" wrapText="1"/>
    </xf>
    <xf numFmtId="0" fontId="27" fillId="0" borderId="0" xfId="0" applyFont="1" applyFill="1" applyAlignment="1">
      <alignment vertical="top"/>
    </xf>
    <xf numFmtId="0" fontId="27" fillId="0" borderId="0" xfId="0" applyFont="1" applyFill="1" applyAlignment="1">
      <alignment horizontal="right" vertical="top"/>
    </xf>
    <xf numFmtId="0" fontId="27" fillId="0" borderId="0" xfId="0" applyFont="1" applyFill="1" applyBorder="1" applyAlignment="1">
      <alignment horizontal="left"/>
    </xf>
    <xf numFmtId="0" fontId="28" fillId="0" borderId="0" xfId="0" quotePrefix="1" applyFont="1" applyFill="1" applyBorder="1" applyAlignment="1">
      <alignment horizontal="right"/>
    </xf>
    <xf numFmtId="0" fontId="27" fillId="0" borderId="0" xfId="0" applyFont="1" applyFill="1" applyAlignment="1">
      <alignment horizontal="right"/>
    </xf>
    <xf numFmtId="0" fontId="27" fillId="0" borderId="4" xfId="0" applyFont="1" applyFill="1" applyBorder="1"/>
    <xf numFmtId="0" fontId="27" fillId="0" borderId="5" xfId="0" applyFont="1" applyFill="1" applyBorder="1"/>
    <xf numFmtId="0" fontId="27" fillId="0" borderId="6" xfId="0" applyFont="1" applyFill="1" applyBorder="1"/>
    <xf numFmtId="0" fontId="27" fillId="0" borderId="7" xfId="0" applyFont="1" applyFill="1" applyBorder="1"/>
    <xf numFmtId="0" fontId="28" fillId="0" borderId="7" xfId="0" applyFont="1" applyFill="1" applyBorder="1"/>
    <xf numFmtId="0" fontId="28" fillId="0" borderId="7" xfId="0" applyFont="1" applyFill="1" applyBorder="1" applyAlignment="1">
      <alignment horizontal="right"/>
    </xf>
    <xf numFmtId="0" fontId="27" fillId="0" borderId="8" xfId="0" applyFont="1" applyFill="1" applyBorder="1"/>
    <xf numFmtId="0" fontId="27" fillId="0" borderId="2" xfId="0" applyFont="1" applyFill="1" applyBorder="1"/>
    <xf numFmtId="0" fontId="28" fillId="0" borderId="2" xfId="0" applyFont="1" applyFill="1" applyBorder="1" applyAlignment="1"/>
    <xf numFmtId="0" fontId="28" fillId="0" borderId="0" xfId="0" applyFont="1" applyFill="1"/>
    <xf numFmtId="0" fontId="27" fillId="0" borderId="0" xfId="0" quotePrefix="1" applyFont="1" applyFill="1" applyBorder="1" applyAlignment="1"/>
    <xf numFmtId="0" fontId="27" fillId="0" borderId="3" xfId="0" applyFont="1" applyFill="1" applyBorder="1" applyAlignment="1">
      <alignment vertical="center"/>
    </xf>
    <xf numFmtId="0" fontId="29" fillId="0" borderId="4" xfId="0" applyFont="1" applyFill="1" applyBorder="1" applyAlignment="1"/>
    <xf numFmtId="0" fontId="28" fillId="0" borderId="0" xfId="0" applyFont="1" applyFill="1" applyBorder="1" applyAlignment="1">
      <alignment horizontal="right" vertical="top"/>
    </xf>
    <xf numFmtId="0" fontId="28" fillId="0" borderId="0" xfId="0" applyFont="1" applyFill="1" applyAlignment="1">
      <alignment vertical="top"/>
    </xf>
    <xf numFmtId="0" fontId="28" fillId="0" borderId="0" xfId="0" applyFont="1" applyFill="1" applyBorder="1" applyAlignment="1">
      <alignment vertical="top"/>
    </xf>
    <xf numFmtId="0" fontId="28" fillId="0" borderId="0" xfId="0" quotePrefix="1" applyFont="1" applyFill="1" applyBorder="1" applyAlignment="1">
      <alignment vertical="top"/>
    </xf>
    <xf numFmtId="0" fontId="28" fillId="0" borderId="0" xfId="0" applyFont="1" applyFill="1" applyBorder="1" applyAlignment="1">
      <alignment horizontal="left" vertical="top" wrapText="1"/>
    </xf>
    <xf numFmtId="0" fontId="27" fillId="0" borderId="0" xfId="0" applyFont="1" applyFill="1" applyBorder="1" applyAlignment="1">
      <alignment horizontal="right" vertical="center"/>
    </xf>
    <xf numFmtId="0" fontId="27" fillId="0" borderId="0" xfId="0" applyFont="1" applyFill="1" applyBorder="1" applyAlignment="1">
      <alignment horizontal="right" vertical="top"/>
    </xf>
    <xf numFmtId="0" fontId="27" fillId="0" borderId="0" xfId="0" applyFont="1" applyFill="1" applyBorder="1" applyAlignment="1">
      <alignment vertical="top"/>
    </xf>
    <xf numFmtId="0" fontId="27" fillId="0" borderId="5" xfId="0" applyFont="1" applyFill="1" applyBorder="1" applyAlignment="1">
      <alignment vertical="top"/>
    </xf>
    <xf numFmtId="0" fontId="27" fillId="0" borderId="0" xfId="0" quotePrefix="1" applyFont="1" applyFill="1" applyBorder="1" applyAlignment="1">
      <alignment horizontal="right" vertical="top"/>
    </xf>
    <xf numFmtId="0" fontId="27" fillId="0" borderId="0" xfId="0" applyFont="1" applyFill="1" applyBorder="1" applyAlignment="1">
      <alignment horizontal="right"/>
    </xf>
    <xf numFmtId="0" fontId="27" fillId="0" borderId="0" xfId="0" quotePrefix="1" applyFont="1" applyFill="1" applyBorder="1" applyAlignment="1">
      <alignment horizontal="right"/>
    </xf>
    <xf numFmtId="10" fontId="27" fillId="0" borderId="0" xfId="0" quotePrefix="1" applyNumberFormat="1" applyFont="1" applyFill="1" applyBorder="1" applyAlignment="1">
      <alignment horizontal="right"/>
    </xf>
    <xf numFmtId="0" fontId="30" fillId="0" borderId="0" xfId="0" applyFont="1" applyFill="1" applyBorder="1" applyAlignment="1">
      <alignment horizontal="right"/>
    </xf>
    <xf numFmtId="0" fontId="31" fillId="0" borderId="0" xfId="0" applyFont="1" applyFill="1" applyBorder="1" applyAlignment="1">
      <alignment wrapText="1"/>
    </xf>
    <xf numFmtId="0" fontId="31" fillId="0" borderId="0" xfId="0" applyFont="1" applyFill="1" applyBorder="1" applyAlignment="1">
      <alignment horizontal="left"/>
    </xf>
    <xf numFmtId="0" fontId="31" fillId="0" borderId="0" xfId="0" applyFont="1" applyFill="1" applyBorder="1" applyAlignment="1">
      <alignment vertical="center" wrapText="1"/>
    </xf>
    <xf numFmtId="10" fontId="27" fillId="0" borderId="0" xfId="0" quotePrefix="1" applyNumberFormat="1" applyFont="1" applyFill="1" applyBorder="1" applyAlignment="1">
      <alignment horizontal="right" vertical="center"/>
    </xf>
    <xf numFmtId="0" fontId="27" fillId="0" borderId="0" xfId="0" quotePrefix="1" applyFont="1" applyFill="1" applyBorder="1" applyAlignment="1">
      <alignment horizontal="right" vertical="center"/>
    </xf>
    <xf numFmtId="10" fontId="27" fillId="0" borderId="2" xfId="0" quotePrefix="1" applyNumberFormat="1" applyFont="1" applyFill="1" applyBorder="1" applyAlignment="1"/>
    <xf numFmtId="0" fontId="28" fillId="0" borderId="2" xfId="0" quotePrefix="1" applyFont="1" applyFill="1" applyBorder="1" applyAlignment="1"/>
    <xf numFmtId="10" fontId="28" fillId="0" borderId="0" xfId="0" quotePrefix="1" applyNumberFormat="1" applyFont="1" applyFill="1" applyBorder="1" applyAlignment="1">
      <alignment horizontal="right"/>
    </xf>
    <xf numFmtId="0" fontId="27" fillId="0" borderId="0" xfId="0" quotePrefix="1" applyFont="1" applyFill="1" applyBorder="1" applyAlignment="1">
      <alignment vertical="center"/>
    </xf>
    <xf numFmtId="49" fontId="27" fillId="0" borderId="0" xfId="0" applyNumberFormat="1" applyFont="1" applyFill="1" applyBorder="1" applyAlignment="1"/>
    <xf numFmtId="49" fontId="27" fillId="0" borderId="0" xfId="0" applyNumberFormat="1" applyFont="1" applyFill="1" applyBorder="1" applyAlignment="1">
      <alignment vertical="center"/>
    </xf>
    <xf numFmtId="0" fontId="29" fillId="0" borderId="1" xfId="0" applyFont="1" applyFill="1" applyBorder="1"/>
    <xf numFmtId="0" fontId="27" fillId="0" borderId="2" xfId="0" applyFont="1" applyFill="1" applyBorder="1"/>
    <xf numFmtId="0" fontId="27" fillId="0" borderId="3" xfId="0" applyFont="1" applyFill="1" applyBorder="1"/>
    <xf numFmtId="0" fontId="28" fillId="0" borderId="0" xfId="0" applyFont="1" applyFill="1" applyBorder="1"/>
    <xf numFmtId="0" fontId="27" fillId="0" borderId="0" xfId="0" applyFont="1" applyFill="1" applyBorder="1"/>
    <xf numFmtId="0" fontId="28" fillId="0" borderId="0" xfId="0" applyFont="1" applyFill="1" applyBorder="1" applyAlignment="1">
      <alignment horizontal="right"/>
    </xf>
    <xf numFmtId="0" fontId="28" fillId="0" borderId="5" xfId="0" applyFont="1" applyFill="1" applyBorder="1" applyAlignment="1">
      <alignment vertical="center" wrapText="1"/>
    </xf>
    <xf numFmtId="0" fontId="28" fillId="0" borderId="2" xfId="0" applyFont="1" applyFill="1" applyBorder="1" applyAlignment="1">
      <alignment horizontal="center"/>
    </xf>
    <xf numFmtId="0" fontId="28" fillId="0" borderId="0" xfId="0" applyFont="1" applyFill="1" applyBorder="1" applyAlignment="1">
      <alignment horizontal="center"/>
    </xf>
    <xf numFmtId="0" fontId="28" fillId="0" borderId="2" xfId="0" applyFont="1" applyFill="1" applyBorder="1"/>
    <xf numFmtId="0" fontId="28" fillId="0" borderId="2" xfId="0" applyFont="1" applyFill="1" applyBorder="1" applyAlignment="1">
      <alignment horizontal="right"/>
    </xf>
    <xf numFmtId="0" fontId="8" fillId="0" borderId="0" xfId="0" applyFont="1" applyFill="1" applyAlignment="1"/>
    <xf numFmtId="0" fontId="34" fillId="0" borderId="0" xfId="0" applyFont="1" applyFill="1" applyAlignment="1"/>
    <xf numFmtId="0" fontId="8" fillId="0" borderId="0" xfId="0" applyFont="1" applyFill="1" applyBorder="1" applyAlignment="1">
      <alignment horizontal="center" vertical="center"/>
    </xf>
    <xf numFmtId="0" fontId="26" fillId="0" borderId="0" xfId="0" applyFont="1" applyFill="1" applyAlignment="1">
      <alignment vertical="top"/>
    </xf>
    <xf numFmtId="0" fontId="35" fillId="0" borderId="0" xfId="0" applyFont="1" applyFill="1" applyAlignment="1">
      <alignment horizontal="distributed"/>
    </xf>
    <xf numFmtId="0" fontId="35" fillId="0" borderId="0" xfId="0" applyFont="1" applyFill="1"/>
    <xf numFmtId="0" fontId="35" fillId="0" borderId="0" xfId="0" applyFont="1" applyFill="1" applyAlignment="1">
      <alignment horizontal="right"/>
    </xf>
    <xf numFmtId="0" fontId="35" fillId="0" borderId="0" xfId="0" applyFont="1" applyFill="1" applyAlignment="1">
      <alignment horizontal="distributed" vertical="center"/>
    </xf>
    <xf numFmtId="0" fontId="35" fillId="0" borderId="0" xfId="0" applyFont="1" applyFill="1" applyAlignment="1">
      <alignment vertical="center"/>
    </xf>
    <xf numFmtId="0" fontId="35" fillId="0" borderId="0" xfId="0" applyFont="1" applyFill="1" applyBorder="1" applyAlignment="1">
      <alignment vertical="center"/>
    </xf>
    <xf numFmtId="0" fontId="36" fillId="0" borderId="9" xfId="0" applyFont="1" applyFill="1" applyBorder="1" applyAlignment="1">
      <alignment horizontal="center" vertical="center"/>
    </xf>
    <xf numFmtId="0" fontId="36" fillId="0" borderId="10" xfId="0" applyFont="1" applyFill="1" applyBorder="1" applyAlignment="1">
      <alignment horizontal="distributed"/>
    </xf>
    <xf numFmtId="0" fontId="36" fillId="0" borderId="10" xfId="0" applyFont="1" applyFill="1" applyBorder="1" applyAlignment="1">
      <alignment horizontal="distributed" vertical="center"/>
    </xf>
    <xf numFmtId="0" fontId="36" fillId="0" borderId="11" xfId="0" applyFont="1" applyFill="1" applyBorder="1" applyAlignment="1">
      <alignment horizontal="distributed" vertical="center" justifyLastLine="1"/>
    </xf>
    <xf numFmtId="0" fontId="36" fillId="0" borderId="12" xfId="0" applyFont="1" applyFill="1" applyBorder="1" applyAlignment="1">
      <alignment horizontal="distributed" vertical="center" justifyLastLine="1"/>
    </xf>
    <xf numFmtId="0" fontId="36" fillId="0" borderId="12" xfId="0" applyFont="1" applyFill="1" applyBorder="1" applyAlignment="1">
      <alignment horizontal="distributed" vertical="center" wrapText="1" justifyLastLine="1"/>
    </xf>
    <xf numFmtId="0" fontId="35" fillId="0" borderId="0" xfId="0" applyFont="1" applyFill="1" applyBorder="1" applyAlignment="1">
      <alignment horizontal="center" vertical="center"/>
    </xf>
    <xf numFmtId="0" fontId="35" fillId="0" borderId="10" xfId="0" applyFont="1" applyFill="1" applyBorder="1" applyAlignment="1">
      <alignment horizontal="center" vertical="center"/>
    </xf>
    <xf numFmtId="0" fontId="36" fillId="0" borderId="13" xfId="0" applyFont="1" applyFill="1" applyBorder="1" applyAlignment="1">
      <alignment horizontal="distributed" vertical="center" wrapText="1" justifyLastLine="1"/>
    </xf>
    <xf numFmtId="0" fontId="35" fillId="0" borderId="0" xfId="0" applyFont="1" applyFill="1" applyAlignment="1">
      <alignment horizontal="center" vertical="center"/>
    </xf>
    <xf numFmtId="0" fontId="36" fillId="0" borderId="1" xfId="0" applyFont="1" applyFill="1" applyBorder="1" applyAlignment="1">
      <alignment horizontal="center" vertical="center"/>
    </xf>
    <xf numFmtId="0" fontId="36" fillId="0" borderId="2" xfId="0" applyFont="1" applyFill="1" applyBorder="1" applyAlignment="1">
      <alignment horizontal="distributed"/>
    </xf>
    <xf numFmtId="0" fontId="37" fillId="0" borderId="2" xfId="0" applyFont="1" applyFill="1" applyBorder="1" applyAlignment="1">
      <alignment horizontal="distributed" vertical="center"/>
    </xf>
    <xf numFmtId="0" fontId="37" fillId="0" borderId="14" xfId="0" applyFont="1" applyFill="1" applyBorder="1" applyAlignment="1">
      <alignment horizontal="distributed" vertical="center" justifyLastLine="1"/>
    </xf>
    <xf numFmtId="178" fontId="37" fillId="0" borderId="15" xfId="0" applyNumberFormat="1" applyFont="1" applyFill="1" applyBorder="1" applyAlignment="1">
      <alignment vertical="center"/>
    </xf>
    <xf numFmtId="179" fontId="37" fillId="0" borderId="15" xfId="0" applyNumberFormat="1" applyFont="1" applyFill="1" applyBorder="1" applyAlignment="1">
      <alignment vertical="center"/>
    </xf>
    <xf numFmtId="0" fontId="35" fillId="0" borderId="2" xfId="0" applyFont="1" applyFill="1" applyBorder="1"/>
    <xf numFmtId="178" fontId="35" fillId="0" borderId="3" xfId="0" applyNumberFormat="1" applyFont="1" applyFill="1" applyBorder="1" applyAlignment="1">
      <alignment vertical="center" wrapText="1"/>
    </xf>
    <xf numFmtId="0" fontId="35" fillId="0" borderId="10" xfId="0" applyFont="1" applyFill="1" applyBorder="1"/>
    <xf numFmtId="178" fontId="35" fillId="0" borderId="13" xfId="0" applyNumberFormat="1" applyFont="1" applyFill="1" applyBorder="1" applyAlignment="1">
      <alignment vertical="center" wrapText="1"/>
    </xf>
    <xf numFmtId="0" fontId="36" fillId="0" borderId="4" xfId="0" applyFont="1" applyFill="1" applyBorder="1" applyAlignment="1">
      <alignment horizontal="center" vertical="center"/>
    </xf>
    <xf numFmtId="0" fontId="36" fillId="0" borderId="16" xfId="0" applyFont="1" applyFill="1" applyBorder="1" applyAlignment="1">
      <alignment horizontal="distributed"/>
    </xf>
    <xf numFmtId="0" fontId="36" fillId="0" borderId="18" xfId="0" applyFont="1" applyFill="1" applyBorder="1" applyAlignment="1">
      <alignment horizontal="distributed" vertical="center" justifyLastLine="1"/>
    </xf>
    <xf numFmtId="178" fontId="36" fillId="0" borderId="19" xfId="0" applyNumberFormat="1" applyFont="1" applyFill="1" applyBorder="1" applyAlignment="1">
      <alignment vertical="center"/>
    </xf>
    <xf numFmtId="179" fontId="36" fillId="0" borderId="19" xfId="0" applyNumberFormat="1" applyFont="1" applyFill="1" applyBorder="1" applyAlignment="1">
      <alignment vertical="center"/>
    </xf>
    <xf numFmtId="0" fontId="35" fillId="0" borderId="20" xfId="0" applyFont="1" applyFill="1" applyBorder="1"/>
    <xf numFmtId="178" fontId="35" fillId="0" borderId="21" xfId="0" applyNumberFormat="1" applyFont="1" applyFill="1" applyBorder="1" applyAlignment="1">
      <alignment vertical="center" wrapText="1"/>
    </xf>
    <xf numFmtId="0" fontId="36" fillId="0" borderId="22" xfId="0" applyFont="1" applyFill="1" applyBorder="1" applyAlignment="1">
      <alignment horizontal="distributed"/>
    </xf>
    <xf numFmtId="0" fontId="36" fillId="0" borderId="24" xfId="0" applyFont="1" applyFill="1" applyBorder="1" applyAlignment="1">
      <alignment horizontal="distributed" vertical="center" justifyLastLine="1"/>
    </xf>
    <xf numFmtId="178" fontId="36" fillId="0" borderId="25" xfId="0" applyNumberFormat="1" applyFont="1" applyFill="1" applyBorder="1" applyAlignment="1">
      <alignment vertical="center"/>
    </xf>
    <xf numFmtId="179" fontId="36" fillId="0" borderId="25" xfId="0" applyNumberFormat="1" applyFont="1" applyFill="1" applyBorder="1" applyAlignment="1">
      <alignment vertical="center"/>
    </xf>
    <xf numFmtId="0" fontId="35" fillId="0" borderId="23" xfId="0" applyFont="1" applyFill="1" applyBorder="1"/>
    <xf numFmtId="178" fontId="35" fillId="0" borderId="26" xfId="0" applyNumberFormat="1" applyFont="1" applyFill="1" applyBorder="1" applyAlignment="1">
      <alignment vertical="center" wrapText="1"/>
    </xf>
    <xf numFmtId="0" fontId="36" fillId="0" borderId="27" xfId="0" applyFont="1" applyFill="1" applyBorder="1" applyAlignment="1">
      <alignment horizontal="distributed"/>
    </xf>
    <xf numFmtId="0" fontId="36" fillId="0" borderId="28" xfId="0" applyFont="1" applyFill="1" applyBorder="1" applyAlignment="1">
      <alignment horizontal="distributed" vertical="center" justifyLastLine="1"/>
    </xf>
    <xf numFmtId="178" fontId="36" fillId="0" borderId="29" xfId="0" applyNumberFormat="1" applyFont="1" applyFill="1" applyBorder="1" applyAlignment="1">
      <alignment vertical="center"/>
    </xf>
    <xf numFmtId="179" fontId="36" fillId="0" borderId="29" xfId="0" applyNumberFormat="1" applyFont="1" applyFill="1" applyBorder="1" applyAlignment="1">
      <alignment vertical="center"/>
    </xf>
    <xf numFmtId="0" fontId="35" fillId="0" borderId="30" xfId="0" applyFont="1" applyFill="1" applyBorder="1"/>
    <xf numFmtId="178" fontId="35" fillId="0" borderId="31" xfId="0" applyNumberFormat="1" applyFont="1" applyFill="1" applyBorder="1" applyAlignment="1">
      <alignment vertical="center" wrapText="1"/>
    </xf>
    <xf numFmtId="0" fontId="36" fillId="0" borderId="32" xfId="0" applyFont="1" applyFill="1" applyBorder="1" applyAlignment="1">
      <alignment horizontal="distributed"/>
    </xf>
    <xf numFmtId="0" fontId="36" fillId="0" borderId="34" xfId="0" applyFont="1" applyFill="1" applyBorder="1" applyAlignment="1">
      <alignment horizontal="distributed" vertical="center" justifyLastLine="1"/>
    </xf>
    <xf numFmtId="180" fontId="36" fillId="0" borderId="35" xfId="0" applyNumberFormat="1" applyFont="1" applyFill="1" applyBorder="1" applyAlignment="1">
      <alignment vertical="center"/>
    </xf>
    <xf numFmtId="178" fontId="36" fillId="0" borderId="35" xfId="0" applyNumberFormat="1" applyFont="1" applyFill="1" applyBorder="1" applyAlignment="1">
      <alignment vertical="center"/>
    </xf>
    <xf numFmtId="179" fontId="36" fillId="0" borderId="35" xfId="0" applyNumberFormat="1" applyFont="1" applyFill="1" applyBorder="1" applyAlignment="1">
      <alignment horizontal="center" vertical="center"/>
    </xf>
    <xf numFmtId="0" fontId="36" fillId="0" borderId="0" xfId="0" applyFont="1" applyFill="1" applyBorder="1" applyAlignment="1">
      <alignment horizontal="distributed" vertical="center"/>
    </xf>
    <xf numFmtId="178" fontId="36" fillId="0" borderId="36" xfId="0" applyNumberFormat="1" applyFont="1" applyFill="1" applyBorder="1" applyAlignment="1">
      <alignment vertical="center"/>
    </xf>
    <xf numFmtId="181" fontId="38" fillId="0" borderId="36" xfId="0" applyNumberFormat="1" applyFont="1" applyFill="1" applyBorder="1" applyAlignment="1">
      <alignment vertical="top"/>
    </xf>
    <xf numFmtId="0" fontId="36" fillId="0" borderId="4" xfId="0" applyFont="1" applyFill="1" applyBorder="1" applyAlignment="1">
      <alignment horizontal="distributed"/>
    </xf>
    <xf numFmtId="0" fontId="36" fillId="0" borderId="37" xfId="0" applyFont="1" applyFill="1" applyBorder="1" applyAlignment="1">
      <alignment horizontal="distributed" vertical="center" justifyLastLine="1"/>
    </xf>
    <xf numFmtId="0" fontId="36" fillId="0" borderId="38" xfId="0" applyFont="1" applyFill="1" applyBorder="1" applyAlignment="1">
      <alignment horizontal="distributed"/>
    </xf>
    <xf numFmtId="0" fontId="36" fillId="0" borderId="40" xfId="0" applyFont="1" applyFill="1" applyBorder="1" applyAlignment="1">
      <alignment horizontal="distributed" vertical="center" justifyLastLine="1"/>
    </xf>
    <xf numFmtId="178" fontId="36" fillId="0" borderId="41" xfId="0" applyNumberFormat="1" applyFont="1" applyFill="1" applyBorder="1" applyAlignment="1">
      <alignment vertical="center"/>
    </xf>
    <xf numFmtId="179" fontId="36" fillId="0" borderId="41" xfId="0" applyNumberFormat="1" applyFont="1" applyFill="1" applyBorder="1" applyAlignment="1">
      <alignment vertical="center"/>
    </xf>
    <xf numFmtId="0" fontId="35" fillId="0" borderId="39" xfId="0" applyFont="1" applyFill="1" applyBorder="1"/>
    <xf numFmtId="178" fontId="35" fillId="0" borderId="42" xfId="0" applyNumberFormat="1" applyFont="1" applyFill="1" applyBorder="1" applyAlignment="1">
      <alignment vertical="center" wrapText="1"/>
    </xf>
    <xf numFmtId="179" fontId="36" fillId="0" borderId="36" xfId="0" applyNumberFormat="1" applyFont="1" applyFill="1" applyBorder="1" applyAlignment="1">
      <alignment vertical="center"/>
    </xf>
    <xf numFmtId="0" fontId="35" fillId="0" borderId="0" xfId="0" applyFont="1" applyFill="1" applyBorder="1"/>
    <xf numFmtId="178" fontId="35" fillId="0" borderId="5" xfId="0" applyNumberFormat="1" applyFont="1" applyFill="1" applyBorder="1" applyAlignment="1">
      <alignment vertical="center" wrapText="1"/>
    </xf>
    <xf numFmtId="0" fontId="36" fillId="0" borderId="1" xfId="0" applyFont="1" applyFill="1" applyBorder="1" applyAlignment="1">
      <alignment horizontal="distributed"/>
    </xf>
    <xf numFmtId="178" fontId="36" fillId="0" borderId="25" xfId="0" applyNumberFormat="1" applyFont="1" applyFill="1" applyBorder="1" applyAlignment="1">
      <alignment horizontal="right" vertical="center"/>
    </xf>
    <xf numFmtId="179" fontId="36" fillId="0" borderId="25" xfId="0" applyNumberFormat="1" applyFont="1" applyFill="1" applyBorder="1" applyAlignment="1">
      <alignment horizontal="right" vertical="center"/>
    </xf>
    <xf numFmtId="178" fontId="36" fillId="0" borderId="29" xfId="0" applyNumberFormat="1" applyFont="1" applyFill="1" applyBorder="1" applyAlignment="1">
      <alignment horizontal="right" vertical="center"/>
    </xf>
    <xf numFmtId="179" fontId="36" fillId="0" borderId="29" xfId="0" applyNumberFormat="1" applyFont="1" applyFill="1" applyBorder="1" applyAlignment="1">
      <alignment horizontal="right" vertical="center"/>
    </xf>
    <xf numFmtId="0" fontId="35" fillId="0" borderId="7" xfId="0" applyFont="1" applyFill="1" applyBorder="1"/>
    <xf numFmtId="178" fontId="35" fillId="0" borderId="8" xfId="0" applyNumberFormat="1" applyFont="1" applyFill="1" applyBorder="1" applyAlignment="1">
      <alignment vertical="center" wrapText="1"/>
    </xf>
    <xf numFmtId="180" fontId="36" fillId="0" borderId="36" xfId="0" applyNumberFormat="1" applyFont="1" applyFill="1" applyBorder="1" applyAlignment="1">
      <alignment vertical="center"/>
    </xf>
    <xf numFmtId="0" fontId="36" fillId="0" borderId="14" xfId="0" applyFont="1" applyFill="1" applyBorder="1" applyAlignment="1">
      <alignment horizontal="distributed" vertical="center" justifyLastLine="1"/>
    </xf>
    <xf numFmtId="178" fontId="36" fillId="0" borderId="15" xfId="0" applyNumberFormat="1" applyFont="1" applyFill="1" applyBorder="1" applyAlignment="1">
      <alignment vertical="center"/>
    </xf>
    <xf numFmtId="179" fontId="36" fillId="0" borderId="15" xfId="0" applyNumberFormat="1" applyFont="1" applyFill="1" applyBorder="1" applyAlignment="1">
      <alignment vertical="center"/>
    </xf>
    <xf numFmtId="0" fontId="37" fillId="0" borderId="10" xfId="0" applyFont="1" applyFill="1" applyBorder="1" applyAlignment="1">
      <alignment horizontal="distributed" vertical="center"/>
    </xf>
    <xf numFmtId="0" fontId="37" fillId="0" borderId="11" xfId="0" applyFont="1" applyFill="1" applyBorder="1" applyAlignment="1">
      <alignment horizontal="distributed" vertical="center" justifyLastLine="1"/>
    </xf>
    <xf numFmtId="178" fontId="37" fillId="0" borderId="12" xfId="0" applyNumberFormat="1" applyFont="1" applyFill="1" applyBorder="1" applyAlignment="1">
      <alignment vertical="center"/>
    </xf>
    <xf numFmtId="179" fontId="37" fillId="0" borderId="12" xfId="0" applyNumberFormat="1" applyFont="1" applyFill="1" applyBorder="1" applyAlignment="1">
      <alignment vertical="center"/>
    </xf>
    <xf numFmtId="0" fontId="35" fillId="0" borderId="43" xfId="0" applyFont="1" applyFill="1" applyBorder="1"/>
    <xf numFmtId="0" fontId="36" fillId="0" borderId="6" xfId="0" applyFont="1" applyFill="1" applyBorder="1" applyAlignment="1">
      <alignment horizontal="center" vertical="center"/>
    </xf>
    <xf numFmtId="0" fontId="36" fillId="0" borderId="7" xfId="0" applyFont="1" applyFill="1" applyBorder="1" applyAlignment="1">
      <alignment horizontal="distributed"/>
    </xf>
    <xf numFmtId="0" fontId="37" fillId="0" borderId="7" xfId="0" applyFont="1" applyFill="1" applyBorder="1" applyAlignment="1">
      <alignment horizontal="distributed" vertical="center"/>
    </xf>
    <xf numFmtId="0" fontId="37" fillId="0" borderId="44" xfId="0" applyFont="1" applyFill="1" applyBorder="1" applyAlignment="1">
      <alignment horizontal="distributed" vertical="center" justifyLastLine="1"/>
    </xf>
    <xf numFmtId="178" fontId="37" fillId="0" borderId="45" xfId="0" applyNumberFormat="1" applyFont="1" applyFill="1" applyBorder="1" applyAlignment="1">
      <alignment vertical="center"/>
    </xf>
    <xf numFmtId="179" fontId="37" fillId="0" borderId="45" xfId="0" applyNumberFormat="1" applyFont="1" applyFill="1" applyBorder="1" applyAlignment="1">
      <alignment vertical="center"/>
    </xf>
    <xf numFmtId="0" fontId="35" fillId="0" borderId="0" xfId="0" applyFont="1" applyFill="1" applyBorder="1" applyAlignment="1">
      <alignment horizontal="distributed"/>
    </xf>
    <xf numFmtId="0" fontId="39" fillId="0" borderId="0" xfId="0" applyFont="1" applyFill="1" applyBorder="1" applyAlignment="1">
      <alignment horizontal="distributed"/>
    </xf>
    <xf numFmtId="0" fontId="0" fillId="0" borderId="0" xfId="0" applyFont="1" applyFill="1" applyBorder="1" applyAlignment="1">
      <alignment horizontal="distributed" vertical="center"/>
    </xf>
    <xf numFmtId="0" fontId="39" fillId="0" borderId="0" xfId="0" applyFont="1" applyFill="1" applyBorder="1" applyAlignment="1">
      <alignment horizontal="distributed" vertical="center" justifyLastLine="1"/>
    </xf>
    <xf numFmtId="178" fontId="39" fillId="0" borderId="0" xfId="0" applyNumberFormat="1" applyFont="1" applyFill="1" applyBorder="1" applyAlignment="1">
      <alignment vertical="center"/>
    </xf>
    <xf numFmtId="179" fontId="39" fillId="0" borderId="2" xfId="0" applyNumberFormat="1" applyFont="1" applyFill="1" applyBorder="1" applyAlignment="1">
      <alignment vertical="center"/>
    </xf>
    <xf numFmtId="0" fontId="39" fillId="0" borderId="0" xfId="0" applyFont="1" applyAlignment="1">
      <alignment horizontal="distributed" vertical="top"/>
    </xf>
    <xf numFmtId="0" fontId="35" fillId="0" borderId="0" xfId="0" applyFont="1"/>
    <xf numFmtId="179" fontId="39" fillId="0" borderId="0" xfId="0" applyNumberFormat="1" applyFont="1" applyFill="1" applyBorder="1" applyAlignment="1">
      <alignment vertical="center"/>
    </xf>
    <xf numFmtId="179" fontId="39" fillId="0" borderId="0" xfId="0" applyNumberFormat="1" applyFont="1" applyFill="1" applyBorder="1" applyAlignment="1">
      <alignment horizontal="right" vertical="center"/>
    </xf>
    <xf numFmtId="0" fontId="39" fillId="0" borderId="0" xfId="0" applyFont="1" applyFill="1" applyAlignment="1">
      <alignment vertical="center"/>
    </xf>
    <xf numFmtId="0" fontId="35" fillId="0" borderId="0" xfId="0" applyFont="1" applyAlignment="1">
      <alignment horizontal="distributed"/>
    </xf>
    <xf numFmtId="0" fontId="40" fillId="0" borderId="0" xfId="0" applyFont="1" applyFill="1"/>
    <xf numFmtId="182" fontId="40" fillId="0" borderId="0" xfId="0" applyNumberFormat="1" applyFont="1" applyFill="1" applyAlignment="1">
      <alignment horizontal="right" vertical="top"/>
    </xf>
    <xf numFmtId="183" fontId="41" fillId="0" borderId="0" xfId="3" applyNumberFormat="1" applyFont="1" applyAlignment="1">
      <alignment horizontal="center" vertical="center"/>
    </xf>
    <xf numFmtId="0" fontId="41" fillId="0" borderId="0" xfId="0" applyFont="1"/>
    <xf numFmtId="22" fontId="42" fillId="0" borderId="0" xfId="0" applyNumberFormat="1" applyFont="1" applyAlignment="1">
      <alignment horizontal="center"/>
    </xf>
    <xf numFmtId="182" fontId="41" fillId="0" borderId="0" xfId="0" applyNumberFormat="1" applyFont="1"/>
    <xf numFmtId="0" fontId="15" fillId="0" borderId="0" xfId="0" applyFont="1" applyFill="1" applyAlignment="1">
      <alignment horizontal="center" vertical="center"/>
    </xf>
    <xf numFmtId="182" fontId="41" fillId="0" borderId="0" xfId="0" applyNumberFormat="1" applyFont="1" applyAlignment="1">
      <alignment vertical="center"/>
    </xf>
    <xf numFmtId="0" fontId="41" fillId="0" borderId="0" xfId="0" applyFont="1" applyAlignment="1">
      <alignment vertical="center"/>
    </xf>
    <xf numFmtId="0" fontId="35" fillId="0" borderId="0" xfId="0" applyFont="1" applyAlignment="1">
      <alignment vertical="center"/>
    </xf>
    <xf numFmtId="0" fontId="35" fillId="0" borderId="16" xfId="0" applyFont="1" applyFill="1" applyBorder="1" applyAlignment="1">
      <alignment horizontal="distributed" vertical="center" justifyLastLine="1"/>
    </xf>
    <xf numFmtId="0" fontId="35" fillId="0" borderId="17" xfId="0" applyFont="1" applyFill="1" applyBorder="1" applyAlignment="1">
      <alignment horizontal="distributed" vertical="center"/>
    </xf>
    <xf numFmtId="0" fontId="35" fillId="0" borderId="17" xfId="0" applyFont="1" applyFill="1" applyBorder="1" applyAlignment="1">
      <alignment horizontal="distributed" vertical="center" justifyLastLine="1"/>
    </xf>
    <xf numFmtId="0" fontId="35" fillId="0" borderId="18" xfId="0" applyFont="1" applyFill="1" applyBorder="1" applyAlignment="1">
      <alignment horizontal="distributed" vertical="center" justifyLastLine="1"/>
    </xf>
    <xf numFmtId="0" fontId="35" fillId="0" borderId="19" xfId="0" applyFont="1" applyFill="1" applyBorder="1" applyAlignment="1">
      <alignment horizontal="distributed" vertical="center" wrapText="1" justifyLastLine="1"/>
    </xf>
    <xf numFmtId="0" fontId="35" fillId="0" borderId="19" xfId="0" applyFont="1" applyBorder="1" applyAlignment="1">
      <alignment horizontal="distributed" vertical="center" justifyLastLine="1"/>
    </xf>
    <xf numFmtId="0" fontId="35" fillId="0" borderId="46" xfId="0" applyFont="1" applyFill="1" applyBorder="1" applyAlignment="1">
      <alignment horizontal="distributed" vertical="center" justifyLastLine="1"/>
    </xf>
    <xf numFmtId="0" fontId="41" fillId="0" borderId="0" xfId="0" applyFont="1" applyAlignment="1">
      <alignment horizontal="center" vertical="center"/>
    </xf>
    <xf numFmtId="0" fontId="35" fillId="0" borderId="0" xfId="0" applyFont="1" applyAlignment="1">
      <alignment horizontal="center" vertical="center"/>
    </xf>
    <xf numFmtId="0" fontId="43" fillId="0" borderId="32" xfId="0" applyFont="1" applyBorder="1" applyAlignment="1">
      <alignment horizontal="left"/>
    </xf>
    <xf numFmtId="0" fontId="35" fillId="0" borderId="33" xfId="0" applyFont="1" applyBorder="1" applyAlignment="1">
      <alignment horizontal="distributed" vertical="center"/>
    </xf>
    <xf numFmtId="0" fontId="35" fillId="0" borderId="33" xfId="0" applyFont="1" applyBorder="1" applyAlignment="1">
      <alignment horizontal="distributed" vertical="center" justifyLastLine="1"/>
    </xf>
    <xf numFmtId="0" fontId="35" fillId="0" borderId="37" xfId="0" applyFont="1" applyBorder="1" applyAlignment="1">
      <alignment horizontal="distributed" vertical="center" justifyLastLine="1"/>
    </xf>
    <xf numFmtId="0" fontId="35" fillId="0" borderId="35" xfId="0" applyFont="1" applyFill="1" applyBorder="1" applyAlignment="1">
      <alignment horizontal="center" vertical="center"/>
    </xf>
    <xf numFmtId="0" fontId="35" fillId="0" borderId="35" xfId="0" applyFont="1" applyBorder="1" applyAlignment="1">
      <alignment horizontal="center" vertical="center"/>
    </xf>
    <xf numFmtId="0" fontId="35" fillId="0" borderId="47" xfId="0" applyFont="1" applyFill="1" applyBorder="1" applyAlignment="1">
      <alignment horizontal="center" vertical="center"/>
    </xf>
    <xf numFmtId="0" fontId="35" fillId="0" borderId="4" xfId="0" applyFont="1" applyBorder="1" applyAlignment="1">
      <alignment horizontal="left"/>
    </xf>
    <xf numFmtId="0" fontId="35" fillId="0" borderId="0" xfId="0" applyFont="1" applyBorder="1" applyAlignment="1">
      <alignment horizontal="distributed" vertical="center"/>
    </xf>
    <xf numFmtId="0" fontId="35" fillId="0" borderId="0" xfId="0" applyFont="1" applyBorder="1" applyAlignment="1">
      <alignment horizontal="distributed" vertical="center" justifyLastLine="1"/>
    </xf>
    <xf numFmtId="0" fontId="35" fillId="0" borderId="34" xfId="0" applyFont="1" applyBorder="1" applyAlignment="1">
      <alignment horizontal="distributed" vertical="center" justifyLastLine="1"/>
    </xf>
    <xf numFmtId="0" fontId="35" fillId="0" borderId="36" xfId="0" applyFont="1" applyFill="1" applyBorder="1" applyAlignment="1">
      <alignment horizontal="center" vertical="center"/>
    </xf>
    <xf numFmtId="0" fontId="35" fillId="0" borderId="36" xfId="0" applyFont="1" applyBorder="1" applyAlignment="1">
      <alignment horizontal="center" vertical="center"/>
    </xf>
    <xf numFmtId="0" fontId="35" fillId="0" borderId="48" xfId="0" applyFont="1" applyFill="1" applyBorder="1" applyAlignment="1">
      <alignment horizontal="center" vertical="center"/>
    </xf>
    <xf numFmtId="0" fontId="35" fillId="0" borderId="34" xfId="0" applyFont="1" applyBorder="1" applyAlignment="1">
      <alignment horizontal="distributed" justifyLastLine="1"/>
    </xf>
    <xf numFmtId="178" fontId="35" fillId="0" borderId="36" xfId="0" applyNumberFormat="1" applyFont="1" applyFill="1" applyBorder="1" applyAlignment="1"/>
    <xf numFmtId="179" fontId="35" fillId="0" borderId="48" xfId="0" applyNumberFormat="1" applyFont="1" applyFill="1" applyBorder="1" applyAlignment="1"/>
    <xf numFmtId="183" fontId="41" fillId="0" borderId="0" xfId="3" applyNumberFormat="1" applyFont="1" applyAlignment="1">
      <alignment horizontal="center"/>
    </xf>
    <xf numFmtId="0" fontId="41" fillId="0" borderId="0" xfId="0" applyFont="1" applyAlignment="1"/>
    <xf numFmtId="0" fontId="35" fillId="0" borderId="0" xfId="0" applyFont="1" applyAlignment="1"/>
    <xf numFmtId="184" fontId="44" fillId="0" borderId="36" xfId="0" applyNumberFormat="1" applyFont="1" applyFill="1" applyBorder="1" applyAlignment="1">
      <alignment horizontal="right" vertical="top"/>
    </xf>
    <xf numFmtId="184" fontId="35" fillId="0" borderId="36" xfId="0" applyNumberFormat="1" applyFont="1" applyFill="1" applyBorder="1" applyAlignment="1">
      <alignment vertical="top"/>
    </xf>
    <xf numFmtId="185" fontId="44" fillId="0" borderId="36" xfId="0" applyNumberFormat="1" applyFont="1" applyFill="1" applyBorder="1" applyAlignment="1">
      <alignment horizontal="right" vertical="top"/>
    </xf>
    <xf numFmtId="186" fontId="44" fillId="0" borderId="48" xfId="0" applyNumberFormat="1" applyFont="1" applyFill="1" applyBorder="1" applyAlignment="1">
      <alignment horizontal="right" vertical="top"/>
    </xf>
    <xf numFmtId="178" fontId="35" fillId="0" borderId="36" xfId="0" applyNumberFormat="1" applyFont="1" applyFill="1" applyBorder="1" applyAlignment="1">
      <alignment vertical="center"/>
    </xf>
    <xf numFmtId="179" fontId="35" fillId="0" borderId="48" xfId="0" applyNumberFormat="1" applyFont="1" applyFill="1" applyBorder="1" applyAlignment="1">
      <alignment vertical="center"/>
    </xf>
    <xf numFmtId="179" fontId="35" fillId="0" borderId="48" xfId="0" applyNumberFormat="1" applyFont="1" applyFill="1" applyBorder="1" applyAlignment="1">
      <alignment horizontal="right" vertical="center"/>
    </xf>
    <xf numFmtId="0" fontId="42" fillId="0" borderId="0" xfId="0" applyFont="1" applyBorder="1" applyAlignment="1">
      <alignment horizontal="center" vertical="center"/>
    </xf>
    <xf numFmtId="0" fontId="35" fillId="0" borderId="4" xfId="0" applyFont="1" applyBorder="1" applyAlignment="1">
      <alignment horizontal="center" vertical="center" justifyLastLine="1"/>
    </xf>
    <xf numFmtId="0" fontId="46" fillId="0" borderId="0" xfId="0" applyFont="1" applyBorder="1" applyAlignment="1">
      <alignment horizontal="distributed" vertical="center" justifyLastLine="1"/>
    </xf>
    <xf numFmtId="0" fontId="43" fillId="0" borderId="34" xfId="0" applyFont="1" applyBorder="1" applyAlignment="1">
      <alignment horizontal="distributed" vertical="center" justifyLastLine="1"/>
    </xf>
    <xf numFmtId="178" fontId="43" fillId="0" borderId="36" xfId="0" applyNumberFormat="1" applyFont="1" applyFill="1" applyBorder="1" applyAlignment="1">
      <alignment vertical="center"/>
    </xf>
    <xf numFmtId="179" fontId="43" fillId="0" borderId="48" xfId="0" applyNumberFormat="1" applyFont="1" applyFill="1" applyBorder="1" applyAlignment="1">
      <alignment vertical="center"/>
    </xf>
    <xf numFmtId="0" fontId="0" fillId="0" borderId="0" xfId="0" applyFont="1" applyBorder="1" applyAlignment="1">
      <alignment horizontal="distributed" vertical="center" justifyLastLine="1"/>
    </xf>
    <xf numFmtId="187" fontId="47" fillId="0" borderId="36" xfId="0" applyNumberFormat="1" applyFont="1" applyFill="1" applyBorder="1" applyAlignment="1">
      <alignment vertical="top"/>
    </xf>
    <xf numFmtId="186" fontId="47" fillId="0" borderId="48" xfId="0" applyNumberFormat="1" applyFont="1" applyFill="1" applyBorder="1" applyAlignment="1">
      <alignment vertical="top"/>
    </xf>
    <xf numFmtId="0" fontId="43" fillId="0" borderId="4" xfId="0" applyFont="1" applyBorder="1" applyAlignment="1">
      <alignment horizontal="left"/>
    </xf>
    <xf numFmtId="0" fontId="35" fillId="0" borderId="0" xfId="0" applyFont="1" applyBorder="1" applyAlignment="1">
      <alignment horizontal="center" vertical="center"/>
    </xf>
    <xf numFmtId="0" fontId="35" fillId="2" borderId="4" xfId="0" applyFont="1" applyFill="1" applyBorder="1" applyAlignment="1">
      <alignment horizontal="distributed"/>
    </xf>
    <xf numFmtId="0" fontId="35" fillId="2" borderId="34" xfId="0" applyFont="1" applyFill="1" applyBorder="1" applyAlignment="1">
      <alignment horizontal="distributed" vertical="center" justifyLastLine="1"/>
    </xf>
    <xf numFmtId="178" fontId="35" fillId="2" borderId="36" xfId="0" applyNumberFormat="1" applyFont="1" applyFill="1" applyBorder="1" applyAlignment="1">
      <alignment vertical="center"/>
    </xf>
    <xf numFmtId="0" fontId="41" fillId="2" borderId="0" xfId="0" applyFont="1" applyFill="1"/>
    <xf numFmtId="0" fontId="35" fillId="2" borderId="0" xfId="0" applyFont="1" applyFill="1"/>
    <xf numFmtId="0" fontId="35" fillId="2" borderId="34" xfId="0" applyFont="1" applyFill="1" applyBorder="1" applyAlignment="1">
      <alignment horizontal="right" vertical="center" justifyLastLine="1"/>
    </xf>
    <xf numFmtId="0" fontId="35" fillId="0" borderId="4" xfId="0" applyFont="1" applyFill="1" applyBorder="1" applyAlignment="1">
      <alignment horizontal="distributed" vertical="center"/>
    </xf>
    <xf numFmtId="0" fontId="35" fillId="0" borderId="34" xfId="0" applyFont="1" applyFill="1" applyBorder="1" applyAlignment="1">
      <alignment horizontal="distributed" vertical="center" justifyLastLine="1"/>
    </xf>
    <xf numFmtId="0" fontId="41" fillId="0" borderId="0" xfId="0" applyFont="1" applyFill="1"/>
    <xf numFmtId="0" fontId="35" fillId="2" borderId="4" xfId="0" applyFont="1" applyFill="1" applyBorder="1" applyAlignment="1">
      <alignment horizontal="distributed" vertical="center"/>
    </xf>
    <xf numFmtId="0" fontId="43" fillId="0" borderId="4" xfId="0" applyFont="1" applyBorder="1" applyAlignment="1">
      <alignment horizontal="center" vertical="center" justifyLastLine="1"/>
    </xf>
    <xf numFmtId="0" fontId="43" fillId="0" borderId="0" xfId="0" applyFont="1" applyBorder="1" applyAlignment="1">
      <alignment horizontal="distributed" vertical="center" justifyLastLine="1"/>
    </xf>
    <xf numFmtId="0" fontId="35" fillId="0" borderId="6" xfId="0" applyFont="1" applyBorder="1" applyAlignment="1">
      <alignment horizontal="center" vertical="center" justifyLastLine="1"/>
    </xf>
    <xf numFmtId="0" fontId="35" fillId="0" borderId="7"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35" fillId="0" borderId="44" xfId="0" applyFont="1" applyBorder="1" applyAlignment="1">
      <alignment horizontal="distributed" vertical="center" justifyLastLine="1"/>
    </xf>
    <xf numFmtId="187" fontId="47" fillId="0" borderId="45" xfId="0" applyNumberFormat="1" applyFont="1" applyFill="1" applyBorder="1" applyAlignment="1">
      <alignment vertical="top"/>
    </xf>
    <xf numFmtId="186" fontId="47" fillId="0" borderId="49" xfId="0" applyNumberFormat="1" applyFont="1" applyFill="1" applyBorder="1" applyAlignment="1">
      <alignment vertical="top"/>
    </xf>
    <xf numFmtId="0" fontId="48" fillId="0" borderId="0" xfId="0" applyFont="1" applyAlignment="1"/>
    <xf numFmtId="0" fontId="48" fillId="0" borderId="0" xfId="0" applyFont="1" applyAlignment="1">
      <alignment horizontal="left"/>
    </xf>
    <xf numFmtId="183" fontId="39" fillId="0" borderId="0" xfId="3" applyNumberFormat="1" applyFont="1" applyAlignment="1"/>
    <xf numFmtId="0" fontId="39" fillId="0" borderId="0" xfId="0" applyFont="1"/>
    <xf numFmtId="0" fontId="42" fillId="0" borderId="0" xfId="0" applyFont="1" applyAlignment="1">
      <alignment horizontal="left" vertical="top" wrapText="1"/>
    </xf>
    <xf numFmtId="0" fontId="49" fillId="0" borderId="0" xfId="0" applyFont="1" applyFill="1"/>
    <xf numFmtId="0" fontId="49" fillId="0" borderId="0" xfId="0" applyFont="1" applyFill="1" applyAlignment="1">
      <alignment horizontal="right" vertical="top"/>
    </xf>
    <xf numFmtId="0" fontId="8" fillId="0" borderId="0" xfId="0" applyFont="1" applyFill="1" applyBorder="1"/>
    <xf numFmtId="0" fontId="42" fillId="0" borderId="0" xfId="0" applyFont="1" applyFill="1"/>
    <xf numFmtId="182" fontId="35" fillId="0" borderId="0" xfId="0" applyNumberFormat="1" applyFont="1" applyFill="1" applyAlignment="1">
      <alignment vertical="center"/>
    </xf>
    <xf numFmtId="182" fontId="35" fillId="0" borderId="0" xfId="0" applyNumberFormat="1" applyFont="1" applyFill="1"/>
    <xf numFmtId="188" fontId="35" fillId="0" borderId="0" xfId="0" applyNumberFormat="1" applyFont="1" applyFill="1"/>
    <xf numFmtId="0" fontId="26" fillId="0" borderId="0" xfId="0" applyFont="1" applyFill="1" applyAlignment="1">
      <alignment vertical="center"/>
    </xf>
    <xf numFmtId="0" fontId="50" fillId="0" borderId="0" xfId="0" applyFont="1" applyFill="1" applyAlignment="1">
      <alignment horizontal="center" vertical="center"/>
    </xf>
    <xf numFmtId="0" fontId="51" fillId="0" borderId="0" xfId="0" applyFont="1" applyFill="1" applyBorder="1" applyAlignment="1">
      <alignment horizontal="center" vertical="center"/>
    </xf>
    <xf numFmtId="0" fontId="52" fillId="0" borderId="0" xfId="0" applyFont="1" applyFill="1" applyAlignment="1">
      <alignment horizontal="center" vertical="center"/>
    </xf>
    <xf numFmtId="0" fontId="42" fillId="0" borderId="0" xfId="0" applyFont="1" applyFill="1" applyAlignment="1">
      <alignment vertical="center"/>
    </xf>
    <xf numFmtId="182" fontId="35" fillId="0" borderId="50" xfId="0" applyNumberFormat="1" applyFont="1" applyFill="1" applyBorder="1" applyAlignment="1">
      <alignment vertical="center"/>
    </xf>
    <xf numFmtId="182" fontId="35" fillId="0" borderId="51" xfId="0" applyNumberFormat="1" applyFont="1" applyFill="1" applyBorder="1" applyAlignment="1">
      <alignment vertical="center"/>
    </xf>
    <xf numFmtId="182" fontId="35" fillId="0" borderId="52" xfId="0" applyNumberFormat="1" applyFont="1" applyFill="1" applyBorder="1" applyAlignment="1">
      <alignment vertical="center"/>
    </xf>
    <xf numFmtId="188" fontId="35" fillId="0" borderId="0" xfId="0" applyNumberFormat="1" applyFont="1" applyFill="1" applyAlignment="1">
      <alignment vertical="center"/>
    </xf>
    <xf numFmtId="0" fontId="53" fillId="0" borderId="0" xfId="0" applyFont="1" applyFill="1" applyBorder="1" applyAlignment="1">
      <alignment horizontal="center" vertical="center"/>
    </xf>
    <xf numFmtId="0" fontId="54" fillId="0" borderId="0" xfId="0" applyFont="1" applyFill="1" applyAlignment="1">
      <alignment horizontal="center" vertical="center"/>
    </xf>
    <xf numFmtId="182" fontId="35" fillId="0" borderId="53" xfId="0" applyNumberFormat="1" applyFont="1" applyFill="1" applyBorder="1" applyAlignment="1">
      <alignment vertical="center"/>
    </xf>
    <xf numFmtId="182" fontId="35" fillId="0" borderId="0" xfId="0" applyNumberFormat="1" applyFont="1" applyFill="1" applyBorder="1" applyAlignment="1">
      <alignment vertical="center"/>
    </xf>
    <xf numFmtId="182" fontId="35" fillId="0" borderId="54" xfId="0" applyNumberFormat="1" applyFont="1" applyFill="1" applyBorder="1" applyAlignment="1">
      <alignment vertical="center"/>
    </xf>
    <xf numFmtId="0" fontId="8" fillId="0" borderId="0" xfId="0" applyFont="1" applyFill="1" applyBorder="1" applyAlignment="1">
      <alignment vertical="center"/>
    </xf>
    <xf numFmtId="182" fontId="42" fillId="0" borderId="55" xfId="0" applyNumberFormat="1" applyFont="1" applyFill="1" applyBorder="1" applyAlignment="1">
      <alignment vertical="top"/>
    </xf>
    <xf numFmtId="182" fontId="35" fillId="0" borderId="56" xfId="0" applyNumberFormat="1" applyFont="1" applyFill="1" applyBorder="1" applyAlignment="1">
      <alignment vertical="center"/>
    </xf>
    <xf numFmtId="182" fontId="35" fillId="0" borderId="57" xfId="0" applyNumberFormat="1" applyFont="1" applyFill="1" applyBorder="1" applyAlignment="1">
      <alignment vertical="center"/>
    </xf>
    <xf numFmtId="0" fontId="35" fillId="0" borderId="20" xfId="0" applyFont="1" applyFill="1" applyBorder="1" applyAlignment="1">
      <alignment horizontal="distributed" vertical="center" justifyLastLine="1"/>
    </xf>
    <xf numFmtId="0" fontId="35" fillId="0" borderId="20" xfId="0" applyFont="1" applyFill="1" applyBorder="1" applyAlignment="1">
      <alignment horizontal="distributed" vertical="center"/>
    </xf>
    <xf numFmtId="0" fontId="8" fillId="0" borderId="20" xfId="0" applyFont="1" applyFill="1" applyBorder="1" applyAlignment="1">
      <alignment horizontal="distributed" vertical="center" justifyLastLine="1"/>
    </xf>
    <xf numFmtId="0" fontId="42" fillId="0" borderId="0" xfId="0" applyFont="1" applyFill="1" applyBorder="1" applyAlignment="1">
      <alignment horizontal="distributed" vertical="center" justifyLastLine="1"/>
    </xf>
    <xf numFmtId="0" fontId="42" fillId="0" borderId="0" xfId="0" applyFont="1" applyFill="1" applyAlignment="1">
      <alignment horizontal="center" vertical="center"/>
    </xf>
    <xf numFmtId="182" fontId="35" fillId="0" borderId="0" xfId="0" applyNumberFormat="1" applyFont="1" applyFill="1" applyAlignment="1">
      <alignment horizontal="center" vertical="center"/>
    </xf>
    <xf numFmtId="188" fontId="35" fillId="0" borderId="0" xfId="0" applyNumberFormat="1" applyFont="1" applyFill="1" applyAlignment="1">
      <alignment horizontal="center" vertical="center"/>
    </xf>
    <xf numFmtId="0" fontId="35" fillId="0" borderId="33" xfId="0" applyFont="1" applyFill="1" applyBorder="1" applyAlignment="1">
      <alignment horizontal="left"/>
    </xf>
    <xf numFmtId="0" fontId="35" fillId="0" borderId="33" xfId="0" applyFont="1" applyFill="1" applyBorder="1" applyAlignment="1">
      <alignment horizontal="distributed" vertical="center"/>
    </xf>
    <xf numFmtId="0" fontId="8" fillId="0" borderId="33" xfId="0" applyFont="1" applyFill="1" applyBorder="1" applyAlignment="1">
      <alignment horizontal="center" vertical="center"/>
    </xf>
    <xf numFmtId="0" fontId="42" fillId="0" borderId="0" xfId="0" applyFont="1" applyFill="1" applyBorder="1" applyAlignment="1">
      <alignment horizontal="center" vertical="center"/>
    </xf>
    <xf numFmtId="182" fontId="35" fillId="0" borderId="0" xfId="0" applyNumberFormat="1" applyFont="1" applyFill="1" applyAlignment="1">
      <alignment horizontal="center" vertical="center" wrapText="1"/>
    </xf>
    <xf numFmtId="0" fontId="35" fillId="0" borderId="0" xfId="0" applyFont="1" applyFill="1" applyBorder="1" applyAlignment="1">
      <alignment horizontal="left"/>
    </xf>
    <xf numFmtId="0" fontId="35" fillId="0" borderId="0" xfId="0" applyFont="1" applyFill="1" applyBorder="1" applyAlignment="1">
      <alignment horizontal="distributed" vertical="center"/>
    </xf>
    <xf numFmtId="0" fontId="35" fillId="0" borderId="0" xfId="0" applyFont="1" applyFill="1" applyBorder="1" applyAlignment="1">
      <alignment horizontal="center" vertical="center" justifyLastLine="1"/>
    </xf>
    <xf numFmtId="178" fontId="8" fillId="0" borderId="20" xfId="0" applyNumberFormat="1" applyFont="1" applyFill="1" applyBorder="1" applyAlignment="1">
      <alignment vertical="center"/>
    </xf>
    <xf numFmtId="189" fontId="56" fillId="0" borderId="20" xfId="0" applyNumberFormat="1" applyFont="1" applyFill="1" applyBorder="1" applyAlignment="1">
      <alignment vertical="center"/>
    </xf>
    <xf numFmtId="179" fontId="42" fillId="0" borderId="20" xfId="0" applyNumberFormat="1" applyFont="1" applyFill="1" applyBorder="1" applyAlignment="1">
      <alignment vertical="center"/>
    </xf>
    <xf numFmtId="190" fontId="57" fillId="0" borderId="20" xfId="0" applyNumberFormat="1" applyFont="1" applyFill="1" applyBorder="1" applyAlignment="1">
      <alignment vertical="center"/>
    </xf>
    <xf numFmtId="182" fontId="35" fillId="0" borderId="20" xfId="0" applyNumberFormat="1" applyFont="1" applyFill="1" applyBorder="1" applyAlignment="1">
      <alignment vertical="center"/>
    </xf>
    <xf numFmtId="0" fontId="58" fillId="0" borderId="20" xfId="0" applyFont="1" applyFill="1" applyBorder="1"/>
    <xf numFmtId="182" fontId="35" fillId="0" borderId="20" xfId="0" applyNumberFormat="1" applyFont="1" applyFill="1" applyBorder="1"/>
    <xf numFmtId="0" fontId="35" fillId="0" borderId="23" xfId="0" applyFont="1" applyFill="1" applyBorder="1" applyAlignment="1">
      <alignment horizontal="distributed" vertical="center"/>
    </xf>
    <xf numFmtId="178" fontId="8" fillId="0" borderId="23" xfId="0" applyNumberFormat="1" applyFont="1" applyFill="1" applyBorder="1" applyAlignment="1">
      <alignment vertical="center"/>
    </xf>
    <xf numFmtId="189" fontId="56" fillId="0" borderId="23" xfId="0" applyNumberFormat="1" applyFont="1" applyFill="1" applyBorder="1" applyAlignment="1">
      <alignment vertical="center"/>
    </xf>
    <xf numFmtId="179" fontId="42" fillId="0" borderId="23" xfId="0" applyNumberFormat="1" applyFont="1" applyFill="1" applyBorder="1" applyAlignment="1">
      <alignment vertical="center"/>
    </xf>
    <xf numFmtId="190" fontId="57" fillId="0" borderId="23" xfId="0" applyNumberFormat="1" applyFont="1" applyFill="1" applyBorder="1" applyAlignment="1">
      <alignment vertical="center"/>
    </xf>
    <xf numFmtId="182" fontId="35" fillId="0" borderId="23" xfId="0" applyNumberFormat="1" applyFont="1" applyFill="1" applyBorder="1" applyAlignment="1">
      <alignment vertical="center"/>
    </xf>
    <xf numFmtId="189" fontId="58" fillId="0" borderId="23" xfId="0" applyNumberFormat="1" applyFont="1" applyFill="1" applyBorder="1"/>
    <xf numFmtId="191" fontId="35" fillId="0" borderId="23" xfId="0" applyNumberFormat="1" applyFont="1" applyFill="1" applyBorder="1"/>
    <xf numFmtId="191" fontId="35" fillId="0" borderId="33" xfId="0" applyNumberFormat="1" applyFont="1" applyFill="1" applyBorder="1"/>
    <xf numFmtId="182" fontId="35" fillId="0" borderId="23" xfId="0" applyNumberFormat="1" applyFont="1" applyFill="1" applyBorder="1"/>
    <xf numFmtId="0" fontId="35" fillId="0" borderId="23" xfId="0" applyFont="1" applyFill="1" applyBorder="1" applyAlignment="1">
      <alignment horizontal="center" vertical="center"/>
    </xf>
    <xf numFmtId="182" fontId="58" fillId="0" borderId="23" xfId="0" applyNumberFormat="1" applyFont="1" applyFill="1" applyBorder="1"/>
    <xf numFmtId="182" fontId="35" fillId="0" borderId="23" xfId="0" applyNumberFormat="1" applyFont="1" applyFill="1" applyBorder="1" applyAlignment="1">
      <alignment horizontal="center" vertical="center"/>
    </xf>
    <xf numFmtId="49" fontId="35" fillId="0" borderId="23" xfId="0" applyNumberFormat="1" applyFont="1" applyFill="1" applyBorder="1" applyAlignment="1">
      <alignment horizontal="right"/>
    </xf>
    <xf numFmtId="182" fontId="59" fillId="0" borderId="23" xfId="0" applyNumberFormat="1" applyFont="1" applyFill="1" applyBorder="1" applyAlignment="1">
      <alignment vertical="center"/>
    </xf>
    <xf numFmtId="0" fontId="58" fillId="0" borderId="23" xfId="0" applyFont="1" applyFill="1" applyBorder="1"/>
    <xf numFmtId="0" fontId="35" fillId="0" borderId="33" xfId="0" applyFont="1" applyFill="1" applyBorder="1" applyAlignment="1">
      <alignment horizontal="distributed" vertical="center" justifyLastLine="1"/>
    </xf>
    <xf numFmtId="178" fontId="56" fillId="0" borderId="33" xfId="0" applyNumberFormat="1" applyFont="1" applyFill="1" applyBorder="1" applyAlignment="1">
      <alignment vertical="center"/>
    </xf>
    <xf numFmtId="179" fontId="56" fillId="0" borderId="33" xfId="0" applyNumberFormat="1" applyFont="1" applyFill="1" applyBorder="1" applyAlignment="1">
      <alignment vertical="center"/>
    </xf>
    <xf numFmtId="179" fontId="60" fillId="0" borderId="33" xfId="0" applyNumberFormat="1" applyFont="1" applyFill="1" applyBorder="1" applyAlignment="1">
      <alignment vertical="center"/>
    </xf>
    <xf numFmtId="190" fontId="57" fillId="0" borderId="33" xfId="0" applyNumberFormat="1" applyFont="1" applyFill="1" applyBorder="1" applyAlignment="1">
      <alignment vertical="center"/>
    </xf>
    <xf numFmtId="0" fontId="35" fillId="0" borderId="33" xfId="0" applyFont="1" applyFill="1" applyBorder="1"/>
    <xf numFmtId="182" fontId="58" fillId="0" borderId="33" xfId="0" applyNumberFormat="1" applyFont="1" applyFill="1" applyBorder="1" applyAlignment="1">
      <alignment vertical="center"/>
    </xf>
    <xf numFmtId="189" fontId="58" fillId="0" borderId="33" xfId="0" applyNumberFormat="1" applyFont="1" applyFill="1" applyBorder="1"/>
    <xf numFmtId="182" fontId="35" fillId="0" borderId="33" xfId="0" applyNumberFormat="1" applyFont="1" applyFill="1" applyBorder="1"/>
    <xf numFmtId="0" fontId="35" fillId="0" borderId="2" xfId="0" applyFont="1" applyFill="1" applyBorder="1" applyAlignment="1">
      <alignment horizontal="center" vertical="center" justifyLastLine="1"/>
    </xf>
    <xf numFmtId="192" fontId="58" fillId="0" borderId="2" xfId="0" applyNumberFormat="1" applyFont="1" applyFill="1" applyBorder="1" applyAlignment="1">
      <alignment vertical="center"/>
    </xf>
    <xf numFmtId="192" fontId="8" fillId="0" borderId="2" xfId="0" applyNumberFormat="1" applyFont="1" applyFill="1" applyBorder="1" applyAlignment="1">
      <alignment vertical="center"/>
    </xf>
    <xf numFmtId="179" fontId="60" fillId="0" borderId="2" xfId="0" applyNumberFormat="1" applyFont="1" applyFill="1" applyBorder="1" applyAlignment="1">
      <alignment vertical="center"/>
    </xf>
    <xf numFmtId="190" fontId="42" fillId="0" borderId="2" xfId="0" applyNumberFormat="1" applyFont="1" applyFill="1" applyBorder="1" applyAlignment="1">
      <alignment vertical="center"/>
    </xf>
    <xf numFmtId="182" fontId="35" fillId="0" borderId="2" xfId="0" applyNumberFormat="1" applyFont="1" applyFill="1" applyBorder="1" applyAlignment="1">
      <alignment vertical="center"/>
    </xf>
    <xf numFmtId="182" fontId="35" fillId="0" borderId="2" xfId="0" applyNumberFormat="1" applyFont="1" applyFill="1" applyBorder="1" applyAlignment="1">
      <alignment horizontal="center" vertical="center"/>
    </xf>
    <xf numFmtId="182" fontId="35" fillId="0" borderId="2" xfId="0" applyNumberFormat="1" applyFont="1" applyFill="1" applyBorder="1"/>
    <xf numFmtId="182" fontId="61" fillId="0" borderId="2" xfId="0" applyNumberFormat="1" applyFont="1" applyFill="1" applyBorder="1" applyAlignment="1">
      <alignment horizontal="left" vertical="top"/>
    </xf>
    <xf numFmtId="0" fontId="35" fillId="0" borderId="0" xfId="0" applyFont="1" applyFill="1" applyBorder="1" applyAlignment="1">
      <alignment horizontal="distributed" vertical="center" justifyLastLine="1"/>
    </xf>
    <xf numFmtId="178" fontId="62" fillId="0" borderId="0" xfId="0" applyNumberFormat="1" applyFont="1" applyFill="1" applyBorder="1" applyAlignment="1">
      <alignment vertical="center"/>
    </xf>
    <xf numFmtId="179" fontId="62" fillId="0" borderId="0" xfId="0" applyNumberFormat="1" applyFont="1" applyFill="1" applyBorder="1" applyAlignment="1">
      <alignment vertical="center"/>
    </xf>
    <xf numFmtId="179" fontId="60" fillId="0" borderId="0" xfId="0" applyNumberFormat="1" applyFont="1" applyFill="1" applyBorder="1" applyAlignment="1">
      <alignment vertical="center"/>
    </xf>
    <xf numFmtId="190" fontId="42" fillId="0" borderId="0" xfId="0" applyNumberFormat="1" applyFont="1" applyFill="1" applyBorder="1" applyAlignment="1">
      <alignment vertical="center"/>
    </xf>
    <xf numFmtId="178" fontId="8" fillId="0" borderId="0" xfId="0" applyNumberFormat="1" applyFont="1" applyFill="1" applyBorder="1" applyAlignment="1">
      <alignment vertical="center"/>
    </xf>
    <xf numFmtId="182" fontId="58" fillId="0" borderId="20" xfId="0" applyNumberFormat="1" applyFont="1" applyFill="1" applyBorder="1"/>
    <xf numFmtId="182" fontId="35" fillId="0" borderId="23" xfId="0" applyNumberFormat="1" applyFont="1" applyFill="1" applyBorder="1" applyAlignment="1">
      <alignment horizontal="center"/>
    </xf>
    <xf numFmtId="0" fontId="35" fillId="0" borderId="23" xfId="0" applyFont="1" applyFill="1" applyBorder="1" applyAlignment="1">
      <alignment horizontal="distributed" vertical="center" wrapText="1"/>
    </xf>
    <xf numFmtId="179" fontId="60" fillId="0" borderId="23" xfId="0" applyNumberFormat="1" applyFont="1" applyFill="1" applyBorder="1" applyAlignment="1">
      <alignment vertical="center"/>
    </xf>
    <xf numFmtId="0" fontId="35" fillId="0" borderId="7" xfId="0" applyFont="1" applyFill="1" applyBorder="1" applyAlignment="1">
      <alignment horizontal="center" vertical="center" justifyLastLine="1"/>
    </xf>
    <xf numFmtId="193" fontId="58" fillId="0" borderId="2" xfId="0" applyNumberFormat="1" applyFont="1" applyFill="1" applyBorder="1" applyAlignment="1">
      <alignment horizontal="center" vertical="center"/>
    </xf>
    <xf numFmtId="193" fontId="8" fillId="0" borderId="2" xfId="0" applyNumberFormat="1" applyFont="1" applyFill="1" applyBorder="1" applyAlignment="1">
      <alignment horizontal="center" vertical="center"/>
    </xf>
    <xf numFmtId="0" fontId="63" fillId="0" borderId="0" xfId="0" applyFont="1" applyFill="1"/>
    <xf numFmtId="0" fontId="64" fillId="0" borderId="0" xfId="0" applyFont="1" applyFill="1"/>
    <xf numFmtId="0" fontId="65" fillId="0" borderId="0" xfId="0" applyFont="1" applyFill="1"/>
    <xf numFmtId="0" fontId="66" fillId="0" borderId="0" xfId="0" applyFont="1" applyFill="1"/>
    <xf numFmtId="0" fontId="67" fillId="0" borderId="0" xfId="0" applyFont="1" applyFill="1"/>
    <xf numFmtId="0" fontId="68" fillId="0" borderId="0" xfId="0" applyFont="1" applyFill="1"/>
    <xf numFmtId="0" fontId="69" fillId="0" borderId="0" xfId="0" applyFont="1" applyFill="1" applyBorder="1" applyAlignment="1"/>
    <xf numFmtId="0" fontId="70" fillId="0" borderId="0" xfId="0" applyFont="1" applyFill="1" applyAlignment="1">
      <alignment vertical="center"/>
    </xf>
    <xf numFmtId="0" fontId="71" fillId="0" borderId="0" xfId="0" applyFont="1" applyFill="1" applyAlignment="1">
      <alignment vertical="top" wrapText="1"/>
    </xf>
    <xf numFmtId="0" fontId="68" fillId="0" borderId="0" xfId="0" applyFont="1" applyFill="1" applyAlignment="1">
      <alignment vertical="center"/>
    </xf>
    <xf numFmtId="0" fontId="72" fillId="0" borderId="0" xfId="0" applyFont="1" applyFill="1"/>
    <xf numFmtId="0" fontId="73" fillId="0" borderId="0" xfId="0" applyFont="1" applyFill="1"/>
    <xf numFmtId="0" fontId="71" fillId="0" borderId="0" xfId="0" applyFont="1" applyFill="1" applyAlignment="1">
      <alignment vertical="distributed" wrapText="1"/>
    </xf>
    <xf numFmtId="0" fontId="67" fillId="0" borderId="0" xfId="0" applyFont="1" applyFill="1" applyAlignment="1">
      <alignment horizontal="right"/>
    </xf>
    <xf numFmtId="0" fontId="71" fillId="0" borderId="0" xfId="0" applyFont="1" applyFill="1" applyAlignment="1">
      <alignment horizontal="left" vertical="top" wrapText="1"/>
    </xf>
    <xf numFmtId="0" fontId="74" fillId="0" borderId="0" xfId="0" applyFont="1" applyFill="1"/>
    <xf numFmtId="0" fontId="75" fillId="0" borderId="0" xfId="0" applyFont="1" applyFill="1" applyBorder="1" applyAlignment="1">
      <alignment horizontal="right" vertical="top"/>
    </xf>
    <xf numFmtId="0" fontId="41" fillId="0" borderId="0" xfId="0" applyFont="1" applyFill="1" applyAlignment="1">
      <alignment vertical="center"/>
    </xf>
    <xf numFmtId="194" fontId="35" fillId="0" borderId="0" xfId="4" applyNumberFormat="1" applyFont="1" applyFill="1" applyAlignment="1">
      <alignment vertical="center"/>
    </xf>
    <xf numFmtId="0" fontId="43" fillId="0" borderId="0" xfId="0" applyFont="1" applyFill="1" applyAlignment="1">
      <alignment horizontal="right" vertical="center"/>
    </xf>
    <xf numFmtId="0" fontId="76" fillId="0" borderId="0" xfId="0" applyFont="1" applyFill="1" applyBorder="1" applyAlignment="1">
      <alignment horizontal="right" vertical="center"/>
    </xf>
    <xf numFmtId="0" fontId="35" fillId="0" borderId="7" xfId="0" applyFont="1" applyFill="1" applyBorder="1" applyAlignment="1">
      <alignment horizontal="distributed" vertical="center"/>
    </xf>
    <xf numFmtId="0" fontId="35" fillId="0" borderId="7" xfId="0" applyFont="1" applyFill="1" applyBorder="1" applyAlignment="1">
      <alignment vertical="center"/>
    </xf>
    <xf numFmtId="0" fontId="35" fillId="0" borderId="7" xfId="0" applyFont="1" applyFill="1" applyBorder="1" applyAlignment="1">
      <alignment horizontal="right" vertical="center"/>
    </xf>
    <xf numFmtId="0" fontId="61" fillId="0" borderId="0" xfId="0" applyFont="1" applyFill="1" applyBorder="1" applyAlignment="1">
      <alignment horizontal="right" vertical="center"/>
    </xf>
    <xf numFmtId="0" fontId="35" fillId="0" borderId="16" xfId="0" applyFont="1" applyFill="1" applyBorder="1" applyAlignment="1">
      <alignment horizontal="distributed"/>
    </xf>
    <xf numFmtId="0" fontId="35" fillId="0" borderId="16" xfId="0" applyFont="1" applyFill="1" applyBorder="1" applyAlignment="1">
      <alignment horizontal="distributed" vertical="center"/>
    </xf>
    <xf numFmtId="0" fontId="35" fillId="0" borderId="17" xfId="0" applyFont="1" applyFill="1" applyBorder="1" applyAlignment="1">
      <alignment horizontal="center" vertical="center"/>
    </xf>
    <xf numFmtId="0" fontId="35" fillId="0" borderId="19" xfId="0" applyFont="1" applyFill="1" applyBorder="1" applyAlignment="1">
      <alignment horizontal="distributed" vertical="center" justifyLastLine="1"/>
    </xf>
    <xf numFmtId="194" fontId="35" fillId="0" borderId="0" xfId="4" applyNumberFormat="1" applyFont="1" applyFill="1" applyAlignment="1">
      <alignment horizontal="center" vertical="center"/>
    </xf>
    <xf numFmtId="0" fontId="35" fillId="0" borderId="27" xfId="0" applyFont="1" applyFill="1" applyBorder="1" applyAlignment="1">
      <alignment horizontal="distributed"/>
    </xf>
    <xf numFmtId="0" fontId="35" fillId="0" borderId="28" xfId="0" applyFont="1" applyFill="1" applyBorder="1" applyAlignment="1">
      <alignment horizontal="distributed" vertical="center" justifyLastLine="1"/>
    </xf>
    <xf numFmtId="195" fontId="35" fillId="0" borderId="29" xfId="0" applyNumberFormat="1" applyFont="1" applyFill="1" applyBorder="1" applyAlignment="1">
      <alignment vertical="center"/>
    </xf>
    <xf numFmtId="196" fontId="35" fillId="0" borderId="29" xfId="0" applyNumberFormat="1" applyFont="1" applyFill="1" applyBorder="1" applyAlignment="1">
      <alignment vertical="center"/>
    </xf>
    <xf numFmtId="196" fontId="35" fillId="0" borderId="61" xfId="0" applyNumberFormat="1" applyFont="1" applyFill="1" applyBorder="1" applyAlignment="1">
      <alignment vertical="center"/>
    </xf>
    <xf numFmtId="0" fontId="61" fillId="0" borderId="62" xfId="0" applyNumberFormat="1" applyFont="1" applyFill="1" applyBorder="1" applyAlignment="1">
      <alignment horizontal="right" vertical="center"/>
    </xf>
    <xf numFmtId="195" fontId="41" fillId="0" borderId="25" xfId="0" applyNumberFormat="1" applyFont="1" applyFill="1" applyBorder="1" applyAlignment="1">
      <alignment vertical="center"/>
    </xf>
    <xf numFmtId="195" fontId="35" fillId="0" borderId="25" xfId="0" applyNumberFormat="1" applyFont="1" applyFill="1" applyBorder="1" applyAlignment="1">
      <alignment vertical="center"/>
    </xf>
    <xf numFmtId="197" fontId="35" fillId="0" borderId="25" xfId="0" applyNumberFormat="1" applyFont="1" applyFill="1" applyBorder="1" applyAlignment="1">
      <alignment vertical="center"/>
    </xf>
    <xf numFmtId="194" fontId="35" fillId="0" borderId="0" xfId="4" applyNumberFormat="1" applyFont="1" applyFill="1"/>
    <xf numFmtId="178" fontId="35" fillId="0" borderId="0" xfId="0" applyNumberFormat="1" applyFont="1" applyFill="1"/>
    <xf numFmtId="179" fontId="35" fillId="0" borderId="0" xfId="0" applyNumberFormat="1" applyFont="1" applyFill="1"/>
    <xf numFmtId="0" fontId="35" fillId="0" borderId="22" xfId="0" applyFont="1" applyFill="1" applyBorder="1" applyAlignment="1">
      <alignment horizontal="distributed"/>
    </xf>
    <xf numFmtId="0" fontId="35" fillId="0" borderId="24" xfId="0" applyFont="1" applyFill="1" applyBorder="1" applyAlignment="1">
      <alignment horizontal="distributed" vertical="center" justifyLastLine="1"/>
    </xf>
    <xf numFmtId="0" fontId="35" fillId="3" borderId="0" xfId="0" applyFont="1" applyFill="1"/>
    <xf numFmtId="0" fontId="35" fillId="0" borderId="37" xfId="0" applyFont="1" applyFill="1" applyBorder="1" applyAlignment="1">
      <alignment horizontal="distributed" vertical="center" justifyLastLine="1"/>
    </xf>
    <xf numFmtId="195" fontId="35" fillId="0" borderId="35" xfId="0" applyNumberFormat="1" applyFont="1" applyFill="1" applyBorder="1" applyAlignment="1">
      <alignment vertical="center"/>
    </xf>
    <xf numFmtId="196" fontId="35" fillId="0" borderId="36" xfId="0" applyNumberFormat="1" applyFont="1" applyFill="1" applyBorder="1" applyAlignment="1">
      <alignment vertical="center"/>
    </xf>
    <xf numFmtId="0" fontId="35" fillId="0" borderId="2" xfId="0" applyFont="1" applyFill="1" applyBorder="1" applyAlignment="1">
      <alignment horizontal="distributed" vertical="center" justifyLastLine="1"/>
    </xf>
    <xf numFmtId="195" fontId="35" fillId="0" borderId="2" xfId="0" applyNumberFormat="1" applyFont="1" applyFill="1" applyBorder="1" applyAlignment="1">
      <alignment vertical="center"/>
    </xf>
    <xf numFmtId="196" fontId="35" fillId="0" borderId="2" xfId="0" applyNumberFormat="1" applyFont="1" applyFill="1" applyBorder="1" applyAlignment="1">
      <alignment vertical="center"/>
    </xf>
    <xf numFmtId="196" fontId="61" fillId="0" borderId="24" xfId="0" applyNumberFormat="1" applyFont="1" applyFill="1" applyBorder="1" applyAlignment="1">
      <alignment horizontal="right" vertical="center"/>
    </xf>
    <xf numFmtId="0" fontId="61" fillId="0" borderId="0" xfId="0" applyFont="1" applyFill="1" applyBorder="1" applyAlignment="1">
      <alignment horizontal="right"/>
    </xf>
    <xf numFmtId="195" fontId="41" fillId="0" borderId="33" xfId="0" applyNumberFormat="1" applyFont="1" applyFill="1" applyBorder="1" applyAlignment="1">
      <alignment vertical="center"/>
    </xf>
    <xf numFmtId="195" fontId="35" fillId="0" borderId="33" xfId="0" applyNumberFormat="1" applyFont="1" applyFill="1" applyBorder="1" applyAlignment="1">
      <alignment vertical="center"/>
    </xf>
    <xf numFmtId="197" fontId="35" fillId="0" borderId="33" xfId="0" applyNumberFormat="1" applyFont="1" applyFill="1" applyBorder="1" applyAlignment="1">
      <alignment vertical="center"/>
    </xf>
    <xf numFmtId="0" fontId="35" fillId="0" borderId="63" xfId="0" applyFont="1" applyFill="1" applyBorder="1" applyAlignment="1">
      <alignment horizontal="distributed"/>
    </xf>
    <xf numFmtId="0" fontId="0" fillId="0" borderId="0" xfId="0" applyFont="1" applyFill="1" applyBorder="1" applyAlignment="1">
      <alignment horizontal="distributed"/>
    </xf>
    <xf numFmtId="195" fontId="35" fillId="0" borderId="0" xfId="0" applyNumberFormat="1" applyFont="1" applyFill="1" applyBorder="1" applyAlignment="1">
      <alignment vertical="center"/>
    </xf>
    <xf numFmtId="196" fontId="35" fillId="0" borderId="0" xfId="0" applyNumberFormat="1" applyFont="1" applyFill="1" applyBorder="1" applyAlignment="1">
      <alignment vertical="center"/>
    </xf>
    <xf numFmtId="196" fontId="61" fillId="0" borderId="0" xfId="0" applyNumberFormat="1" applyFont="1" applyFill="1" applyBorder="1" applyAlignment="1">
      <alignment horizontal="right" vertical="center"/>
    </xf>
    <xf numFmtId="3" fontId="35" fillId="0" borderId="0" xfId="0" applyNumberFormat="1" applyFont="1" applyFill="1" applyAlignment="1">
      <alignment horizontal="center"/>
    </xf>
    <xf numFmtId="49" fontId="35" fillId="0" borderId="0" xfId="0" applyNumberFormat="1" applyFont="1" applyFill="1" applyAlignment="1">
      <alignment horizontal="center"/>
    </xf>
    <xf numFmtId="0" fontId="35" fillId="0" borderId="0" xfId="0" applyFont="1" applyFill="1" applyAlignment="1">
      <alignment horizontal="center" vertical="center" wrapText="1"/>
    </xf>
    <xf numFmtId="0" fontId="42" fillId="0" borderId="0" xfId="0" applyFont="1" applyFill="1" applyBorder="1"/>
    <xf numFmtId="0" fontId="39" fillId="0" borderId="0" xfId="0" applyFont="1" applyFill="1" applyAlignment="1">
      <alignment horizontal="center" vertical="center"/>
    </xf>
    <xf numFmtId="0" fontId="77" fillId="0" borderId="0" xfId="0" applyFont="1" applyFill="1" applyAlignment="1">
      <alignment horizontal="right"/>
    </xf>
    <xf numFmtId="0" fontId="78" fillId="0" borderId="0" xfId="0" applyFont="1" applyFill="1"/>
    <xf numFmtId="0" fontId="39" fillId="0" borderId="7" xfId="0" applyFont="1" applyFill="1" applyBorder="1" applyAlignment="1">
      <alignment horizontal="distributed" vertical="center"/>
    </xf>
    <xf numFmtId="0" fontId="39" fillId="0" borderId="7" xfId="0" applyFont="1" applyFill="1" applyBorder="1" applyAlignment="1">
      <alignment vertical="center"/>
    </xf>
    <xf numFmtId="0" fontId="42" fillId="0" borderId="0" xfId="0" applyFont="1" applyFill="1" applyBorder="1" applyAlignment="1">
      <alignment vertical="center"/>
    </xf>
    <xf numFmtId="0" fontId="39" fillId="0" borderId="0" xfId="0" applyFont="1" applyFill="1" applyBorder="1" applyAlignment="1">
      <alignment horizontal="right" vertical="center"/>
    </xf>
    <xf numFmtId="0" fontId="39" fillId="0" borderId="1" xfId="0" applyFont="1" applyFill="1" applyBorder="1" applyAlignment="1">
      <alignment horizontal="distributed"/>
    </xf>
    <xf numFmtId="0" fontId="39" fillId="0" borderId="2" xfId="0" applyFont="1" applyFill="1" applyBorder="1" applyAlignment="1">
      <alignment horizontal="distributed" vertical="center"/>
    </xf>
    <xf numFmtId="0" fontId="39" fillId="0" borderId="14" xfId="0" applyFont="1" applyFill="1" applyBorder="1" applyAlignment="1">
      <alignment horizontal="distributed" vertical="center" justifyLastLine="1"/>
    </xf>
    <xf numFmtId="0" fontId="39" fillId="0" borderId="17" xfId="0" applyFont="1" applyFill="1" applyBorder="1" applyAlignment="1">
      <alignment horizontal="distributed" vertical="center" justifyLastLine="1"/>
    </xf>
    <xf numFmtId="0" fontId="39" fillId="0" borderId="27" xfId="0" applyFont="1" applyFill="1" applyBorder="1" applyAlignment="1">
      <alignment horizontal="distributed"/>
    </xf>
    <xf numFmtId="0" fontId="39" fillId="0" borderId="20" xfId="0" applyFont="1" applyFill="1" applyBorder="1" applyAlignment="1">
      <alignment horizontal="distributed" vertical="center"/>
    </xf>
    <xf numFmtId="0" fontId="39" fillId="0" borderId="28" xfId="0" applyFont="1" applyFill="1" applyBorder="1" applyAlignment="1">
      <alignment horizontal="distributed" vertical="center" justifyLastLine="1"/>
    </xf>
    <xf numFmtId="0" fontId="39" fillId="0" borderId="66" xfId="0" applyFont="1" applyFill="1" applyBorder="1" applyAlignment="1">
      <alignment horizontal="distributed" vertical="center" justifyLastLine="1"/>
    </xf>
    <xf numFmtId="198" fontId="79" fillId="0" borderId="65" xfId="0" applyNumberFormat="1" applyFont="1" applyFill="1" applyBorder="1" applyAlignment="1">
      <alignment vertical="center"/>
    </xf>
    <xf numFmtId="199" fontId="42" fillId="0" borderId="28" xfId="0" applyNumberFormat="1" applyFont="1" applyFill="1" applyBorder="1" applyAlignment="1">
      <alignment vertical="center"/>
    </xf>
    <xf numFmtId="200" fontId="39" fillId="0" borderId="65" xfId="0" applyNumberFormat="1" applyFont="1" applyFill="1" applyBorder="1" applyAlignment="1">
      <alignment vertical="center"/>
    </xf>
    <xf numFmtId="201" fontId="39" fillId="0" borderId="66" xfId="0" applyNumberFormat="1" applyFont="1" applyFill="1" applyBorder="1" applyAlignment="1">
      <alignment vertical="center" wrapText="1"/>
    </xf>
    <xf numFmtId="201" fontId="39" fillId="0" borderId="23" xfId="0" quotePrefix="1" applyNumberFormat="1" applyFont="1" applyFill="1" applyBorder="1" applyAlignment="1">
      <alignment horizontal="right" vertical="center" wrapText="1"/>
    </xf>
    <xf numFmtId="0" fontId="39" fillId="0" borderId="26" xfId="0" applyFont="1" applyFill="1" applyBorder="1" applyAlignment="1">
      <alignment horizontal="center" vertical="center" wrapText="1"/>
    </xf>
    <xf numFmtId="201" fontId="80" fillId="0" borderId="66" xfId="0" applyNumberFormat="1" applyFont="1" applyFill="1" applyBorder="1" applyAlignment="1">
      <alignment vertical="center" wrapText="1"/>
    </xf>
    <xf numFmtId="201" fontId="80" fillId="0" borderId="23" xfId="0" quotePrefix="1" applyNumberFormat="1" applyFont="1" applyFill="1" applyBorder="1" applyAlignment="1">
      <alignment horizontal="right" vertical="center" wrapText="1"/>
    </xf>
    <xf numFmtId="0" fontId="39" fillId="0" borderId="22" xfId="0" applyFont="1" applyFill="1" applyBorder="1" applyAlignment="1">
      <alignment horizontal="distributed"/>
    </xf>
    <xf numFmtId="0" fontId="39" fillId="0" borderId="24" xfId="0" applyFont="1" applyFill="1" applyBorder="1" applyAlignment="1">
      <alignment horizontal="distributed" vertical="center" justifyLastLine="1"/>
    </xf>
    <xf numFmtId="49" fontId="80" fillId="0" borderId="23" xfId="0" quotePrefix="1" applyNumberFormat="1" applyFont="1" applyFill="1" applyBorder="1" applyAlignment="1">
      <alignment horizontal="right" vertical="center" wrapText="1"/>
    </xf>
    <xf numFmtId="0" fontId="83" fillId="0" borderId="0" xfId="0" applyFont="1" applyFill="1" applyAlignment="1">
      <alignment wrapText="1"/>
    </xf>
    <xf numFmtId="201" fontId="39" fillId="0" borderId="66" xfId="0" applyNumberFormat="1" applyFont="1" applyFill="1" applyBorder="1" applyAlignment="1">
      <alignment horizontal="left" vertical="center" wrapText="1"/>
    </xf>
    <xf numFmtId="200" fontId="84" fillId="0" borderId="67" xfId="0" applyNumberFormat="1" applyFont="1" applyFill="1" applyBorder="1" applyAlignment="1">
      <alignment vertical="center"/>
    </xf>
    <xf numFmtId="200" fontId="84" fillId="0" borderId="68" xfId="0" applyNumberFormat="1" applyFont="1" applyFill="1" applyBorder="1" applyAlignment="1">
      <alignment vertical="center"/>
    </xf>
    <xf numFmtId="0" fontId="39" fillId="0" borderId="63" xfId="0" applyFont="1" applyFill="1" applyBorder="1" applyAlignment="1">
      <alignment horizontal="distributed"/>
    </xf>
    <xf numFmtId="0" fontId="39" fillId="0" borderId="69" xfId="0" applyFont="1" applyFill="1" applyBorder="1" applyAlignment="1">
      <alignment horizontal="distributed" vertical="center" justifyLastLine="1"/>
    </xf>
    <xf numFmtId="198" fontId="79" fillId="0" borderId="70" xfId="0" applyNumberFormat="1" applyFont="1" applyFill="1" applyBorder="1" applyAlignment="1">
      <alignment vertical="center"/>
    </xf>
    <xf numFmtId="202" fontId="42" fillId="0" borderId="69" xfId="0" applyNumberFormat="1" applyFont="1" applyFill="1" applyBorder="1" applyAlignment="1">
      <alignment vertical="center"/>
    </xf>
    <xf numFmtId="200" fontId="39" fillId="0" borderId="70" xfId="0" applyNumberFormat="1" applyFont="1" applyFill="1" applyBorder="1" applyAlignment="1">
      <alignment vertical="center"/>
    </xf>
    <xf numFmtId="195" fontId="85" fillId="0" borderId="70" xfId="0" applyNumberFormat="1" applyFont="1" applyFill="1" applyBorder="1" applyAlignment="1">
      <alignment vertical="center"/>
    </xf>
    <xf numFmtId="195" fontId="85" fillId="0" borderId="30" xfId="0" applyNumberFormat="1" applyFont="1" applyFill="1" applyBorder="1" applyAlignment="1">
      <alignment horizontal="right" vertical="center"/>
    </xf>
    <xf numFmtId="0" fontId="39" fillId="0" borderId="31" xfId="0" applyFont="1" applyFill="1" applyBorder="1" applyAlignment="1">
      <alignment horizontal="center" vertical="center"/>
    </xf>
    <xf numFmtId="0" fontId="86" fillId="0" borderId="0" xfId="0" applyFont="1" applyFill="1"/>
    <xf numFmtId="0" fontId="39" fillId="3" borderId="0" xfId="0" applyFont="1" applyFill="1" applyAlignment="1">
      <alignment vertical="center"/>
    </xf>
    <xf numFmtId="0" fontId="39" fillId="0" borderId="0" xfId="0" applyFont="1" applyFill="1" applyAlignment="1">
      <alignment horizontal="right" vertical="center"/>
    </xf>
    <xf numFmtId="0" fontId="87" fillId="0" borderId="0" xfId="0" applyFont="1" applyFill="1" applyAlignment="1">
      <alignment horizontal="right"/>
    </xf>
    <xf numFmtId="0" fontId="87" fillId="4" borderId="0" xfId="0" applyFont="1" applyFill="1" applyAlignment="1">
      <alignment horizontal="right"/>
    </xf>
    <xf numFmtId="178" fontId="88" fillId="0" borderId="0" xfId="0" applyNumberFormat="1" applyFont="1" applyFill="1" applyAlignment="1">
      <alignment vertical="center"/>
    </xf>
    <xf numFmtId="178" fontId="8" fillId="0" borderId="0" xfId="0" applyNumberFormat="1" applyFont="1" applyFill="1" applyAlignment="1">
      <alignment vertical="center"/>
    </xf>
    <xf numFmtId="178" fontId="53" fillId="0" borderId="0" xfId="0" applyNumberFormat="1" applyFont="1" applyFill="1" applyAlignment="1">
      <alignment vertical="center"/>
    </xf>
    <xf numFmtId="178" fontId="53" fillId="0" borderId="0" xfId="0" applyNumberFormat="1" applyFont="1" applyFill="1" applyAlignment="1">
      <alignment vertical="center" shrinkToFit="1"/>
    </xf>
    <xf numFmtId="179" fontId="89" fillId="0" borderId="0" xfId="0" applyNumberFormat="1" applyFont="1" applyFill="1" applyAlignment="1">
      <alignment horizontal="right" vertical="top"/>
    </xf>
    <xf numFmtId="178" fontId="53" fillId="4" borderId="0" xfId="0" applyNumberFormat="1" applyFont="1" applyFill="1" applyAlignment="1">
      <alignment vertical="center"/>
    </xf>
    <xf numFmtId="178" fontId="23" fillId="0" borderId="0" xfId="0" applyNumberFormat="1" applyFont="1" applyFill="1" applyAlignment="1">
      <alignment vertical="center"/>
    </xf>
    <xf numFmtId="178" fontId="22" fillId="4" borderId="0" xfId="0" applyNumberFormat="1" applyFont="1" applyFill="1" applyAlignment="1">
      <alignment vertical="center"/>
    </xf>
    <xf numFmtId="178" fontId="90" fillId="4" borderId="0" xfId="0" applyNumberFormat="1" applyFont="1" applyFill="1" applyAlignment="1">
      <alignment vertical="center"/>
    </xf>
    <xf numFmtId="178" fontId="90" fillId="0" borderId="0" xfId="0" applyNumberFormat="1" applyFont="1" applyFill="1" applyAlignment="1">
      <alignment horizontal="right" vertical="center"/>
    </xf>
    <xf numFmtId="178" fontId="90" fillId="0" borderId="0" xfId="0" applyNumberFormat="1" applyFont="1" applyFill="1" applyAlignment="1">
      <alignment vertical="center" shrinkToFit="1"/>
    </xf>
    <xf numFmtId="179" fontId="91" fillId="0" borderId="0" xfId="0" applyNumberFormat="1" applyFont="1" applyFill="1" applyAlignment="1">
      <alignment horizontal="right" vertical="center"/>
    </xf>
    <xf numFmtId="178" fontId="39" fillId="4" borderId="0" xfId="0" applyNumberFormat="1" applyFont="1" applyFill="1" applyAlignment="1">
      <alignment vertical="center"/>
    </xf>
    <xf numFmtId="178" fontId="39" fillId="0" borderId="0" xfId="0" applyNumberFormat="1" applyFont="1" applyFill="1" applyAlignment="1">
      <alignment vertical="center"/>
    </xf>
    <xf numFmtId="178" fontId="90" fillId="4" borderId="73" xfId="0" applyNumberFormat="1" applyFont="1" applyFill="1" applyBorder="1" applyAlignment="1">
      <alignment horizontal="distributed" vertical="center" justifyLastLine="1"/>
    </xf>
    <xf numFmtId="178" fontId="90" fillId="0" borderId="74" xfId="0" applyNumberFormat="1" applyFont="1" applyFill="1" applyBorder="1" applyAlignment="1">
      <alignment horizontal="center" vertical="center" wrapText="1"/>
    </xf>
    <xf numFmtId="178" fontId="90" fillId="0" borderId="74" xfId="0" applyNumberFormat="1" applyFont="1" applyFill="1" applyBorder="1" applyAlignment="1">
      <alignment horizontal="center" vertical="center" shrinkToFit="1"/>
    </xf>
    <xf numFmtId="179" fontId="92" fillId="0" borderId="75" xfId="0" applyNumberFormat="1" applyFont="1" applyFill="1" applyBorder="1" applyAlignment="1">
      <alignment horizontal="center" vertical="center" wrapText="1"/>
    </xf>
    <xf numFmtId="178" fontId="90" fillId="4" borderId="76" xfId="0" applyNumberFormat="1" applyFont="1" applyFill="1" applyBorder="1" applyAlignment="1">
      <alignment vertical="center"/>
    </xf>
    <xf numFmtId="178" fontId="90" fillId="2" borderId="2" xfId="0" applyNumberFormat="1" applyFont="1" applyFill="1" applyBorder="1" applyAlignment="1">
      <alignment vertical="center"/>
    </xf>
    <xf numFmtId="178" fontId="90" fillId="2" borderId="3" xfId="0" applyNumberFormat="1" applyFont="1" applyFill="1" applyBorder="1" applyAlignment="1">
      <alignment vertical="center"/>
    </xf>
    <xf numFmtId="178" fontId="90" fillId="0" borderId="77" xfId="0" applyNumberFormat="1" applyFont="1" applyFill="1" applyBorder="1" applyAlignment="1">
      <alignment vertical="center"/>
    </xf>
    <xf numFmtId="178" fontId="90" fillId="4" borderId="78" xfId="0" applyNumberFormat="1" applyFont="1" applyFill="1" applyBorder="1" applyAlignment="1">
      <alignment vertical="center" shrinkToFit="1"/>
    </xf>
    <xf numFmtId="179" fontId="92" fillId="0" borderId="79" xfId="0" applyNumberFormat="1" applyFont="1" applyFill="1" applyBorder="1" applyAlignment="1">
      <alignment vertical="center"/>
    </xf>
    <xf numFmtId="178" fontId="93" fillId="4" borderId="0" xfId="0" applyNumberFormat="1" applyFont="1" applyFill="1" applyAlignment="1">
      <alignment vertical="center"/>
    </xf>
    <xf numFmtId="178" fontId="93" fillId="4" borderId="53" xfId="0" applyNumberFormat="1" applyFont="1" applyFill="1" applyBorder="1" applyAlignment="1">
      <alignment vertical="center"/>
    </xf>
    <xf numFmtId="178" fontId="93" fillId="2" borderId="0" xfId="0" applyNumberFormat="1" applyFont="1" applyFill="1" applyBorder="1" applyAlignment="1">
      <alignment vertical="center"/>
    </xf>
    <xf numFmtId="178" fontId="93" fillId="2" borderId="5" xfId="0" applyNumberFormat="1" applyFont="1" applyFill="1" applyBorder="1" applyAlignment="1">
      <alignment vertical="center"/>
    </xf>
    <xf numFmtId="178" fontId="93" fillId="0" borderId="77" xfId="0" applyNumberFormat="1" applyFont="1" applyFill="1" applyBorder="1" applyAlignment="1">
      <alignment vertical="center"/>
    </xf>
    <xf numFmtId="178" fontId="94" fillId="4" borderId="77" xfId="0" applyNumberFormat="1" applyFont="1" applyFill="1" applyBorder="1" applyAlignment="1">
      <alignment vertical="center" shrinkToFit="1"/>
    </xf>
    <xf numFmtId="179" fontId="95" fillId="0" borderId="80" xfId="0" applyNumberFormat="1" applyFont="1" applyFill="1" applyBorder="1" applyAlignment="1">
      <alignment vertical="center"/>
    </xf>
    <xf numFmtId="178" fontId="93" fillId="0" borderId="0" xfId="0" applyNumberFormat="1" applyFont="1" applyFill="1" applyAlignment="1">
      <alignment vertical="center"/>
    </xf>
    <xf numFmtId="178" fontId="90" fillId="4" borderId="53" xfId="0" applyNumberFormat="1" applyFont="1" applyFill="1" applyBorder="1" applyAlignment="1">
      <alignment vertical="center"/>
    </xf>
    <xf numFmtId="0" fontId="0" fillId="2" borderId="5" xfId="0" applyFill="1" applyBorder="1" applyAlignment="1">
      <alignment horizontal="distributed" vertical="center"/>
    </xf>
    <xf numFmtId="178" fontId="90" fillId="2" borderId="77" xfId="0" applyNumberFormat="1" applyFont="1" applyFill="1" applyBorder="1" applyAlignment="1">
      <alignment vertical="center" shrinkToFit="1"/>
    </xf>
    <xf numFmtId="179" fontId="92" fillId="0" borderId="80" xfId="0" applyNumberFormat="1" applyFont="1" applyFill="1" applyBorder="1" applyAlignment="1">
      <alignment vertical="center"/>
    </xf>
    <xf numFmtId="178" fontId="93" fillId="2" borderId="0" xfId="0" applyNumberFormat="1" applyFont="1" applyFill="1" applyBorder="1" applyAlignment="1">
      <alignment horizontal="distributed" vertical="center"/>
    </xf>
    <xf numFmtId="178" fontId="93" fillId="2" borderId="5" xfId="0" applyNumberFormat="1" applyFont="1" applyFill="1" applyBorder="1" applyAlignment="1">
      <alignment horizontal="distributed" vertical="center"/>
    </xf>
    <xf numFmtId="178" fontId="90" fillId="2" borderId="0" xfId="0" applyNumberFormat="1" applyFont="1" applyFill="1" applyBorder="1" applyAlignment="1">
      <alignment horizontal="distributed" vertical="center"/>
    </xf>
    <xf numFmtId="178" fontId="90" fillId="2" borderId="5" xfId="0" applyNumberFormat="1" applyFont="1" applyFill="1" applyBorder="1" applyAlignment="1">
      <alignment horizontal="distributed" vertical="center"/>
    </xf>
    <xf numFmtId="178" fontId="96" fillId="4" borderId="0" xfId="0" applyNumberFormat="1" applyFont="1" applyFill="1" applyAlignment="1">
      <alignment vertical="center"/>
    </xf>
    <xf numFmtId="178" fontId="96" fillId="4" borderId="53" xfId="0" applyNumberFormat="1" applyFont="1" applyFill="1" applyBorder="1" applyAlignment="1">
      <alignment vertical="center"/>
    </xf>
    <xf numFmtId="178" fontId="96" fillId="2" borderId="0" xfId="0" applyNumberFormat="1" applyFont="1" applyFill="1" applyBorder="1" applyAlignment="1">
      <alignment horizontal="distributed" vertical="center"/>
    </xf>
    <xf numFmtId="178" fontId="96" fillId="2" borderId="5" xfId="0" applyNumberFormat="1" applyFont="1" applyFill="1" applyBorder="1" applyAlignment="1">
      <alignment horizontal="distributed" vertical="center"/>
    </xf>
    <xf numFmtId="178" fontId="96" fillId="0" borderId="77" xfId="0" applyNumberFormat="1" applyFont="1" applyFill="1" applyBorder="1" applyAlignment="1">
      <alignment vertical="center"/>
    </xf>
    <xf numFmtId="178" fontId="96" fillId="4" borderId="77" xfId="0" applyNumberFormat="1" applyFont="1" applyFill="1" applyBorder="1" applyAlignment="1">
      <alignment vertical="center" shrinkToFit="1"/>
    </xf>
    <xf numFmtId="178" fontId="96" fillId="0" borderId="0" xfId="0" applyNumberFormat="1" applyFont="1" applyFill="1" applyAlignment="1">
      <alignment vertical="center"/>
    </xf>
    <xf numFmtId="178" fontId="94" fillId="4" borderId="0" xfId="0" applyNumberFormat="1" applyFont="1" applyFill="1" applyAlignment="1">
      <alignment vertical="center"/>
    </xf>
    <xf numFmtId="178" fontId="94" fillId="4" borderId="53" xfId="0" applyNumberFormat="1" applyFont="1" applyFill="1" applyBorder="1" applyAlignment="1">
      <alignment vertical="center"/>
    </xf>
    <xf numFmtId="178" fontId="94" fillId="2" borderId="0" xfId="0" applyNumberFormat="1" applyFont="1" applyFill="1" applyBorder="1" applyAlignment="1">
      <alignment horizontal="distributed" vertical="center"/>
    </xf>
    <xf numFmtId="178" fontId="94" fillId="2" borderId="0" xfId="0" applyNumberFormat="1" applyFont="1" applyFill="1" applyBorder="1" applyAlignment="1">
      <alignment horizontal="left" vertical="center"/>
    </xf>
    <xf numFmtId="178" fontId="94" fillId="2" borderId="5" xfId="0" applyNumberFormat="1" applyFont="1" applyFill="1" applyBorder="1" applyAlignment="1">
      <alignment horizontal="left" vertical="center"/>
    </xf>
    <xf numFmtId="178" fontId="94" fillId="0" borderId="77" xfId="0" applyNumberFormat="1" applyFont="1" applyFill="1" applyBorder="1" applyAlignment="1">
      <alignment vertical="center"/>
    </xf>
    <xf numFmtId="179" fontId="97" fillId="0" borderId="80" xfId="0" applyNumberFormat="1" applyFont="1" applyFill="1" applyBorder="1" applyAlignment="1">
      <alignment vertical="center"/>
    </xf>
    <xf numFmtId="178" fontId="94" fillId="0" borderId="0" xfId="0" applyNumberFormat="1" applyFont="1" applyFill="1" applyAlignment="1">
      <alignment vertical="center"/>
    </xf>
    <xf numFmtId="178" fontId="96" fillId="2" borderId="0" xfId="0" applyNumberFormat="1" applyFont="1" applyFill="1" applyBorder="1" applyAlignment="1">
      <alignment horizontal="right" vertical="center"/>
    </xf>
    <xf numFmtId="178" fontId="96" fillId="2" borderId="5" xfId="0" applyNumberFormat="1" applyFont="1" applyFill="1" applyBorder="1" applyAlignment="1">
      <alignment horizontal="right" vertical="center"/>
    </xf>
    <xf numFmtId="179" fontId="98" fillId="0" borderId="80" xfId="0" applyNumberFormat="1" applyFont="1" applyFill="1" applyBorder="1" applyAlignment="1">
      <alignment vertical="center"/>
    </xf>
    <xf numFmtId="178" fontId="94" fillId="2" borderId="5" xfId="0" applyNumberFormat="1" applyFont="1" applyFill="1" applyBorder="1" applyAlignment="1">
      <alignment horizontal="distributed" vertical="center"/>
    </xf>
    <xf numFmtId="178" fontId="22" fillId="2" borderId="0" xfId="0" applyNumberFormat="1" applyFont="1" applyFill="1" applyBorder="1" applyAlignment="1">
      <alignment vertical="center"/>
    </xf>
    <xf numFmtId="178" fontId="98" fillId="0" borderId="77" xfId="0" applyNumberFormat="1" applyFont="1" applyFill="1" applyBorder="1" applyAlignment="1">
      <alignment vertical="center"/>
    </xf>
    <xf numFmtId="178" fontId="98" fillId="4" borderId="77" xfId="0" applyNumberFormat="1" applyFont="1" applyFill="1" applyBorder="1" applyAlignment="1">
      <alignment vertical="center" shrinkToFit="1"/>
    </xf>
    <xf numFmtId="178" fontId="90" fillId="4" borderId="55" xfId="0" applyNumberFormat="1" applyFont="1" applyFill="1" applyBorder="1" applyAlignment="1">
      <alignment vertical="center"/>
    </xf>
    <xf numFmtId="178" fontId="90" fillId="2" borderId="56" xfId="0" applyNumberFormat="1" applyFont="1" applyFill="1" applyBorder="1" applyAlignment="1">
      <alignment horizontal="distributed" vertical="center"/>
    </xf>
    <xf numFmtId="178" fontId="90" fillId="2" borderId="81" xfId="0" applyNumberFormat="1" applyFont="1" applyFill="1" applyBorder="1" applyAlignment="1">
      <alignment horizontal="distributed" vertical="center"/>
    </xf>
    <xf numFmtId="178" fontId="90" fillId="0" borderId="82" xfId="0" applyNumberFormat="1" applyFont="1" applyFill="1" applyBorder="1" applyAlignment="1">
      <alignment vertical="center"/>
    </xf>
    <xf numFmtId="178" fontId="90" fillId="2" borderId="82" xfId="0" applyNumberFormat="1" applyFont="1" applyFill="1" applyBorder="1" applyAlignment="1">
      <alignment vertical="center" shrinkToFit="1"/>
    </xf>
    <xf numFmtId="179" fontId="92" fillId="0" borderId="83" xfId="0" applyNumberFormat="1" applyFont="1" applyFill="1" applyBorder="1" applyAlignment="1">
      <alignment vertical="center"/>
    </xf>
    <xf numFmtId="178" fontId="94" fillId="4" borderId="4" xfId="0" applyNumberFormat="1" applyFont="1" applyFill="1" applyBorder="1" applyAlignment="1">
      <alignment vertical="center"/>
    </xf>
    <xf numFmtId="178" fontId="94" fillId="2" borderId="4" xfId="0" applyNumberFormat="1" applyFont="1" applyFill="1" applyBorder="1" applyAlignment="1">
      <alignment vertical="center"/>
    </xf>
    <xf numFmtId="178" fontId="94" fillId="2" borderId="5" xfId="0" applyNumberFormat="1" applyFont="1" applyFill="1" applyBorder="1" applyAlignment="1">
      <alignment vertical="center"/>
    </xf>
    <xf numFmtId="178" fontId="96" fillId="4" borderId="4" xfId="0" applyNumberFormat="1" applyFont="1" applyFill="1" applyBorder="1" applyAlignment="1">
      <alignment vertical="center"/>
    </xf>
    <xf numFmtId="178" fontId="96" fillId="2" borderId="4" xfId="0" applyNumberFormat="1" applyFont="1" applyFill="1" applyBorder="1" applyAlignment="1">
      <alignment vertical="center"/>
    </xf>
    <xf numFmtId="178" fontId="99" fillId="2" borderId="9" xfId="0" applyNumberFormat="1" applyFont="1" applyFill="1" applyBorder="1" applyAlignment="1">
      <alignment horizontal="left" vertical="center"/>
    </xf>
    <xf numFmtId="178" fontId="96" fillId="2" borderId="13" xfId="0" applyNumberFormat="1" applyFont="1" applyFill="1" applyBorder="1" applyAlignment="1">
      <alignment horizontal="right" vertical="center"/>
    </xf>
    <xf numFmtId="178" fontId="98" fillId="0" borderId="84" xfId="0" applyNumberFormat="1" applyFont="1" applyFill="1" applyBorder="1" applyAlignment="1">
      <alignment vertical="center"/>
    </xf>
    <xf numFmtId="178" fontId="98" fillId="4" borderId="84" xfId="0" applyNumberFormat="1" applyFont="1" applyFill="1" applyBorder="1" applyAlignment="1">
      <alignment vertical="center" shrinkToFit="1"/>
    </xf>
    <xf numFmtId="179" fontId="98" fillId="0" borderId="84" xfId="0" applyNumberFormat="1" applyFont="1" applyFill="1" applyBorder="1" applyAlignment="1">
      <alignment vertical="center"/>
    </xf>
    <xf numFmtId="178" fontId="96" fillId="2" borderId="9" xfId="0" applyNumberFormat="1" applyFont="1" applyFill="1" applyBorder="1" applyAlignment="1">
      <alignment horizontal="right" vertical="center"/>
    </xf>
    <xf numFmtId="178" fontId="96" fillId="3" borderId="84" xfId="0" applyNumberFormat="1" applyFont="1" applyFill="1" applyBorder="1" applyAlignment="1">
      <alignment vertical="center"/>
    </xf>
    <xf numFmtId="178" fontId="96" fillId="4" borderId="84" xfId="0" applyNumberFormat="1" applyFont="1" applyFill="1" applyBorder="1" applyAlignment="1">
      <alignment vertical="center" shrinkToFit="1"/>
    </xf>
    <xf numFmtId="179" fontId="100" fillId="0" borderId="84" xfId="0" applyNumberFormat="1" applyFont="1" applyFill="1" applyBorder="1" applyAlignment="1">
      <alignment vertical="center"/>
    </xf>
    <xf numFmtId="178" fontId="99" fillId="0" borderId="84" xfId="0" applyNumberFormat="1" applyFont="1" applyFill="1" applyBorder="1" applyAlignment="1">
      <alignment vertical="center"/>
    </xf>
    <xf numFmtId="178" fontId="96" fillId="0" borderId="84" xfId="0" applyNumberFormat="1" applyFont="1" applyFill="1" applyBorder="1" applyAlignment="1">
      <alignment vertical="center"/>
    </xf>
    <xf numFmtId="178" fontId="96" fillId="4" borderId="6" xfId="0" applyNumberFormat="1" applyFont="1" applyFill="1" applyBorder="1" applyAlignment="1">
      <alignment vertical="center"/>
    </xf>
    <xf numFmtId="178" fontId="96" fillId="2" borderId="6" xfId="0" applyNumberFormat="1" applyFont="1" applyFill="1" applyBorder="1" applyAlignment="1">
      <alignment vertical="center"/>
    </xf>
    <xf numFmtId="178" fontId="90" fillId="2" borderId="0" xfId="0" applyNumberFormat="1" applyFont="1" applyFill="1" applyAlignment="1">
      <alignment vertical="center"/>
    </xf>
    <xf numFmtId="178" fontId="90" fillId="2" borderId="0" xfId="0" applyNumberFormat="1" applyFont="1" applyFill="1" applyBorder="1" applyAlignment="1">
      <alignment vertical="center"/>
    </xf>
    <xf numFmtId="178" fontId="90" fillId="0" borderId="0" xfId="0" applyNumberFormat="1" applyFont="1" applyFill="1" applyBorder="1" applyAlignment="1">
      <alignment vertical="center"/>
    </xf>
    <xf numFmtId="179" fontId="92" fillId="0" borderId="0" xfId="0" applyNumberFormat="1" applyFont="1" applyFill="1" applyAlignment="1">
      <alignment vertical="center"/>
    </xf>
    <xf numFmtId="178" fontId="90" fillId="4" borderId="50" xfId="0" applyNumberFormat="1" applyFont="1" applyFill="1" applyBorder="1" applyAlignment="1">
      <alignment vertical="center"/>
    </xf>
    <xf numFmtId="178" fontId="90" fillId="2" borderId="51" xfId="0" applyNumberFormat="1" applyFont="1" applyFill="1" applyBorder="1" applyAlignment="1">
      <alignment vertical="center"/>
    </xf>
    <xf numFmtId="178" fontId="90" fillId="2" borderId="85" xfId="0" applyNumberFormat="1" applyFont="1" applyFill="1" applyBorder="1" applyAlignment="1">
      <alignment vertical="center"/>
    </xf>
    <xf numFmtId="178" fontId="90" fillId="0" borderId="86" xfId="0" applyNumberFormat="1" applyFont="1" applyFill="1" applyBorder="1" applyAlignment="1">
      <alignment vertical="center"/>
    </xf>
    <xf numFmtId="178" fontId="90" fillId="2" borderId="86" xfId="0" applyNumberFormat="1" applyFont="1" applyFill="1" applyBorder="1" applyAlignment="1">
      <alignment vertical="center" shrinkToFit="1"/>
    </xf>
    <xf numFmtId="179" fontId="92" fillId="0" borderId="87" xfId="0" applyNumberFormat="1" applyFont="1" applyFill="1" applyBorder="1" applyAlignment="1">
      <alignment vertical="center"/>
    </xf>
    <xf numFmtId="178" fontId="94" fillId="2" borderId="0" xfId="0" applyNumberFormat="1" applyFont="1" applyFill="1" applyBorder="1" applyAlignment="1">
      <alignment vertical="center"/>
    </xf>
    <xf numFmtId="179" fontId="101" fillId="0" borderId="80" xfId="0" applyNumberFormat="1" applyFont="1" applyFill="1" applyBorder="1" applyAlignment="1">
      <alignment vertical="center"/>
    </xf>
    <xf numFmtId="178" fontId="22" fillId="0" borderId="0" xfId="0" applyNumberFormat="1" applyFont="1" applyFill="1" applyAlignment="1">
      <alignment vertical="center"/>
    </xf>
    <xf numFmtId="178" fontId="90" fillId="0" borderId="53" xfId="0" applyNumberFormat="1" applyFont="1" applyFill="1" applyBorder="1" applyAlignment="1">
      <alignment vertical="center"/>
    </xf>
    <xf numFmtId="0" fontId="0" fillId="0" borderId="5" xfId="0" applyFill="1" applyBorder="1" applyAlignment="1">
      <alignment horizontal="distributed" vertical="center"/>
    </xf>
    <xf numFmtId="178" fontId="90" fillId="0" borderId="77" xfId="0" applyNumberFormat="1" applyFont="1" applyFill="1" applyBorder="1" applyAlignment="1">
      <alignment vertical="center" shrinkToFit="1"/>
    </xf>
    <xf numFmtId="178" fontId="98" fillId="2" borderId="53" xfId="0" applyNumberFormat="1" applyFont="1" applyFill="1" applyBorder="1" applyAlignment="1">
      <alignment vertical="center"/>
    </xf>
    <xf numFmtId="178" fontId="98" fillId="2" borderId="0" xfId="0" applyNumberFormat="1" applyFont="1" applyFill="1" applyBorder="1" applyAlignment="1">
      <alignment vertical="center"/>
    </xf>
    <xf numFmtId="178" fontId="98" fillId="2" borderId="5" xfId="0" applyNumberFormat="1" applyFont="1" applyFill="1" applyBorder="1" applyAlignment="1">
      <alignment vertical="center"/>
    </xf>
    <xf numFmtId="0" fontId="0" fillId="2" borderId="81" xfId="0" applyFill="1" applyBorder="1" applyAlignment="1">
      <alignment horizontal="distributed" vertical="center"/>
    </xf>
    <xf numFmtId="178" fontId="96" fillId="2" borderId="0" xfId="0" applyNumberFormat="1" applyFont="1" applyFill="1" applyBorder="1" applyAlignment="1">
      <alignment vertical="center"/>
    </xf>
    <xf numFmtId="178" fontId="96" fillId="0" borderId="0" xfId="0" applyNumberFormat="1" applyFont="1" applyFill="1" applyBorder="1" applyAlignment="1">
      <alignment vertical="center"/>
    </xf>
    <xf numFmtId="178" fontId="96" fillId="2" borderId="0" xfId="0" applyNumberFormat="1" applyFont="1" applyFill="1" applyBorder="1" applyAlignment="1">
      <alignment vertical="center" shrinkToFit="1"/>
    </xf>
    <xf numFmtId="179" fontId="95" fillId="0" borderId="54" xfId="0" applyNumberFormat="1" applyFont="1" applyFill="1" applyBorder="1" applyAlignment="1">
      <alignment vertical="center"/>
    </xf>
    <xf numFmtId="178" fontId="90" fillId="4" borderId="58" xfId="0" applyNumberFormat="1" applyFont="1" applyFill="1" applyBorder="1" applyAlignment="1">
      <alignment vertical="center"/>
    </xf>
    <xf numFmtId="178" fontId="90" fillId="2" borderId="59" xfId="0" applyNumberFormat="1" applyFont="1" applyFill="1" applyBorder="1" applyAlignment="1">
      <alignment vertical="center"/>
    </xf>
    <xf numFmtId="178" fontId="90" fillId="2" borderId="58" xfId="0" applyNumberFormat="1" applyFont="1" applyFill="1" applyBorder="1" applyAlignment="1">
      <alignment vertical="center"/>
    </xf>
    <xf numFmtId="178" fontId="90" fillId="2" borderId="88" xfId="0" applyNumberFormat="1" applyFont="1" applyFill="1" applyBorder="1" applyAlignment="1">
      <alignment vertical="center"/>
    </xf>
    <xf numFmtId="178" fontId="90" fillId="0" borderId="89" xfId="0" applyNumberFormat="1" applyFont="1" applyFill="1" applyBorder="1" applyAlignment="1">
      <alignment vertical="center"/>
    </xf>
    <xf numFmtId="178" fontId="90" fillId="2" borderId="89" xfId="0" applyNumberFormat="1" applyFont="1" applyFill="1" applyBorder="1" applyAlignment="1">
      <alignment vertical="center" shrinkToFit="1"/>
    </xf>
    <xf numFmtId="179" fontId="92" fillId="0" borderId="90" xfId="0" applyNumberFormat="1" applyFont="1" applyFill="1" applyBorder="1" applyAlignment="1">
      <alignment vertical="center"/>
    </xf>
    <xf numFmtId="178" fontId="94" fillId="2" borderId="51" xfId="0" applyNumberFormat="1" applyFont="1" applyFill="1" applyBorder="1" applyAlignment="1">
      <alignment vertical="center"/>
    </xf>
    <xf numFmtId="178" fontId="94" fillId="0" borderId="51" xfId="0" applyNumberFormat="1" applyFont="1" applyFill="1" applyBorder="1" applyAlignment="1">
      <alignment vertical="center"/>
    </xf>
    <xf numFmtId="178" fontId="94" fillId="2" borderId="51" xfId="0" applyNumberFormat="1" applyFont="1" applyFill="1" applyBorder="1" applyAlignment="1">
      <alignment vertical="center" shrinkToFit="1"/>
    </xf>
    <xf numFmtId="179" fontId="100" fillId="0" borderId="51" xfId="0" applyNumberFormat="1" applyFont="1" applyFill="1" applyBorder="1" applyAlignment="1">
      <alignment vertical="center"/>
    </xf>
    <xf numFmtId="178" fontId="90" fillId="4" borderId="56" xfId="0" applyNumberFormat="1" applyFont="1" applyFill="1" applyBorder="1" applyAlignment="1">
      <alignment vertical="center"/>
    </xf>
    <xf numFmtId="178" fontId="90" fillId="2" borderId="56" xfId="0" applyNumberFormat="1" applyFont="1" applyFill="1" applyBorder="1" applyAlignment="1">
      <alignment vertical="center"/>
    </xf>
    <xf numFmtId="178" fontId="90" fillId="0" borderId="56" xfId="0" applyNumberFormat="1" applyFont="1" applyFill="1" applyBorder="1" applyAlignment="1">
      <alignment vertical="center"/>
    </xf>
    <xf numFmtId="178" fontId="90" fillId="0" borderId="56" xfId="0" applyNumberFormat="1" applyFont="1" applyFill="1" applyBorder="1" applyAlignment="1">
      <alignment vertical="center" shrinkToFit="1"/>
    </xf>
    <xf numFmtId="179" fontId="92" fillId="0" borderId="56" xfId="0" applyNumberFormat="1" applyFont="1" applyFill="1" applyBorder="1" applyAlignment="1">
      <alignment vertical="center"/>
    </xf>
    <xf numFmtId="179" fontId="92" fillId="0" borderId="52" xfId="0" applyNumberFormat="1" applyFont="1" applyFill="1" applyBorder="1" applyAlignment="1">
      <alignment vertical="center"/>
    </xf>
    <xf numFmtId="179" fontId="92" fillId="0" borderId="54" xfId="0" applyNumberFormat="1" applyFont="1" applyFill="1" applyBorder="1" applyAlignment="1">
      <alignment vertical="center"/>
    </xf>
    <xf numFmtId="179" fontId="92" fillId="0" borderId="57" xfId="0" applyNumberFormat="1" applyFont="1" applyFill="1" applyBorder="1" applyAlignment="1">
      <alignment horizontal="right" vertical="center"/>
    </xf>
    <xf numFmtId="0" fontId="0" fillId="0" borderId="0" xfId="0" applyBorder="1" applyAlignment="1">
      <alignment horizontal="distributed" vertical="center"/>
    </xf>
    <xf numFmtId="178" fontId="22" fillId="4" borderId="0" xfId="0" applyNumberFormat="1" applyFont="1" applyFill="1" applyBorder="1" applyAlignment="1">
      <alignment vertical="center"/>
    </xf>
    <xf numFmtId="178" fontId="90" fillId="0" borderId="0" xfId="0" applyNumberFormat="1" applyFont="1" applyFill="1" applyBorder="1" applyAlignment="1">
      <alignment horizontal="center" vertical="center"/>
    </xf>
    <xf numFmtId="178" fontId="90" fillId="4" borderId="0" xfId="0" applyNumberFormat="1" applyFont="1" applyFill="1" applyBorder="1" applyAlignment="1">
      <alignment vertical="center"/>
    </xf>
    <xf numFmtId="178" fontId="102" fillId="0" borderId="0" xfId="0" applyNumberFormat="1" applyFont="1" applyFill="1" applyBorder="1" applyAlignment="1">
      <alignment vertical="center"/>
    </xf>
    <xf numFmtId="178" fontId="103" fillId="0" borderId="0" xfId="0" applyNumberFormat="1" applyFont="1" applyFill="1" applyBorder="1" applyAlignment="1">
      <alignment vertical="center" shrinkToFit="1"/>
    </xf>
    <xf numFmtId="179" fontId="95" fillId="0" borderId="51" xfId="0" applyNumberFormat="1" applyFont="1" applyFill="1" applyBorder="1" applyAlignment="1">
      <alignment vertical="center"/>
    </xf>
    <xf numFmtId="178" fontId="39" fillId="4" borderId="0" xfId="0" applyNumberFormat="1" applyFont="1" applyFill="1" applyBorder="1" applyAlignment="1">
      <alignment vertical="center"/>
    </xf>
    <xf numFmtId="178" fontId="90" fillId="0" borderId="0" xfId="0" applyNumberFormat="1" applyFont="1" applyFill="1" applyAlignment="1">
      <alignment vertical="center"/>
    </xf>
    <xf numFmtId="178" fontId="104" fillId="0" borderId="0" xfId="0" applyNumberFormat="1" applyFont="1" applyFill="1" applyAlignment="1">
      <alignment vertical="center"/>
    </xf>
    <xf numFmtId="178" fontId="104" fillId="0" borderId="0" xfId="0" applyNumberFormat="1" applyFont="1" applyFill="1" applyAlignment="1">
      <alignment vertical="center" shrinkToFit="1"/>
    </xf>
    <xf numFmtId="179" fontId="105" fillId="0" borderId="0" xfId="0" applyNumberFormat="1" applyFont="1" applyFill="1" applyAlignment="1">
      <alignment vertical="center"/>
    </xf>
    <xf numFmtId="0" fontId="106" fillId="0" borderId="0" xfId="5" applyFont="1">
      <alignment vertical="center"/>
    </xf>
    <xf numFmtId="0" fontId="106" fillId="0" borderId="91" xfId="5" applyFont="1" applyBorder="1">
      <alignment vertical="center"/>
    </xf>
    <xf numFmtId="0" fontId="107" fillId="0" borderId="92" xfId="5" applyFont="1" applyBorder="1">
      <alignment vertical="center"/>
    </xf>
    <xf numFmtId="0" fontId="108" fillId="0" borderId="93" xfId="5" applyFont="1" applyBorder="1" applyAlignment="1">
      <alignment horizontal="center" vertical="center"/>
    </xf>
    <xf numFmtId="0" fontId="109" fillId="5" borderId="34" xfId="5" applyFont="1" applyFill="1" applyBorder="1">
      <alignment vertical="center"/>
    </xf>
    <xf numFmtId="0" fontId="110" fillId="5" borderId="36" xfId="5" applyFont="1" applyFill="1" applyBorder="1">
      <alignment vertical="center"/>
    </xf>
    <xf numFmtId="0" fontId="106" fillId="5" borderId="94" xfId="5" applyFont="1" applyFill="1" applyBorder="1">
      <alignment vertical="center"/>
    </xf>
    <xf numFmtId="0" fontId="109" fillId="0" borderId="34" xfId="5" applyFont="1" applyBorder="1">
      <alignment vertical="center"/>
    </xf>
    <xf numFmtId="0" fontId="110" fillId="0" borderId="36" xfId="5" applyFont="1" applyBorder="1">
      <alignment vertical="center"/>
    </xf>
    <xf numFmtId="0" fontId="106" fillId="0" borderId="94" xfId="5" applyFont="1" applyBorder="1">
      <alignment vertical="center"/>
    </xf>
    <xf numFmtId="0" fontId="109" fillId="0" borderId="34" xfId="5" applyFont="1" applyBorder="1" applyAlignment="1">
      <alignment vertical="center" wrapText="1"/>
    </xf>
    <xf numFmtId="0" fontId="111" fillId="6" borderId="37" xfId="5" applyFont="1" applyFill="1" applyBorder="1" applyAlignment="1">
      <alignment horizontal="center" vertical="center"/>
    </xf>
    <xf numFmtId="0" fontId="112" fillId="6" borderId="35" xfId="5" applyFont="1" applyFill="1" applyBorder="1" applyAlignment="1">
      <alignment horizontal="center" vertical="center" wrapText="1"/>
    </xf>
    <xf numFmtId="0" fontId="111" fillId="6" borderId="35" xfId="5" applyFont="1" applyFill="1" applyBorder="1" applyAlignment="1">
      <alignment horizontal="center" vertical="center"/>
    </xf>
    <xf numFmtId="0" fontId="111" fillId="6" borderId="95" xfId="5" applyFont="1" applyFill="1" applyBorder="1" applyAlignment="1">
      <alignment horizontal="center" vertical="center"/>
    </xf>
    <xf numFmtId="0" fontId="109" fillId="0" borderId="0" xfId="5" applyFont="1" applyAlignment="1">
      <alignment horizontal="right" vertical="center"/>
    </xf>
    <xf numFmtId="0" fontId="109" fillId="0" borderId="0" xfId="5" applyFont="1">
      <alignment vertical="center"/>
    </xf>
    <xf numFmtId="0" fontId="108" fillId="5" borderId="0" xfId="5" applyFont="1" applyFill="1" applyBorder="1" applyAlignment="1">
      <alignment horizontal="distributed" vertical="center"/>
    </xf>
    <xf numFmtId="0" fontId="108" fillId="0" borderId="24" xfId="5" applyFont="1" applyBorder="1" applyAlignment="1">
      <alignment horizontal="right" vertical="center"/>
    </xf>
    <xf numFmtId="0" fontId="108" fillId="0" borderId="66" xfId="5" applyFont="1" applyBorder="1" applyAlignment="1">
      <alignment horizontal="right" vertical="center"/>
    </xf>
    <xf numFmtId="0" fontId="114" fillId="0" borderId="24" xfId="5" applyFont="1" applyBorder="1" applyAlignment="1">
      <alignment horizontal="right" vertical="center"/>
    </xf>
    <xf numFmtId="0" fontId="114" fillId="0" borderId="66" xfId="5" applyFont="1" applyBorder="1" applyAlignment="1">
      <alignment horizontal="right" vertical="center"/>
    </xf>
    <xf numFmtId="0" fontId="106" fillId="0" borderId="34" xfId="5" applyFont="1" applyBorder="1" applyAlignment="1">
      <alignment horizontal="right" vertical="center"/>
    </xf>
    <xf numFmtId="0" fontId="106" fillId="0" borderId="94" xfId="5" applyFont="1" applyBorder="1" applyAlignment="1">
      <alignment vertical="center"/>
    </xf>
    <xf numFmtId="0" fontId="118" fillId="0" borderId="34" xfId="5" applyFont="1" applyBorder="1" applyAlignment="1">
      <alignment horizontal="right" vertical="center"/>
    </xf>
    <xf numFmtId="0" fontId="117" fillId="0" borderId="94" xfId="5" applyFont="1" applyBorder="1">
      <alignment vertical="center"/>
    </xf>
    <xf numFmtId="0" fontId="108" fillId="0" borderId="0" xfId="5" applyFont="1" applyBorder="1" applyAlignment="1">
      <alignment horizontal="distributed" vertical="center"/>
    </xf>
    <xf numFmtId="178" fontId="106" fillId="0" borderId="0" xfId="6" applyNumberFormat="1" applyFont="1">
      <alignment vertical="center"/>
    </xf>
    <xf numFmtId="178" fontId="106" fillId="0" borderId="0" xfId="6" applyNumberFormat="1" applyFont="1" applyAlignment="1">
      <alignment horizontal="center" vertical="center"/>
    </xf>
    <xf numFmtId="178" fontId="106" fillId="0" borderId="0" xfId="6" applyNumberFormat="1" applyFont="1" applyAlignment="1">
      <alignment vertical="center" wrapText="1"/>
    </xf>
    <xf numFmtId="178" fontId="120" fillId="0" borderId="0" xfId="6" applyNumberFormat="1" applyFont="1">
      <alignment vertical="center"/>
    </xf>
    <xf numFmtId="178" fontId="124" fillId="0" borderId="0" xfId="6" applyNumberFormat="1" applyFont="1" applyAlignment="1">
      <alignment horizontal="right" vertical="center"/>
    </xf>
    <xf numFmtId="178" fontId="111" fillId="8" borderId="25" xfId="6" applyNumberFormat="1" applyFont="1" applyFill="1" applyBorder="1" applyAlignment="1">
      <alignment horizontal="center" vertical="center"/>
    </xf>
    <xf numFmtId="182" fontId="125" fillId="5" borderId="95" xfId="6" applyNumberFormat="1" applyFont="1" applyFill="1" applyBorder="1" applyAlignment="1">
      <alignment vertical="center"/>
    </xf>
    <xf numFmtId="182" fontId="107" fillId="5" borderId="23" xfId="6" applyNumberFormat="1" applyFont="1" applyFill="1" applyBorder="1" applyAlignment="1">
      <alignment vertical="center"/>
    </xf>
    <xf numFmtId="182" fontId="107" fillId="5" borderId="24" xfId="6" applyNumberFormat="1" applyFont="1" applyFill="1" applyBorder="1" applyAlignment="1">
      <alignment vertical="center"/>
    </xf>
    <xf numFmtId="178" fontId="107" fillId="5" borderId="25" xfId="6" applyNumberFormat="1" applyFont="1" applyFill="1" applyBorder="1" applyAlignment="1">
      <alignment vertical="center" shrinkToFit="1"/>
    </xf>
    <xf numFmtId="182" fontId="108" fillId="5" borderId="36" xfId="6" applyNumberFormat="1" applyFont="1" applyFill="1" applyBorder="1">
      <alignment vertical="center"/>
    </xf>
    <xf numFmtId="182" fontId="106" fillId="0" borderId="25" xfId="6" applyNumberFormat="1" applyFont="1" applyFill="1" applyBorder="1" applyAlignment="1">
      <alignment horizontal="center" vertical="center"/>
    </xf>
    <xf numFmtId="182" fontId="106" fillId="0" borderId="66" xfId="6" applyNumberFormat="1" applyFont="1" applyFill="1" applyBorder="1" applyAlignment="1">
      <alignment horizontal="center" vertical="center"/>
    </xf>
    <xf numFmtId="182" fontId="106" fillId="0" borderId="96" xfId="6" applyNumberFormat="1" applyFont="1" applyFill="1" applyBorder="1" applyAlignment="1">
      <alignment vertical="center" wrapText="1"/>
    </xf>
    <xf numFmtId="178" fontId="126" fillId="0" borderId="25" xfId="6" applyNumberFormat="1" applyFont="1" applyFill="1" applyBorder="1" applyAlignment="1">
      <alignment vertical="center" shrinkToFit="1"/>
    </xf>
    <xf numFmtId="182" fontId="127" fillId="5" borderId="36" xfId="6" applyNumberFormat="1" applyFont="1" applyFill="1" applyBorder="1">
      <alignment vertical="center"/>
    </xf>
    <xf numFmtId="182" fontId="108" fillId="0" borderId="25" xfId="6" applyNumberFormat="1" applyFont="1" applyFill="1" applyBorder="1" applyAlignment="1">
      <alignment horizontal="center" vertical="center"/>
    </xf>
    <xf numFmtId="182" fontId="117" fillId="0" borderId="96" xfId="6" applyNumberFormat="1" applyFont="1" applyFill="1" applyBorder="1" applyAlignment="1">
      <alignment vertical="center" wrapText="1"/>
    </xf>
    <xf numFmtId="182" fontId="127" fillId="5" borderId="29" xfId="6" applyNumberFormat="1" applyFont="1" applyFill="1" applyBorder="1">
      <alignment vertical="center"/>
    </xf>
    <xf numFmtId="182" fontId="108" fillId="5" borderId="36" xfId="6" applyNumberFormat="1" applyFont="1" applyFill="1" applyBorder="1" applyAlignment="1">
      <alignment vertical="top"/>
    </xf>
    <xf numFmtId="178" fontId="126" fillId="0" borderId="24" xfId="6" applyNumberFormat="1" applyFont="1" applyFill="1" applyBorder="1" applyAlignment="1">
      <alignment vertical="center" shrinkToFit="1"/>
    </xf>
    <xf numFmtId="182" fontId="108" fillId="0" borderId="35" xfId="6" applyNumberFormat="1" applyFont="1" applyFill="1" applyBorder="1" applyAlignment="1">
      <alignment horizontal="center" vertical="center"/>
    </xf>
    <xf numFmtId="182" fontId="106" fillId="0" borderId="95" xfId="6" applyNumberFormat="1" applyFont="1" applyFill="1" applyBorder="1" applyAlignment="1">
      <alignment horizontal="center" vertical="center"/>
    </xf>
    <xf numFmtId="182" fontId="106" fillId="0" borderId="100" xfId="6" applyNumberFormat="1" applyFont="1" applyFill="1" applyBorder="1" applyAlignment="1">
      <alignment vertical="center" wrapText="1"/>
    </xf>
    <xf numFmtId="178" fontId="126" fillId="0" borderId="35" xfId="6" applyNumberFormat="1" applyFont="1" applyFill="1" applyBorder="1" applyAlignment="1">
      <alignment vertical="center" shrinkToFit="1"/>
    </xf>
    <xf numFmtId="178" fontId="107" fillId="0" borderId="92" xfId="6" applyNumberFormat="1" applyFont="1" applyFill="1" applyBorder="1" applyAlignment="1">
      <alignment vertical="center" shrinkToFit="1"/>
    </xf>
    <xf numFmtId="178" fontId="128" fillId="0" borderId="0" xfId="6" applyNumberFormat="1" applyFont="1">
      <alignment vertical="center"/>
    </xf>
    <xf numFmtId="178" fontId="128" fillId="0" borderId="0" xfId="6" applyNumberFormat="1" applyFont="1" applyAlignment="1">
      <alignment horizontal="center" vertical="center"/>
    </xf>
    <xf numFmtId="178" fontId="128" fillId="0" borderId="0" xfId="6" applyNumberFormat="1" applyFont="1" applyAlignment="1">
      <alignment vertical="center" wrapText="1"/>
    </xf>
    <xf numFmtId="203" fontId="128" fillId="0" borderId="0" xfId="6" applyNumberFormat="1" applyFont="1" applyAlignment="1"/>
    <xf numFmtId="178" fontId="128" fillId="0" borderId="0" xfId="6" applyNumberFormat="1" applyFont="1" applyAlignment="1"/>
    <xf numFmtId="0" fontId="39" fillId="0" borderId="0" xfId="0" applyFont="1" applyAlignment="1">
      <alignment vertical="center"/>
    </xf>
    <xf numFmtId="0" fontId="39" fillId="0" borderId="0" xfId="0" applyFont="1" applyAlignment="1">
      <alignment horizontal="center" vertical="center"/>
    </xf>
    <xf numFmtId="0" fontId="61" fillId="0" borderId="101" xfId="0" applyNumberFormat="1" applyFont="1" applyBorder="1" applyAlignment="1">
      <alignment horizontal="center" vertical="center"/>
    </xf>
    <xf numFmtId="0" fontId="39" fillId="0" borderId="75" xfId="0" applyFont="1" applyBorder="1" applyAlignment="1">
      <alignment horizontal="center" vertical="center"/>
    </xf>
    <xf numFmtId="0" fontId="61" fillId="0" borderId="104" xfId="0" applyNumberFormat="1" applyFont="1" applyBorder="1" applyAlignment="1">
      <alignment horizontal="center" vertical="center"/>
    </xf>
    <xf numFmtId="0" fontId="61" fillId="0" borderId="105" xfId="2" applyNumberFormat="1" applyFont="1" applyBorder="1" applyAlignment="1">
      <alignment horizontal="center" vertical="center"/>
    </xf>
    <xf numFmtId="0" fontId="61" fillId="0" borderId="107" xfId="0" applyNumberFormat="1" applyFont="1" applyBorder="1" applyAlignment="1">
      <alignment horizontal="center" vertical="center"/>
    </xf>
    <xf numFmtId="38" fontId="61" fillId="0" borderId="108" xfId="2" applyFont="1" applyBorder="1" applyAlignment="1">
      <alignment vertical="center"/>
    </xf>
    <xf numFmtId="0" fontId="61" fillId="0" borderId="114" xfId="0" applyNumberFormat="1" applyFont="1" applyBorder="1" applyAlignment="1">
      <alignment vertical="center"/>
    </xf>
    <xf numFmtId="38" fontId="61" fillId="0" borderId="79" xfId="2" applyFont="1" applyBorder="1" applyAlignment="1">
      <alignment vertical="center"/>
    </xf>
    <xf numFmtId="0" fontId="61" fillId="0" borderId="119" xfId="0" applyNumberFormat="1" applyFont="1" applyBorder="1" applyAlignment="1">
      <alignment vertical="center"/>
    </xf>
    <xf numFmtId="38" fontId="61" fillId="0" borderId="80" xfId="2" applyFont="1" applyBorder="1" applyAlignment="1">
      <alignment vertical="center"/>
    </xf>
    <xf numFmtId="0" fontId="23" fillId="0" borderId="114" xfId="0" applyFont="1" applyBorder="1" applyAlignment="1"/>
    <xf numFmtId="0" fontId="23" fillId="0" borderId="119" xfId="0" applyFont="1" applyBorder="1" applyAlignment="1"/>
    <xf numFmtId="0" fontId="61" fillId="0" borderId="124" xfId="0" applyNumberFormat="1" applyFont="1" applyBorder="1" applyAlignment="1">
      <alignment vertical="center"/>
    </xf>
    <xf numFmtId="38" fontId="61" fillId="0" borderId="125" xfId="2" applyFont="1" applyBorder="1" applyAlignment="1">
      <alignment vertical="center"/>
    </xf>
    <xf numFmtId="0" fontId="23" fillId="0" borderId="126" xfId="0" applyFont="1" applyBorder="1" applyAlignment="1"/>
    <xf numFmtId="0" fontId="61" fillId="0" borderId="128" xfId="0" applyNumberFormat="1" applyFont="1" applyBorder="1" applyAlignment="1">
      <alignment vertical="center"/>
    </xf>
    <xf numFmtId="38" fontId="61" fillId="0" borderId="129" xfId="2" applyFont="1" applyBorder="1" applyAlignment="1">
      <alignment vertical="center"/>
    </xf>
    <xf numFmtId="0" fontId="61" fillId="0" borderId="126" xfId="0" applyNumberFormat="1" applyFont="1" applyBorder="1" applyAlignment="1">
      <alignment vertical="center"/>
    </xf>
    <xf numFmtId="38" fontId="61" fillId="0" borderId="83" xfId="2" applyFont="1" applyBorder="1" applyAlignment="1">
      <alignment vertical="center"/>
    </xf>
    <xf numFmtId="0" fontId="45" fillId="0" borderId="0" xfId="0" applyFont="1" applyAlignment="1">
      <alignment vertical="center"/>
    </xf>
    <xf numFmtId="0" fontId="45" fillId="0" borderId="0" xfId="0" applyFont="1" applyAlignment="1">
      <alignment vertical="center" wrapText="1"/>
    </xf>
    <xf numFmtId="0" fontId="0" fillId="0" borderId="0" xfId="0" applyFill="1"/>
    <xf numFmtId="0" fontId="130" fillId="0" borderId="0" xfId="0" applyFont="1" applyFill="1"/>
    <xf numFmtId="0" fontId="130" fillId="0" borderId="0" xfId="0" applyFont="1" applyFill="1" applyAlignment="1">
      <alignment horizontal="right"/>
    </xf>
    <xf numFmtId="0" fontId="8" fillId="0" borderId="0" xfId="0" applyFont="1" applyBorder="1" applyAlignment="1">
      <alignment vertical="top" wrapText="1"/>
    </xf>
    <xf numFmtId="0" fontId="0" fillId="0" borderId="0" xfId="0" applyFont="1" applyBorder="1" applyAlignment="1">
      <alignment vertical="top"/>
    </xf>
    <xf numFmtId="0" fontId="8" fillId="0" borderId="0" xfId="0" applyFont="1" applyAlignment="1">
      <alignment vertical="top"/>
    </xf>
    <xf numFmtId="0" fontId="43" fillId="0" borderId="0" xfId="0" applyFont="1" applyAlignment="1">
      <alignment vertical="center"/>
    </xf>
    <xf numFmtId="0" fontId="43" fillId="0" borderId="0" xfId="0" applyFont="1" applyAlignment="1">
      <alignment horizontal="right" vertical="center"/>
    </xf>
    <xf numFmtId="209" fontId="43" fillId="0" borderId="0" xfId="0" applyNumberFormat="1" applyFont="1" applyAlignment="1">
      <alignment vertical="center"/>
    </xf>
    <xf numFmtId="0" fontId="43" fillId="0" borderId="0" xfId="0" applyFont="1" applyAlignment="1">
      <alignment horizontal="distributed" vertical="center"/>
    </xf>
    <xf numFmtId="0" fontId="43" fillId="0" borderId="0" xfId="0" applyFont="1" applyAlignment="1">
      <alignment horizontal="center" vertical="center"/>
    </xf>
    <xf numFmtId="0" fontId="54" fillId="0" borderId="0" xfId="0" applyFont="1" applyAlignment="1">
      <alignment horizontal="right" vertical="center"/>
    </xf>
    <xf numFmtId="0" fontId="0" fillId="0" borderId="0" xfId="0" applyAlignment="1">
      <alignment vertical="center"/>
    </xf>
    <xf numFmtId="0" fontId="131" fillId="0" borderId="0" xfId="0" applyFont="1"/>
    <xf numFmtId="0" fontId="8" fillId="0" borderId="0" xfId="0" applyFont="1" applyFill="1" applyBorder="1" applyAlignment="1">
      <alignment vertical="top" wrapText="1"/>
    </xf>
    <xf numFmtId="0" fontId="8" fillId="0" borderId="0" xfId="0" applyFont="1" applyFill="1" applyBorder="1" applyAlignment="1">
      <alignment vertical="top"/>
    </xf>
    <xf numFmtId="0" fontId="45" fillId="0" borderId="0" xfId="0" applyFont="1" applyFill="1" applyAlignment="1">
      <alignment horizontal="right" vertical="top"/>
    </xf>
    <xf numFmtId="0" fontId="0" fillId="0" borderId="0" xfId="0" applyFill="1" applyAlignment="1">
      <alignment vertical="top"/>
    </xf>
    <xf numFmtId="0" fontId="45" fillId="0" borderId="0" xfId="0" applyFont="1" applyFill="1" applyAlignment="1">
      <alignment vertical="top"/>
    </xf>
    <xf numFmtId="0" fontId="8" fillId="0" borderId="0" xfId="0" applyFont="1"/>
    <xf numFmtId="0" fontId="45" fillId="0" borderId="0" xfId="0" applyFont="1" applyBorder="1" applyAlignment="1">
      <alignment horizontal="left" vertical="center" wrapText="1"/>
    </xf>
    <xf numFmtId="205" fontId="8" fillId="0" borderId="0" xfId="0" applyNumberFormat="1" applyFont="1" applyBorder="1" applyAlignment="1">
      <alignment horizontal="right" vertical="center"/>
    </xf>
    <xf numFmtId="204" fontId="8" fillId="0" borderId="0" xfId="0" applyNumberFormat="1" applyFont="1" applyBorder="1" applyAlignment="1">
      <alignment horizontal="right" vertical="center"/>
    </xf>
    <xf numFmtId="208" fontId="8" fillId="0" borderId="0" xfId="0" applyNumberFormat="1" applyFont="1" applyBorder="1"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Border="1" applyAlignment="1"/>
    <xf numFmtId="0" fontId="45" fillId="0" borderId="4" xfId="0" applyFont="1" applyFill="1" applyBorder="1" applyAlignment="1">
      <alignment vertical="top" wrapText="1"/>
    </xf>
    <xf numFmtId="0" fontId="132" fillId="0" borderId="135" xfId="0" applyFont="1" applyFill="1" applyBorder="1" applyAlignment="1">
      <alignment vertical="center"/>
    </xf>
    <xf numFmtId="0" fontId="132" fillId="0" borderId="2" xfId="0" applyFont="1" applyFill="1" applyBorder="1" applyAlignment="1">
      <alignment vertical="center"/>
    </xf>
    <xf numFmtId="0" fontId="45" fillId="0" borderId="1" xfId="0" applyFont="1" applyFill="1" applyBorder="1" applyAlignment="1">
      <alignment vertical="center" wrapText="1"/>
    </xf>
    <xf numFmtId="0" fontId="45" fillId="0" borderId="0" xfId="0" applyFont="1" applyAlignment="1">
      <alignment horizontal="right"/>
    </xf>
    <xf numFmtId="0" fontId="0" fillId="0" borderId="0" xfId="0" applyAlignment="1">
      <alignment horizontal="center"/>
    </xf>
    <xf numFmtId="0" fontId="34" fillId="0" borderId="0" xfId="0" applyFont="1" applyAlignment="1">
      <alignment vertical="center"/>
    </xf>
    <xf numFmtId="0" fontId="34" fillId="0" borderId="0" xfId="0" applyFont="1" applyFill="1" applyAlignment="1">
      <alignment vertical="distributed" wrapText="1"/>
    </xf>
    <xf numFmtId="0" fontId="34" fillId="0" borderId="0" xfId="0" applyFont="1" applyAlignment="1">
      <alignment horizontal="center" vertical="center"/>
    </xf>
    <xf numFmtId="210" fontId="43" fillId="0" borderId="0" xfId="0" applyNumberFormat="1" applyFont="1" applyAlignment="1">
      <alignment horizontal="right" vertical="center"/>
    </xf>
    <xf numFmtId="211" fontId="46" fillId="0" borderId="0" xfId="0" applyNumberFormat="1" applyFont="1" applyAlignment="1">
      <alignment horizontal="right" vertical="center" shrinkToFit="1"/>
    </xf>
    <xf numFmtId="211" fontId="43" fillId="0" borderId="0" xfId="0" applyNumberFormat="1" applyFont="1" applyAlignment="1">
      <alignment horizontal="right" vertical="center" shrinkToFit="1"/>
    </xf>
    <xf numFmtId="0" fontId="0" fillId="0" borderId="0" xfId="0" applyAlignment="1">
      <alignment horizontal="center" vertical="center"/>
    </xf>
    <xf numFmtId="0" fontId="8" fillId="0" borderId="0" xfId="0" applyFont="1" applyAlignment="1">
      <alignment vertical="center"/>
    </xf>
    <xf numFmtId="0" fontId="134" fillId="0" borderId="0" xfId="0" applyFont="1" applyAlignment="1">
      <alignment horizontal="center" vertical="center"/>
    </xf>
    <xf numFmtId="0" fontId="134" fillId="0" borderId="0" xfId="0" applyFont="1" applyAlignment="1">
      <alignment vertical="center"/>
    </xf>
    <xf numFmtId="0" fontId="0" fillId="2" borderId="0" xfId="0" applyFill="1"/>
    <xf numFmtId="0" fontId="0" fillId="2" borderId="2" xfId="0" applyFill="1" applyBorder="1" applyAlignment="1"/>
    <xf numFmtId="177" fontId="0" fillId="2" borderId="84" xfId="0" applyNumberFormat="1" applyFill="1" applyBorder="1" applyAlignment="1">
      <alignment horizontal="center" vertical="center"/>
    </xf>
    <xf numFmtId="0" fontId="135" fillId="2" borderId="84" xfId="0" applyFont="1" applyFill="1" applyBorder="1" applyAlignment="1">
      <alignment horizontal="center" vertical="center" wrapText="1" shrinkToFit="1"/>
    </xf>
    <xf numFmtId="0" fontId="0" fillId="2" borderId="84" xfId="0" applyFill="1" applyBorder="1" applyAlignment="1">
      <alignment horizontal="center" vertical="center" wrapText="1" shrinkToFit="1"/>
    </xf>
    <xf numFmtId="0" fontId="33" fillId="2" borderId="0" xfId="0" applyFont="1" applyFill="1"/>
    <xf numFmtId="0" fontId="22" fillId="0" borderId="0" xfId="0" applyFont="1" applyAlignment="1">
      <alignment vertical="center"/>
    </xf>
    <xf numFmtId="212" fontId="22" fillId="0" borderId="60" xfId="0" applyNumberFormat="1" applyFont="1" applyFill="1" applyBorder="1" applyAlignment="1">
      <alignment vertical="center"/>
    </xf>
    <xf numFmtId="212" fontId="22" fillId="0" borderId="89" xfId="0" applyNumberFormat="1" applyFont="1" applyFill="1" applyBorder="1" applyAlignment="1">
      <alignment vertical="center"/>
    </xf>
    <xf numFmtId="212" fontId="22" fillId="0" borderId="59" xfId="0" applyNumberFormat="1" applyFont="1" applyFill="1" applyBorder="1" applyAlignment="1">
      <alignment vertical="center"/>
    </xf>
    <xf numFmtId="212" fontId="22" fillId="0" borderId="138" xfId="0" applyNumberFormat="1" applyFont="1" applyFill="1" applyBorder="1" applyAlignment="1">
      <alignment vertical="center"/>
    </xf>
    <xf numFmtId="212" fontId="22" fillId="2" borderId="89" xfId="0" applyNumberFormat="1" applyFont="1" applyFill="1" applyBorder="1" applyAlignment="1">
      <alignment vertical="center"/>
    </xf>
    <xf numFmtId="212" fontId="22" fillId="0" borderId="138" xfId="0" applyNumberFormat="1" applyFont="1" applyBorder="1" applyAlignment="1">
      <alignment vertical="center"/>
    </xf>
    <xf numFmtId="212" fontId="22" fillId="0" borderId="89" xfId="0" applyNumberFormat="1" applyFont="1" applyBorder="1" applyAlignment="1">
      <alignment vertical="center"/>
    </xf>
    <xf numFmtId="0" fontId="22" fillId="0" borderId="139" xfId="0" applyFont="1" applyBorder="1" applyAlignment="1">
      <alignment horizontal="distributed" vertical="center"/>
    </xf>
    <xf numFmtId="212" fontId="22" fillId="0" borderId="140" xfId="0" applyNumberFormat="1" applyFont="1" applyFill="1" applyBorder="1" applyAlignment="1">
      <alignment vertical="center"/>
    </xf>
    <xf numFmtId="212" fontId="22" fillId="0" borderId="131" xfId="0" applyNumberFormat="1" applyFont="1" applyFill="1" applyBorder="1" applyAlignment="1">
      <alignment vertical="center"/>
    </xf>
    <xf numFmtId="212" fontId="22" fillId="0" borderId="141" xfId="0" applyNumberFormat="1" applyFont="1" applyFill="1" applyBorder="1" applyAlignment="1">
      <alignment vertical="center"/>
    </xf>
    <xf numFmtId="212" fontId="22" fillId="2" borderId="131" xfId="0" applyNumberFormat="1" applyFont="1" applyFill="1" applyBorder="1" applyAlignment="1">
      <alignment vertical="center"/>
    </xf>
    <xf numFmtId="212" fontId="22" fillId="0" borderId="141" xfId="0" applyNumberFormat="1" applyFont="1" applyBorder="1" applyAlignment="1">
      <alignment vertical="center"/>
    </xf>
    <xf numFmtId="212" fontId="22" fillId="0" borderId="131" xfId="0" applyNumberFormat="1" applyFont="1" applyBorder="1" applyAlignment="1">
      <alignment vertical="center"/>
    </xf>
    <xf numFmtId="0" fontId="22" fillId="0" borderId="142" xfId="0" applyFont="1" applyBorder="1" applyAlignment="1">
      <alignment horizontal="distributed" vertical="center"/>
    </xf>
    <xf numFmtId="212" fontId="22" fillId="0" borderId="143" xfId="0" applyNumberFormat="1" applyFont="1" applyFill="1" applyBorder="1" applyAlignment="1">
      <alignment vertical="center"/>
    </xf>
    <xf numFmtId="212" fontId="22" fillId="0" borderId="84" xfId="0" applyNumberFormat="1" applyFont="1" applyFill="1" applyBorder="1" applyAlignment="1">
      <alignment vertical="center"/>
    </xf>
    <xf numFmtId="212" fontId="22" fillId="0" borderId="9" xfId="0" applyNumberFormat="1" applyFont="1" applyFill="1" applyBorder="1" applyAlignment="1">
      <alignment vertical="center"/>
    </xf>
    <xf numFmtId="212" fontId="22" fillId="2" borderId="84" xfId="0" applyNumberFormat="1" applyFont="1" applyFill="1" applyBorder="1" applyAlignment="1">
      <alignment vertical="center"/>
    </xf>
    <xf numFmtId="212" fontId="22" fillId="0" borderId="9" xfId="0" applyNumberFormat="1" applyFont="1" applyBorder="1" applyAlignment="1">
      <alignment vertical="center"/>
    </xf>
    <xf numFmtId="212" fontId="22" fillId="0" borderId="84" xfId="0" applyNumberFormat="1" applyFont="1" applyBorder="1" applyAlignment="1">
      <alignment vertical="center"/>
    </xf>
    <xf numFmtId="0" fontId="22" fillId="0" borderId="144" xfId="0" applyFont="1" applyBorder="1" applyAlignment="1">
      <alignment horizontal="distributed" vertical="center"/>
    </xf>
    <xf numFmtId="0" fontId="35" fillId="0" borderId="144" xfId="0" applyFont="1" applyBorder="1" applyAlignment="1">
      <alignment horizontal="distributed" vertical="center" wrapText="1"/>
    </xf>
    <xf numFmtId="0" fontId="35" fillId="0" borderId="145" xfId="0" applyFont="1" applyBorder="1" applyAlignment="1">
      <alignment horizontal="center" vertical="center" wrapText="1"/>
    </xf>
    <xf numFmtId="0" fontId="35" fillId="0" borderId="74"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146" xfId="0" applyFont="1" applyBorder="1" applyAlignment="1">
      <alignment horizontal="center" vertical="center" wrapText="1"/>
    </xf>
    <xf numFmtId="0" fontId="35" fillId="0" borderId="74" xfId="0" applyFont="1" applyBorder="1" applyAlignment="1">
      <alignment horizontal="center" vertical="center" wrapText="1" shrinkToFit="1"/>
    </xf>
    <xf numFmtId="0" fontId="22" fillId="0" borderId="147" xfId="0" applyFont="1" applyBorder="1" applyAlignment="1">
      <alignment horizontal="distributed" vertical="center"/>
    </xf>
    <xf numFmtId="212" fontId="35" fillId="0" borderId="0" xfId="0" applyNumberFormat="1" applyFont="1" applyAlignment="1">
      <alignment vertical="center" shrinkToFit="1"/>
    </xf>
    <xf numFmtId="38" fontId="42" fillId="0" borderId="0" xfId="2" applyFont="1" applyAlignment="1">
      <alignment vertical="center"/>
    </xf>
    <xf numFmtId="212" fontId="22" fillId="0" borderId="148" xfId="0" applyNumberFormat="1" applyFont="1" applyFill="1" applyBorder="1" applyAlignment="1">
      <alignment vertical="center"/>
    </xf>
    <xf numFmtId="212" fontId="136" fillId="0" borderId="84" xfId="0" applyNumberFormat="1" applyFont="1" applyFill="1" applyBorder="1" applyAlignment="1">
      <alignment vertical="center"/>
    </xf>
    <xf numFmtId="212" fontId="22" fillId="0" borderId="10" xfId="0" applyNumberFormat="1" applyFont="1" applyFill="1" applyBorder="1" applyAlignment="1">
      <alignment vertical="center"/>
    </xf>
    <xf numFmtId="0" fontId="22" fillId="0" borderId="56" xfId="0" applyFont="1" applyBorder="1" applyAlignment="1">
      <alignment horizontal="right" vertical="center"/>
    </xf>
    <xf numFmtId="0" fontId="22" fillId="0" borderId="56" xfId="0" applyFont="1" applyBorder="1" applyAlignment="1">
      <alignment vertical="center"/>
    </xf>
    <xf numFmtId="0" fontId="0" fillId="0" borderId="0" xfId="0" applyFont="1" applyAlignment="1">
      <alignment vertical="center"/>
    </xf>
    <xf numFmtId="0" fontId="0" fillId="0" borderId="0" xfId="0" applyFont="1"/>
    <xf numFmtId="213" fontId="0" fillId="0" borderId="84" xfId="0" applyNumberFormat="1" applyFont="1" applyBorder="1" applyAlignment="1">
      <alignment vertical="center"/>
    </xf>
    <xf numFmtId="214" fontId="0" fillId="9" borderId="84" xfId="0" applyNumberFormat="1" applyFont="1" applyFill="1" applyBorder="1" applyAlignment="1">
      <alignment vertical="center"/>
    </xf>
    <xf numFmtId="182" fontId="0" fillId="9" borderId="84" xfId="0" applyNumberFormat="1" applyFont="1" applyFill="1" applyBorder="1" applyAlignment="1">
      <alignment horizontal="right" vertical="center"/>
    </xf>
    <xf numFmtId="0" fontId="0" fillId="9" borderId="84" xfId="0" applyFont="1" applyFill="1" applyBorder="1" applyAlignment="1">
      <alignment vertical="center" wrapText="1"/>
    </xf>
    <xf numFmtId="214" fontId="131" fillId="9" borderId="84" xfId="0" applyNumberFormat="1" applyFont="1" applyFill="1" applyBorder="1" applyAlignment="1">
      <alignment vertical="center"/>
    </xf>
    <xf numFmtId="214" fontId="0" fillId="0" borderId="84" xfId="0" applyNumberFormat="1" applyFont="1" applyBorder="1" applyAlignment="1">
      <alignment vertical="center"/>
    </xf>
    <xf numFmtId="182" fontId="137" fillId="0" borderId="84" xfId="0" applyNumberFormat="1" applyFont="1" applyFill="1" applyBorder="1" applyAlignment="1">
      <alignment horizontal="right" vertical="center"/>
    </xf>
    <xf numFmtId="0" fontId="0" fillId="0" borderId="84" xfId="0" applyFont="1" applyBorder="1" applyAlignment="1">
      <alignment vertical="center"/>
    </xf>
    <xf numFmtId="214" fontId="0" fillId="10" borderId="84" xfId="0" applyNumberFormat="1" applyFont="1" applyFill="1" applyBorder="1" applyAlignment="1">
      <alignment vertical="center"/>
    </xf>
    <xf numFmtId="182" fontId="137" fillId="10" borderId="84" xfId="0" applyNumberFormat="1" applyFont="1" applyFill="1" applyBorder="1" applyAlignment="1">
      <alignment horizontal="right" vertical="center"/>
    </xf>
    <xf numFmtId="0" fontId="0" fillId="10" borderId="84" xfId="0" applyFont="1" applyFill="1" applyBorder="1" applyAlignment="1">
      <alignment vertical="center"/>
    </xf>
    <xf numFmtId="182" fontId="137" fillId="0" borderId="84" xfId="0" applyNumberFormat="1" applyFont="1" applyBorder="1" applyAlignment="1">
      <alignment horizontal="right" vertical="center"/>
    </xf>
    <xf numFmtId="0" fontId="0" fillId="0" borderId="0" xfId="0" applyFont="1" applyFill="1" applyAlignment="1">
      <alignment vertical="center"/>
    </xf>
    <xf numFmtId="0" fontId="0" fillId="0" borderId="84" xfId="0" applyFont="1" applyFill="1" applyBorder="1" applyAlignment="1">
      <alignment vertical="center"/>
    </xf>
    <xf numFmtId="38" fontId="0" fillId="0" borderId="0" xfId="0" applyNumberFormat="1" applyFont="1" applyAlignment="1">
      <alignment vertical="center"/>
    </xf>
    <xf numFmtId="215" fontId="0" fillId="0" borderId="84" xfId="0" applyNumberFormat="1" applyFont="1" applyBorder="1" applyAlignment="1">
      <alignment vertical="center"/>
    </xf>
    <xf numFmtId="38" fontId="0" fillId="0" borderId="84" xfId="2" applyFont="1" applyFill="1" applyBorder="1" applyAlignment="1">
      <alignment vertical="center"/>
    </xf>
    <xf numFmtId="0" fontId="0" fillId="0" borderId="84" xfId="0" applyFont="1" applyBorder="1" applyAlignment="1">
      <alignment vertical="center" wrapText="1"/>
    </xf>
    <xf numFmtId="214" fontId="131" fillId="0" borderId="84" xfId="0" applyNumberFormat="1" applyFont="1" applyBorder="1" applyAlignment="1">
      <alignment vertical="center"/>
    </xf>
    <xf numFmtId="0" fontId="0" fillId="0" borderId="84" xfId="0" applyFont="1" applyBorder="1" applyAlignment="1">
      <alignment horizontal="center" vertical="center"/>
    </xf>
    <xf numFmtId="214" fontId="0" fillId="11" borderId="84" xfId="0" applyNumberFormat="1" applyFont="1" applyFill="1" applyBorder="1" applyAlignment="1">
      <alignment horizontal="right" vertical="center"/>
    </xf>
    <xf numFmtId="182" fontId="137" fillId="11" borderId="84" xfId="0" applyNumberFormat="1" applyFont="1" applyFill="1" applyBorder="1" applyAlignment="1">
      <alignment horizontal="right" vertical="center"/>
    </xf>
    <xf numFmtId="0" fontId="0" fillId="0" borderId="84" xfId="0" applyFont="1" applyBorder="1" applyAlignment="1">
      <alignment horizontal="right" vertical="center"/>
    </xf>
    <xf numFmtId="0" fontId="53" fillId="0" borderId="0" xfId="0" applyFont="1" applyAlignment="1">
      <alignment vertical="center"/>
    </xf>
    <xf numFmtId="0" fontId="138" fillId="0" borderId="0" xfId="0" applyFont="1" applyAlignment="1">
      <alignment vertical="center"/>
    </xf>
    <xf numFmtId="0" fontId="139" fillId="0" borderId="0" xfId="0" applyFont="1" applyBorder="1" applyAlignment="1">
      <alignment vertical="center"/>
    </xf>
    <xf numFmtId="0" fontId="140" fillId="0" borderId="0" xfId="0" applyFont="1" applyAlignment="1">
      <alignment vertical="center"/>
    </xf>
    <xf numFmtId="0" fontId="141" fillId="0" borderId="0" xfId="0" applyFont="1" applyAlignment="1">
      <alignment vertical="center"/>
    </xf>
    <xf numFmtId="0" fontId="142" fillId="0" borderId="0" xfId="0" applyFont="1" applyAlignment="1">
      <alignment vertical="center"/>
    </xf>
    <xf numFmtId="0" fontId="143" fillId="0" borderId="0" xfId="0" applyFont="1" applyBorder="1" applyAlignment="1">
      <alignment vertical="center"/>
    </xf>
    <xf numFmtId="0" fontId="144" fillId="0" borderId="0" xfId="0" applyFont="1" applyBorder="1" applyAlignment="1">
      <alignment vertical="center"/>
    </xf>
    <xf numFmtId="0" fontId="67" fillId="0" borderId="0" xfId="0" applyFont="1" applyAlignment="1">
      <alignment vertical="center"/>
    </xf>
    <xf numFmtId="0" fontId="67" fillId="0" borderId="7" xfId="0" applyFont="1" applyBorder="1" applyAlignment="1">
      <alignment vertical="center"/>
    </xf>
    <xf numFmtId="38" fontId="147" fillId="0" borderId="0" xfId="7" applyFont="1" applyBorder="1" applyAlignment="1">
      <alignment vertical="center"/>
    </xf>
    <xf numFmtId="0" fontId="67" fillId="0" borderId="0" xfId="0" applyFont="1" applyBorder="1" applyAlignment="1">
      <alignment vertical="center"/>
    </xf>
    <xf numFmtId="0" fontId="69" fillId="0" borderId="2" xfId="0" applyFont="1" applyFill="1" applyBorder="1" applyAlignment="1">
      <alignment vertical="center"/>
    </xf>
    <xf numFmtId="0" fontId="69" fillId="0" borderId="2" xfId="0" applyFont="1" applyFill="1" applyBorder="1" applyAlignment="1">
      <alignment vertical="center" wrapText="1"/>
    </xf>
    <xf numFmtId="0" fontId="69" fillId="0" borderId="3" xfId="0" applyFont="1" applyFill="1" applyBorder="1" applyAlignment="1">
      <alignment vertical="center"/>
    </xf>
    <xf numFmtId="38" fontId="69" fillId="0" borderId="2" xfId="7" applyFont="1" applyFill="1" applyBorder="1" applyAlignment="1">
      <alignment vertical="center" wrapText="1"/>
    </xf>
    <xf numFmtId="38" fontId="69" fillId="0" borderId="2" xfId="7" applyFont="1" applyFill="1" applyBorder="1" applyAlignment="1">
      <alignment vertical="center"/>
    </xf>
    <xf numFmtId="38" fontId="69" fillId="0" borderId="3" xfId="7" applyFont="1" applyFill="1" applyBorder="1" applyAlignment="1">
      <alignment vertical="center"/>
    </xf>
    <xf numFmtId="0" fontId="148" fillId="0" borderId="4" xfId="0" applyFont="1" applyFill="1" applyBorder="1" applyAlignment="1"/>
    <xf numFmtId="0" fontId="148" fillId="0" borderId="0" xfId="0" applyFont="1" applyFill="1" applyBorder="1" applyAlignment="1"/>
    <xf numFmtId="0" fontId="148" fillId="0" borderId="5" xfId="0" applyFont="1" applyFill="1" applyBorder="1" applyAlignment="1"/>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Fill="1" applyBorder="1" applyAlignment="1">
      <alignment vertical="center"/>
    </xf>
    <xf numFmtId="0" fontId="69" fillId="0" borderId="5" xfId="0" applyFont="1" applyFill="1" applyBorder="1" applyAlignment="1">
      <alignment vertical="center"/>
    </xf>
    <xf numFmtId="38" fontId="69" fillId="0" borderId="0" xfId="7" applyFont="1" applyFill="1" applyBorder="1" applyAlignment="1">
      <alignment vertical="center" wrapText="1"/>
    </xf>
    <xf numFmtId="38" fontId="69" fillId="0" borderId="0" xfId="7" applyFont="1" applyFill="1" applyBorder="1" applyAlignment="1">
      <alignment vertical="center"/>
    </xf>
    <xf numFmtId="38" fontId="69" fillId="0" borderId="5" xfId="7" applyFont="1" applyFill="1" applyBorder="1" applyAlignment="1">
      <alignment vertical="center"/>
    </xf>
    <xf numFmtId="0" fontId="67" fillId="0" borderId="0" xfId="0" applyFont="1" applyFill="1" applyBorder="1" applyAlignment="1">
      <alignment vertical="center" wrapText="1"/>
    </xf>
    <xf numFmtId="0" fontId="10" fillId="0" borderId="5" xfId="0" applyFont="1" applyFill="1" applyBorder="1" applyAlignment="1">
      <alignment vertical="center"/>
    </xf>
    <xf numFmtId="0" fontId="67" fillId="0" borderId="0" xfId="0" applyFont="1" applyFill="1" applyBorder="1" applyAlignment="1">
      <alignment horizontal="left" vertical="center" wrapText="1"/>
    </xf>
    <xf numFmtId="0" fontId="70" fillId="0" borderId="4" xfId="0" applyFont="1" applyFill="1" applyBorder="1" applyAlignment="1">
      <alignment vertical="center"/>
    </xf>
    <xf numFmtId="0" fontId="67" fillId="0" borderId="0" xfId="0" applyFont="1" applyFill="1" applyBorder="1" applyAlignment="1">
      <alignment horizontal="left" vertical="center"/>
    </xf>
    <xf numFmtId="0" fontId="67" fillId="0" borderId="0" xfId="0" applyFont="1" applyFill="1" applyAlignment="1">
      <alignment vertical="center"/>
    </xf>
    <xf numFmtId="0" fontId="69" fillId="0" borderId="4" xfId="0" applyFont="1" applyFill="1" applyBorder="1" applyAlignment="1">
      <alignment vertical="center" wrapText="1"/>
    </xf>
    <xf numFmtId="0" fontId="67" fillId="0" borderId="0" xfId="0" applyFont="1" applyFill="1" applyBorder="1" applyAlignment="1">
      <alignment horizontal="center" vertical="center"/>
    </xf>
    <xf numFmtId="0" fontId="67" fillId="0" borderId="0" xfId="0" applyFont="1" applyFill="1" applyBorder="1" applyAlignment="1">
      <alignment horizontal="right" vertical="center"/>
    </xf>
    <xf numFmtId="0" fontId="67" fillId="0" borderId="0" xfId="0" applyFont="1" applyFill="1" applyBorder="1" applyAlignment="1">
      <alignment horizontal="center" vertical="center" wrapText="1"/>
    </xf>
    <xf numFmtId="0" fontId="67" fillId="0" borderId="4" xfId="0" applyFont="1" applyFill="1" applyBorder="1" applyAlignment="1">
      <alignment horizontal="left" vertical="center"/>
    </xf>
    <xf numFmtId="0" fontId="69" fillId="0" borderId="0" xfId="0" applyFont="1" applyFill="1" applyBorder="1" applyAlignment="1">
      <alignment horizontal="left" vertical="center"/>
    </xf>
    <xf numFmtId="0" fontId="69" fillId="0" borderId="5" xfId="0" applyFont="1" applyFill="1" applyBorder="1" applyAlignment="1">
      <alignment horizontal="center" vertical="center"/>
    </xf>
    <xf numFmtId="0" fontId="69" fillId="0" borderId="7" xfId="0" applyFont="1" applyFill="1" applyBorder="1" applyAlignment="1">
      <alignment vertical="center"/>
    </xf>
    <xf numFmtId="3" fontId="149" fillId="0" borderId="7" xfId="0" applyNumberFormat="1" applyFont="1" applyFill="1" applyBorder="1" applyAlignment="1">
      <alignment vertical="center"/>
    </xf>
    <xf numFmtId="3" fontId="150" fillId="0" borderId="7" xfId="0" applyNumberFormat="1" applyFont="1" applyFill="1" applyBorder="1" applyAlignment="1">
      <alignment vertical="center"/>
    </xf>
    <xf numFmtId="0" fontId="69" fillId="0" borderId="7" xfId="0" applyFont="1" applyFill="1" applyBorder="1" applyAlignment="1">
      <alignment vertical="top"/>
    </xf>
    <xf numFmtId="0" fontId="10" fillId="0" borderId="7" xfId="0" applyFont="1" applyFill="1" applyBorder="1" applyAlignment="1">
      <alignment horizontal="right" vertical="top"/>
    </xf>
    <xf numFmtId="3" fontId="150" fillId="0" borderId="7" xfId="0" applyNumberFormat="1" applyFont="1" applyFill="1" applyBorder="1" applyAlignment="1">
      <alignment horizontal="right" vertical="top"/>
    </xf>
    <xf numFmtId="0" fontId="150" fillId="0" borderId="8" xfId="0" applyFont="1" applyFill="1" applyBorder="1" applyAlignment="1">
      <alignment vertical="center" shrinkToFit="1"/>
    </xf>
    <xf numFmtId="38" fontId="151" fillId="0" borderId="6" xfId="7" applyFont="1" applyFill="1" applyBorder="1" applyAlignment="1">
      <alignment horizontal="center" vertical="center"/>
    </xf>
    <xf numFmtId="38" fontId="151" fillId="0" borderId="7" xfId="7" applyFont="1" applyFill="1" applyBorder="1" applyAlignment="1">
      <alignment horizontal="center" vertical="center"/>
    </xf>
    <xf numFmtId="38" fontId="151" fillId="0" borderId="8" xfId="7" applyFont="1" applyFill="1" applyBorder="1" applyAlignment="1">
      <alignment horizontal="center" vertical="center"/>
    </xf>
    <xf numFmtId="0" fontId="67" fillId="0" borderId="2" xfId="0" applyFont="1" applyFill="1" applyBorder="1" applyAlignment="1">
      <alignment vertical="center"/>
    </xf>
    <xf numFmtId="0" fontId="67" fillId="0" borderId="2" xfId="0" applyFont="1" applyFill="1" applyBorder="1" applyAlignment="1">
      <alignment vertical="center" wrapText="1"/>
    </xf>
    <xf numFmtId="0" fontId="67" fillId="0" borderId="3" xfId="0" applyFont="1" applyFill="1" applyBorder="1" applyAlignment="1">
      <alignment vertical="center"/>
    </xf>
    <xf numFmtId="38" fontId="68" fillId="0" borderId="2" xfId="7" applyFont="1" applyFill="1" applyBorder="1" applyAlignment="1">
      <alignment vertical="center" wrapText="1"/>
    </xf>
    <xf numFmtId="38" fontId="68" fillId="0" borderId="2" xfId="7" applyFont="1" applyFill="1" applyBorder="1" applyAlignment="1">
      <alignment vertical="center"/>
    </xf>
    <xf numFmtId="38" fontId="68" fillId="0" borderId="3" xfId="7" applyFont="1" applyFill="1" applyBorder="1" applyAlignment="1">
      <alignment vertical="center"/>
    </xf>
    <xf numFmtId="0" fontId="67" fillId="0" borderId="5" xfId="0" applyFont="1" applyFill="1" applyBorder="1" applyAlignment="1">
      <alignment vertical="center"/>
    </xf>
    <xf numFmtId="38" fontId="68" fillId="0" borderId="0" xfId="7" applyFont="1" applyFill="1" applyBorder="1" applyAlignment="1">
      <alignment vertical="center" wrapText="1"/>
    </xf>
    <xf numFmtId="38" fontId="68" fillId="0" borderId="0" xfId="7" applyFont="1" applyFill="1" applyBorder="1" applyAlignment="1">
      <alignment vertical="center"/>
    </xf>
    <xf numFmtId="38" fontId="68" fillId="0" borderId="5" xfId="7" applyFont="1" applyFill="1" applyBorder="1" applyAlignment="1">
      <alignment vertical="center"/>
    </xf>
    <xf numFmtId="0" fontId="67" fillId="0" borderId="0" xfId="0" applyFont="1" applyFill="1" applyBorder="1"/>
    <xf numFmtId="0" fontId="67" fillId="0" borderId="4" xfId="0" applyFont="1" applyFill="1" applyBorder="1" applyAlignment="1">
      <alignment vertical="center"/>
    </xf>
    <xf numFmtId="0" fontId="69" fillId="0" borderId="5" xfId="0" applyFont="1" applyFill="1" applyBorder="1" applyAlignment="1">
      <alignment vertical="center" wrapText="1"/>
    </xf>
    <xf numFmtId="38" fontId="68" fillId="0" borderId="6" xfId="7" applyFont="1" applyFill="1" applyBorder="1" applyAlignment="1">
      <alignment vertical="center"/>
    </xf>
    <xf numFmtId="38" fontId="68" fillId="0" borderId="7" xfId="7" applyFont="1" applyFill="1" applyBorder="1" applyAlignment="1">
      <alignment vertical="center"/>
    </xf>
    <xf numFmtId="38" fontId="68" fillId="0" borderId="8" xfId="7" applyFont="1" applyFill="1" applyBorder="1" applyAlignment="1">
      <alignment vertical="center"/>
    </xf>
    <xf numFmtId="3" fontId="23" fillId="0" borderId="0" xfId="0" applyNumberFormat="1" applyFont="1" applyFill="1" applyBorder="1" applyAlignment="1">
      <alignment vertical="center" shrinkToFit="1"/>
    </xf>
    <xf numFmtId="0" fontId="23" fillId="0" borderId="0" xfId="0" applyFont="1" applyFill="1" applyBorder="1" applyAlignment="1">
      <alignment vertical="center" shrinkToFit="1"/>
    </xf>
    <xf numFmtId="3" fontId="23" fillId="0" borderId="0" xfId="0" applyNumberFormat="1" applyFont="1" applyFill="1" applyBorder="1" applyAlignment="1">
      <alignment vertical="center"/>
    </xf>
    <xf numFmtId="0" fontId="67" fillId="0" borderId="6" xfId="0" applyFont="1" applyFill="1" applyBorder="1" applyAlignment="1">
      <alignment vertical="center"/>
    </xf>
    <xf numFmtId="0" fontId="67" fillId="0" borderId="7" xfId="0" applyFont="1" applyFill="1" applyBorder="1" applyAlignment="1">
      <alignment vertical="center"/>
    </xf>
    <xf numFmtId="3" fontId="23" fillId="0" borderId="7" xfId="0" applyNumberFormat="1" applyFont="1" applyFill="1" applyBorder="1" applyAlignment="1">
      <alignment vertical="center" shrinkToFit="1"/>
    </xf>
    <xf numFmtId="0" fontId="23" fillId="0" borderId="7" xfId="0" applyFont="1" applyFill="1" applyBorder="1" applyAlignment="1">
      <alignment vertical="center" shrinkToFit="1"/>
    </xf>
    <xf numFmtId="3" fontId="23" fillId="0" borderId="7" xfId="0" applyNumberFormat="1" applyFont="1" applyFill="1" applyBorder="1" applyAlignment="1">
      <alignment vertical="center"/>
    </xf>
    <xf numFmtId="0" fontId="67" fillId="0" borderId="8" xfId="0" applyFont="1" applyFill="1" applyBorder="1" applyAlignment="1">
      <alignment vertical="center"/>
    </xf>
    <xf numFmtId="0" fontId="67" fillId="0" borderId="4" xfId="0" applyFont="1" applyBorder="1" applyAlignment="1">
      <alignment vertical="center"/>
    </xf>
    <xf numFmtId="0" fontId="67" fillId="0" borderId="5" xfId="0" applyFont="1" applyFill="1" applyBorder="1" applyAlignment="1">
      <alignment vertical="center" wrapText="1"/>
    </xf>
    <xf numFmtId="0" fontId="69" fillId="0" borderId="4" xfId="0" applyFont="1" applyFill="1" applyBorder="1" applyAlignment="1">
      <alignment vertical="center"/>
    </xf>
    <xf numFmtId="3" fontId="10"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3" fontId="10" fillId="0" borderId="0" xfId="0" applyNumberFormat="1" applyFont="1" applyFill="1" applyBorder="1" applyAlignment="1">
      <alignment vertical="center"/>
    </xf>
    <xf numFmtId="0" fontId="69" fillId="0" borderId="6" xfId="0" applyFont="1" applyFill="1" applyBorder="1" applyAlignment="1">
      <alignment vertical="center"/>
    </xf>
    <xf numFmtId="3" fontId="10" fillId="0" borderId="7" xfId="0" applyNumberFormat="1" applyFont="1" applyFill="1" applyBorder="1" applyAlignment="1">
      <alignment vertical="center" shrinkToFit="1"/>
    </xf>
    <xf numFmtId="0" fontId="10" fillId="0" borderId="7" xfId="0" applyFont="1" applyFill="1" applyBorder="1" applyAlignment="1">
      <alignment vertical="center" shrinkToFit="1"/>
    </xf>
    <xf numFmtId="3" fontId="10" fillId="0" borderId="7" xfId="0" applyNumberFormat="1" applyFont="1" applyFill="1" applyBorder="1" applyAlignment="1">
      <alignment vertical="center"/>
    </xf>
    <xf numFmtId="0" fontId="69" fillId="0" borderId="8" xfId="0" applyFont="1" applyFill="1" applyBorder="1" applyAlignment="1">
      <alignment vertical="center"/>
    </xf>
    <xf numFmtId="38" fontId="69" fillId="0" borderId="6" xfId="7" applyFont="1" applyFill="1" applyBorder="1" applyAlignment="1">
      <alignment vertical="center"/>
    </xf>
    <xf numFmtId="38" fontId="69" fillId="0" borderId="7" xfId="7" applyFont="1" applyFill="1" applyBorder="1" applyAlignment="1">
      <alignment vertical="center"/>
    </xf>
    <xf numFmtId="38" fontId="69" fillId="0" borderId="8" xfId="7" applyFont="1" applyFill="1" applyBorder="1" applyAlignment="1">
      <alignment vertical="center"/>
    </xf>
    <xf numFmtId="0" fontId="69" fillId="0" borderId="0" xfId="0" applyFont="1" applyFill="1" applyBorder="1"/>
    <xf numFmtId="0" fontId="67" fillId="0" borderId="5" xfId="0" applyFont="1" applyFill="1" applyBorder="1" applyAlignment="1">
      <alignment horizontal="left" vertical="center"/>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45" fillId="0" borderId="0" xfId="0" applyFont="1" applyFill="1" applyBorder="1" applyAlignment="1">
      <alignment vertical="center"/>
    </xf>
    <xf numFmtId="0" fontId="148" fillId="0" borderId="0" xfId="0" applyFont="1" applyFill="1" applyBorder="1" applyAlignment="1">
      <alignment vertical="center"/>
    </xf>
    <xf numFmtId="0" fontId="148" fillId="0" borderId="0" xfId="0" applyFont="1" applyFill="1" applyBorder="1" applyAlignment="1">
      <alignment horizontal="left" vertical="center" wrapText="1"/>
    </xf>
    <xf numFmtId="0" fontId="148" fillId="0" borderId="0" xfId="0" applyFont="1" applyFill="1" applyBorder="1" applyAlignment="1">
      <alignment vertical="center" wrapText="1"/>
    </xf>
    <xf numFmtId="0" fontId="148" fillId="0" borderId="0" xfId="0" applyFont="1" applyFill="1" applyBorder="1" applyAlignment="1">
      <alignment horizontal="center" vertical="center"/>
    </xf>
    <xf numFmtId="0" fontId="148" fillId="0" borderId="0" xfId="0" applyFont="1" applyFill="1" applyBorder="1" applyAlignment="1">
      <alignment horizontal="right" vertical="center"/>
    </xf>
    <xf numFmtId="3" fontId="152" fillId="0" borderId="0" xfId="0" applyNumberFormat="1" applyFont="1" applyFill="1" applyBorder="1" applyAlignment="1">
      <alignment vertical="center"/>
    </xf>
    <xf numFmtId="3" fontId="54" fillId="0" borderId="0" xfId="0" applyNumberFormat="1" applyFont="1" applyFill="1" applyBorder="1" applyAlignment="1">
      <alignment vertical="center"/>
    </xf>
    <xf numFmtId="3" fontId="54" fillId="0" borderId="0" xfId="0" applyNumberFormat="1" applyFont="1" applyFill="1" applyBorder="1" applyAlignment="1">
      <alignment vertical="center" shrinkToFit="1"/>
    </xf>
    <xf numFmtId="0" fontId="45" fillId="0" borderId="0" xfId="0" applyFont="1" applyFill="1" applyBorder="1" applyAlignment="1">
      <alignment horizontal="right" vertical="center"/>
    </xf>
    <xf numFmtId="3" fontId="54" fillId="0" borderId="0" xfId="0" applyNumberFormat="1" applyFont="1" applyFill="1" applyBorder="1" applyAlignment="1">
      <alignment horizontal="right" vertical="center"/>
    </xf>
    <xf numFmtId="0" fontId="54" fillId="0" borderId="0" xfId="0" applyFont="1" applyFill="1" applyBorder="1" applyAlignment="1">
      <alignment vertical="center" shrinkToFit="1"/>
    </xf>
    <xf numFmtId="0" fontId="67" fillId="0" borderId="0" xfId="0" applyFont="1" applyBorder="1" applyAlignment="1">
      <alignment horizontal="left" vertical="center" wrapText="1"/>
    </xf>
    <xf numFmtId="3" fontId="67" fillId="0" borderId="0" xfId="0" applyNumberFormat="1" applyFont="1" applyFill="1" applyBorder="1" applyAlignment="1">
      <alignment vertical="center"/>
    </xf>
    <xf numFmtId="3" fontId="67" fillId="0" borderId="0" xfId="0" applyNumberFormat="1" applyFont="1" applyFill="1" applyBorder="1" applyAlignment="1">
      <alignment horizontal="left" vertical="center"/>
    </xf>
    <xf numFmtId="3" fontId="67" fillId="0" borderId="0" xfId="0" applyNumberFormat="1" applyFont="1" applyFill="1" applyBorder="1" applyAlignment="1">
      <alignment horizontal="center" vertical="center"/>
    </xf>
    <xf numFmtId="3" fontId="153" fillId="0" borderId="0" xfId="0" applyNumberFormat="1" applyFont="1" applyFill="1" applyBorder="1" applyAlignment="1">
      <alignment vertical="center"/>
    </xf>
    <xf numFmtId="3" fontId="46" fillId="0" borderId="0" xfId="0" applyNumberFormat="1" applyFont="1" applyFill="1" applyBorder="1" applyAlignment="1">
      <alignment vertical="center"/>
    </xf>
    <xf numFmtId="3" fontId="46" fillId="0" borderId="0" xfId="0" applyNumberFormat="1" applyFont="1" applyFill="1" applyBorder="1" applyAlignment="1">
      <alignment vertical="center" shrinkToFit="1"/>
    </xf>
    <xf numFmtId="0" fontId="23" fillId="0" borderId="0" xfId="0" applyFont="1" applyFill="1" applyBorder="1" applyAlignment="1">
      <alignment horizontal="right" vertical="center"/>
    </xf>
    <xf numFmtId="3" fontId="46" fillId="0" borderId="0" xfId="0" applyNumberFormat="1" applyFont="1" applyFill="1" applyBorder="1" applyAlignment="1">
      <alignment horizontal="right" vertical="center"/>
    </xf>
    <xf numFmtId="0" fontId="46" fillId="0" borderId="0" xfId="0" applyFont="1" applyFill="1" applyBorder="1" applyAlignment="1">
      <alignment vertical="center" shrinkToFit="1"/>
    </xf>
    <xf numFmtId="0" fontId="67" fillId="0" borderId="4" xfId="8" applyFont="1" applyBorder="1" applyAlignment="1">
      <alignment vertical="center"/>
    </xf>
    <xf numFmtId="0" fontId="67" fillId="0" borderId="0" xfId="8" applyFont="1" applyBorder="1" applyAlignment="1">
      <alignment vertical="center"/>
    </xf>
    <xf numFmtId="0" fontId="67" fillId="0" borderId="0" xfId="8" applyFont="1" applyAlignment="1">
      <alignment vertical="center"/>
    </xf>
    <xf numFmtId="0" fontId="141" fillId="0" borderId="0" xfId="0" applyFont="1" applyFill="1" applyAlignment="1">
      <alignment vertical="center"/>
    </xf>
    <xf numFmtId="0" fontId="69" fillId="0" borderId="0" xfId="0" applyFont="1" applyAlignment="1">
      <alignment horizontal="right" vertical="center"/>
    </xf>
    <xf numFmtId="0" fontId="67" fillId="0" borderId="1" xfId="0" applyFont="1" applyFill="1" applyBorder="1" applyAlignment="1">
      <alignment horizontal="left"/>
    </xf>
    <xf numFmtId="0" fontId="67" fillId="0" borderId="2" xfId="0" applyFont="1" applyFill="1" applyBorder="1" applyAlignment="1">
      <alignment horizontal="left"/>
    </xf>
    <xf numFmtId="0" fontId="67" fillId="0" borderId="3" xfId="0" applyFont="1" applyFill="1" applyBorder="1" applyAlignment="1">
      <alignment horizontal="left"/>
    </xf>
    <xf numFmtId="38" fontId="69" fillId="0" borderId="1" xfId="7" applyFont="1" applyFill="1" applyBorder="1" applyAlignment="1">
      <alignment horizontal="left" wrapText="1"/>
    </xf>
    <xf numFmtId="38" fontId="69" fillId="0" borderId="2" xfId="7" applyFont="1" applyFill="1" applyBorder="1" applyAlignment="1">
      <alignment horizontal="left"/>
    </xf>
    <xf numFmtId="38" fontId="69" fillId="0" borderId="3" xfId="7" applyFont="1" applyFill="1" applyBorder="1" applyAlignment="1">
      <alignment horizontal="left"/>
    </xf>
    <xf numFmtId="0" fontId="67" fillId="0" borderId="0" xfId="0" applyFont="1" applyAlignment="1">
      <alignment horizontal="left"/>
    </xf>
    <xf numFmtId="38" fontId="69" fillId="0" borderId="4" xfId="7" applyFont="1" applyFill="1" applyBorder="1" applyAlignment="1">
      <alignment horizontal="left" wrapText="1"/>
    </xf>
    <xf numFmtId="38" fontId="69" fillId="0" borderId="0" xfId="7" applyFont="1" applyFill="1" applyBorder="1" applyAlignment="1">
      <alignment horizontal="left"/>
    </xf>
    <xf numFmtId="38" fontId="69" fillId="0" borderId="5" xfId="7" applyFont="1" applyFill="1" applyBorder="1" applyAlignment="1">
      <alignment horizontal="left"/>
    </xf>
    <xf numFmtId="38" fontId="69" fillId="0" borderId="4" xfId="7" applyFont="1" applyFill="1" applyBorder="1" applyAlignment="1">
      <alignment horizontal="center" vertical="center" shrinkToFit="1"/>
    </xf>
    <xf numFmtId="38" fontId="69" fillId="0" borderId="0" xfId="7" applyFont="1" applyFill="1" applyBorder="1" applyAlignment="1">
      <alignment horizontal="center" vertical="center" shrinkToFit="1"/>
    </xf>
    <xf numFmtId="38" fontId="69" fillId="0" borderId="5" xfId="7" applyFont="1" applyFill="1" applyBorder="1" applyAlignment="1">
      <alignment horizontal="center" vertical="center" shrinkToFit="1"/>
    </xf>
    <xf numFmtId="38" fontId="69" fillId="0" borderId="4" xfId="7" applyFont="1" applyFill="1" applyBorder="1" applyAlignment="1">
      <alignment vertical="center" shrinkToFit="1"/>
    </xf>
    <xf numFmtId="38" fontId="69" fillId="0" borderId="0" xfId="7" applyFont="1" applyFill="1" applyBorder="1" applyAlignment="1">
      <alignment vertical="center" shrinkToFit="1"/>
    </xf>
    <xf numFmtId="38" fontId="69" fillId="0" borderId="5" xfId="7" applyFont="1" applyFill="1" applyBorder="1" applyAlignment="1">
      <alignment vertical="center" shrinkToFit="1"/>
    </xf>
    <xf numFmtId="0" fontId="67" fillId="0" borderId="0" xfId="0" applyFont="1" applyFill="1" applyBorder="1" applyAlignment="1">
      <alignment vertical="center" shrinkToFit="1"/>
    </xf>
    <xf numFmtId="49" fontId="67" fillId="0" borderId="0" xfId="0" applyNumberFormat="1" applyFont="1" applyFill="1" applyBorder="1" applyAlignment="1">
      <alignment horizontal="center" vertical="center"/>
    </xf>
    <xf numFmtId="49" fontId="67" fillId="0" borderId="5" xfId="0" applyNumberFormat="1" applyFont="1" applyFill="1" applyBorder="1" applyAlignment="1">
      <alignment horizontal="center" vertical="center"/>
    </xf>
    <xf numFmtId="49" fontId="67" fillId="0" borderId="0" xfId="0" applyNumberFormat="1" applyFont="1" applyFill="1" applyBorder="1" applyAlignment="1">
      <alignment vertical="center"/>
    </xf>
    <xf numFmtId="0" fontId="67" fillId="0" borderId="4" xfId="0" applyFont="1" applyBorder="1" applyAlignment="1">
      <alignment horizontal="left" vertical="center"/>
    </xf>
    <xf numFmtId="0" fontId="67" fillId="0" borderId="0" xfId="0" applyFont="1" applyBorder="1" applyAlignment="1">
      <alignment horizontal="left" vertical="center"/>
    </xf>
    <xf numFmtId="0" fontId="67" fillId="0" borderId="5" xfId="0" applyFont="1" applyBorder="1" applyAlignment="1">
      <alignment horizontal="left" vertical="center"/>
    </xf>
    <xf numFmtId="49" fontId="67" fillId="0" borderId="7" xfId="0" applyNumberFormat="1" applyFont="1" applyFill="1" applyBorder="1" applyAlignment="1">
      <alignment vertical="center"/>
    </xf>
    <xf numFmtId="0" fontId="67" fillId="0" borderId="7" xfId="0" applyFont="1" applyFill="1" applyBorder="1" applyAlignment="1">
      <alignment horizontal="right" vertical="center"/>
    </xf>
    <xf numFmtId="0" fontId="69" fillId="0" borderId="1" xfId="0" applyFont="1" applyFill="1" applyBorder="1" applyAlignment="1">
      <alignment vertical="center"/>
    </xf>
    <xf numFmtId="38" fontId="69" fillId="0" borderId="1" xfId="7" applyFont="1" applyFill="1" applyBorder="1" applyAlignment="1">
      <alignment vertical="center" wrapText="1"/>
    </xf>
    <xf numFmtId="0" fontId="67" fillId="0" borderId="0" xfId="0" applyFont="1" applyBorder="1" applyAlignment="1"/>
    <xf numFmtId="0" fontId="67" fillId="0" borderId="5" xfId="0" applyFont="1" applyBorder="1" applyAlignment="1"/>
    <xf numFmtId="0" fontId="67" fillId="0" borderId="0" xfId="0" applyFont="1" applyFill="1" applyBorder="1" applyAlignment="1"/>
    <xf numFmtId="38" fontId="151" fillId="0" borderId="4" xfId="7" applyFont="1" applyFill="1" applyBorder="1" applyAlignment="1">
      <alignment vertical="center"/>
    </xf>
    <xf numFmtId="38" fontId="151" fillId="0" borderId="0" xfId="7" applyFont="1" applyFill="1" applyBorder="1" applyAlignment="1">
      <alignment vertical="center"/>
    </xf>
    <xf numFmtId="38" fontId="151" fillId="0" borderId="5" xfId="7" applyFont="1" applyFill="1" applyBorder="1" applyAlignment="1">
      <alignment vertical="center"/>
    </xf>
    <xf numFmtId="38" fontId="69" fillId="0" borderId="4" xfId="7" applyFont="1" applyFill="1" applyBorder="1" applyAlignment="1">
      <alignment vertical="center"/>
    </xf>
    <xf numFmtId="38" fontId="151" fillId="0" borderId="6" xfId="7" applyFont="1" applyFill="1" applyBorder="1" applyAlignment="1">
      <alignment vertical="center"/>
    </xf>
    <xf numFmtId="38" fontId="151" fillId="0" borderId="7" xfId="7" applyFont="1" applyFill="1" applyBorder="1" applyAlignment="1">
      <alignment vertical="center"/>
    </xf>
    <xf numFmtId="38" fontId="151" fillId="0" borderId="8" xfId="7" applyFont="1" applyFill="1" applyBorder="1" applyAlignment="1">
      <alignment vertical="center"/>
    </xf>
    <xf numFmtId="0" fontId="69" fillId="0" borderId="2" xfId="0" applyFont="1" applyFill="1" applyBorder="1" applyAlignment="1">
      <alignment horizontal="left" vertical="center"/>
    </xf>
    <xf numFmtId="3" fontId="10" fillId="0" borderId="2" xfId="0" applyNumberFormat="1" applyFont="1" applyFill="1" applyBorder="1" applyAlignment="1">
      <alignment vertical="center" shrinkToFit="1"/>
    </xf>
    <xf numFmtId="0" fontId="10" fillId="0" borderId="2" xfId="0" applyFont="1" applyFill="1" applyBorder="1" applyAlignment="1">
      <alignment vertical="center" shrinkToFit="1"/>
    </xf>
    <xf numFmtId="38" fontId="151" fillId="0" borderId="2" xfId="7" applyFont="1" applyFill="1" applyBorder="1" applyAlignment="1">
      <alignment vertical="center"/>
    </xf>
    <xf numFmtId="0" fontId="10" fillId="0" borderId="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9" fillId="0" borderId="7" xfId="0" applyFont="1" applyFill="1" applyBorder="1" applyAlignment="1">
      <alignment horizontal="left" vertical="center"/>
    </xf>
    <xf numFmtId="0" fontId="10" fillId="0" borderId="7" xfId="0" applyFont="1" applyFill="1" applyBorder="1" applyAlignment="1">
      <alignment horizontal="left" vertical="center" wrapText="1"/>
    </xf>
    <xf numFmtId="38" fontId="67" fillId="0" borderId="1" xfId="7" applyFont="1" applyFill="1" applyBorder="1" applyAlignment="1">
      <alignment vertical="center" wrapText="1"/>
    </xf>
    <xf numFmtId="38" fontId="67" fillId="0" borderId="2" xfId="7" applyFont="1" applyFill="1" applyBorder="1" applyAlignment="1">
      <alignment vertical="center"/>
    </xf>
    <xf numFmtId="38" fontId="67" fillId="0" borderId="3" xfId="7" applyFont="1" applyFill="1" applyBorder="1" applyAlignment="1">
      <alignment vertical="center"/>
    </xf>
    <xf numFmtId="0" fontId="69" fillId="0" borderId="0" xfId="0" applyFont="1" applyBorder="1" applyAlignment="1">
      <alignment vertical="center"/>
    </xf>
    <xf numFmtId="0" fontId="67" fillId="0" borderId="0" xfId="0" applyFont="1" applyBorder="1"/>
    <xf numFmtId="38" fontId="67" fillId="0" borderId="4" xfId="7" applyFont="1" applyFill="1" applyBorder="1" applyAlignment="1">
      <alignment vertical="center"/>
    </xf>
    <xf numFmtId="38" fontId="67" fillId="0" borderId="0" xfId="7" applyFont="1" applyFill="1" applyBorder="1" applyAlignment="1">
      <alignment vertical="center"/>
    </xf>
    <xf numFmtId="38" fontId="67" fillId="0" borderId="5" xfId="7" applyFont="1" applyFill="1" applyBorder="1" applyAlignment="1">
      <alignment vertical="center"/>
    </xf>
    <xf numFmtId="0" fontId="67" fillId="0" borderId="0" xfId="0" applyFont="1" applyFill="1" applyBorder="1" applyAlignment="1">
      <alignment horizontal="center"/>
    </xf>
    <xf numFmtId="38" fontId="67" fillId="0" borderId="6" xfId="7" applyFont="1" applyFill="1" applyBorder="1" applyAlignment="1">
      <alignment vertical="center"/>
    </xf>
    <xf numFmtId="38" fontId="67" fillId="0" borderId="7" xfId="7" applyFont="1" applyFill="1" applyBorder="1" applyAlignment="1">
      <alignment vertical="center"/>
    </xf>
    <xf numFmtId="38" fontId="67" fillId="0" borderId="8" xfId="7" applyFont="1" applyFill="1" applyBorder="1" applyAlignment="1">
      <alignment vertical="center"/>
    </xf>
    <xf numFmtId="0" fontId="67" fillId="0" borderId="5" xfId="0" applyFont="1" applyFill="1" applyBorder="1" applyAlignment="1"/>
    <xf numFmtId="0" fontId="154" fillId="0" borderId="0" xfId="0" applyFont="1" applyFill="1" applyAlignment="1">
      <alignment vertical="center"/>
    </xf>
    <xf numFmtId="0" fontId="154" fillId="0" borderId="0" xfId="0" applyFont="1" applyFill="1" applyBorder="1" applyAlignment="1">
      <alignment horizontal="right" vertical="center"/>
    </xf>
    <xf numFmtId="0" fontId="155" fillId="0" borderId="0" xfId="5" applyFont="1">
      <alignment vertical="center"/>
    </xf>
    <xf numFmtId="0" fontId="155" fillId="0" borderId="0" xfId="5" applyFont="1" applyAlignment="1">
      <alignment horizontal="center" vertical="center"/>
    </xf>
    <xf numFmtId="0" fontId="155" fillId="0" borderId="0" xfId="5" applyFont="1" applyAlignment="1">
      <alignment horizontal="left" vertical="center"/>
    </xf>
    <xf numFmtId="182" fontId="156" fillId="0" borderId="0" xfId="5" applyNumberFormat="1" applyFont="1" applyBorder="1" applyAlignment="1">
      <alignment vertical="center"/>
    </xf>
    <xf numFmtId="0" fontId="155" fillId="0" borderId="0" xfId="5" applyFont="1" applyBorder="1" applyAlignment="1">
      <alignment horizontal="left" vertical="center"/>
    </xf>
    <xf numFmtId="182" fontId="155" fillId="0" borderId="0" xfId="5" applyNumberFormat="1" applyFont="1" applyBorder="1" applyAlignment="1">
      <alignment horizontal="right" vertical="center"/>
    </xf>
    <xf numFmtId="184" fontId="156" fillId="0" borderId="0" xfId="5" applyNumberFormat="1" applyFont="1" applyBorder="1" applyAlignment="1">
      <alignment vertical="center"/>
    </xf>
    <xf numFmtId="216" fontId="156" fillId="0" borderId="57" xfId="5" applyNumberFormat="1" applyFont="1" applyBorder="1" applyAlignment="1">
      <alignment vertical="center" shrinkToFit="1"/>
    </xf>
    <xf numFmtId="217" fontId="155" fillId="0" borderId="55" xfId="5" applyNumberFormat="1" applyFont="1" applyBorder="1" applyAlignment="1">
      <alignment horizontal="center" vertical="center" shrinkToFit="1"/>
    </xf>
    <xf numFmtId="212" fontId="156" fillId="0" borderId="0" xfId="5" applyNumberFormat="1" applyFont="1" applyBorder="1" applyAlignment="1">
      <alignment vertical="center"/>
    </xf>
    <xf numFmtId="182" fontId="156" fillId="0" borderId="52" xfId="5" applyNumberFormat="1" applyFont="1" applyBorder="1" applyAlignment="1">
      <alignment vertical="center" shrinkToFit="1"/>
    </xf>
    <xf numFmtId="0" fontId="155" fillId="0" borderId="50" xfId="5" applyFont="1" applyBorder="1" applyAlignment="1">
      <alignment horizontal="center" vertical="center" shrinkToFit="1"/>
    </xf>
    <xf numFmtId="0" fontId="66" fillId="0" borderId="0" xfId="5" applyFont="1" applyAlignment="1">
      <alignment vertical="center"/>
    </xf>
    <xf numFmtId="0" fontId="157" fillId="0" borderId="0" xfId="5" applyFont="1" applyAlignment="1">
      <alignment horizontal="left" vertical="center"/>
    </xf>
    <xf numFmtId="0" fontId="155" fillId="3" borderId="0" xfId="5" applyFont="1" applyFill="1">
      <alignment vertical="center"/>
    </xf>
    <xf numFmtId="0" fontId="155" fillId="0" borderId="0" xfId="5" applyFont="1" applyFill="1">
      <alignment vertical="center"/>
    </xf>
    <xf numFmtId="0" fontId="155" fillId="0" borderId="0" xfId="5" applyFont="1" applyFill="1" applyAlignment="1">
      <alignment horizontal="center" vertical="center"/>
    </xf>
    <xf numFmtId="0" fontId="155" fillId="0" borderId="0" xfId="5" applyFont="1" applyFill="1" applyAlignment="1">
      <alignment horizontal="left" vertical="center"/>
    </xf>
    <xf numFmtId="0" fontId="158" fillId="0" borderId="0" xfId="5" applyFont="1" applyFill="1" applyAlignment="1">
      <alignment vertical="center"/>
    </xf>
    <xf numFmtId="0" fontId="27" fillId="0" borderId="0" xfId="5" applyFont="1" applyFill="1" applyAlignment="1">
      <alignment vertical="top"/>
    </xf>
    <xf numFmtId="0" fontId="27" fillId="0" borderId="0" xfId="5" applyFont="1" applyFill="1" applyAlignment="1">
      <alignment horizontal="left" vertical="center"/>
    </xf>
    <xf numFmtId="0" fontId="27" fillId="0" borderId="0" xfId="5" applyFont="1">
      <alignment vertical="center"/>
    </xf>
    <xf numFmtId="0" fontId="27" fillId="0" borderId="0" xfId="5" applyFont="1" applyFill="1">
      <alignment vertical="center"/>
    </xf>
    <xf numFmtId="0" fontId="27" fillId="0" borderId="0" xfId="5" applyFont="1" applyFill="1" applyAlignment="1">
      <alignment horizontal="center" vertical="center"/>
    </xf>
    <xf numFmtId="182" fontId="155" fillId="0" borderId="0" xfId="5" applyNumberFormat="1" applyFont="1" applyFill="1" applyBorder="1" applyAlignment="1">
      <alignment horizontal="right" vertical="center"/>
    </xf>
    <xf numFmtId="182" fontId="27" fillId="0" borderId="0" xfId="5" applyNumberFormat="1" applyFont="1" applyFill="1" applyBorder="1" applyAlignment="1">
      <alignment horizontal="right" vertical="center"/>
    </xf>
    <xf numFmtId="0" fontId="155" fillId="0" borderId="0" xfId="5" applyFont="1" applyFill="1" applyBorder="1">
      <alignment vertical="center"/>
    </xf>
    <xf numFmtId="0" fontId="155" fillId="0" borderId="0" xfId="5" applyFont="1" applyBorder="1">
      <alignment vertical="center"/>
    </xf>
    <xf numFmtId="212" fontId="155" fillId="0" borderId="2" xfId="5" applyNumberFormat="1" applyFont="1" applyBorder="1" applyAlignment="1">
      <alignment vertical="center" shrinkToFit="1"/>
    </xf>
    <xf numFmtId="0" fontId="155" fillId="0" borderId="0" xfId="5" applyFont="1" applyBorder="1" applyAlignment="1">
      <alignment horizontal="center" vertical="center" shrinkToFit="1"/>
    </xf>
    <xf numFmtId="212" fontId="155" fillId="0" borderId="0" xfId="5" applyNumberFormat="1" applyFont="1" applyBorder="1" applyAlignment="1">
      <alignment vertical="center" shrinkToFit="1"/>
    </xf>
    <xf numFmtId="182" fontId="155" fillId="0" borderId="0" xfId="5" applyNumberFormat="1" applyFont="1" applyBorder="1" applyAlignment="1">
      <alignment vertical="center" shrinkToFit="1"/>
    </xf>
    <xf numFmtId="216" fontId="155" fillId="0" borderId="0" xfId="5" applyNumberFormat="1" applyFont="1" applyBorder="1" applyAlignment="1">
      <alignment vertical="center" shrinkToFit="1"/>
    </xf>
    <xf numFmtId="0" fontId="155" fillId="0" borderId="0" xfId="5" applyFont="1" applyBorder="1" applyAlignment="1">
      <alignment horizontal="center" vertical="center"/>
    </xf>
    <xf numFmtId="0" fontId="155" fillId="0" borderId="53" xfId="5" applyFont="1" applyBorder="1" applyAlignment="1">
      <alignment horizontal="center" vertical="center" shrinkToFit="1"/>
    </xf>
    <xf numFmtId="0" fontId="155" fillId="0" borderId="56" xfId="5" applyFont="1" applyBorder="1" applyAlignment="1">
      <alignment horizontal="center" vertical="center" shrinkToFit="1"/>
    </xf>
    <xf numFmtId="0" fontId="155" fillId="0" borderId="127" xfId="5" applyFont="1" applyBorder="1" applyAlignment="1">
      <alignment vertical="center" shrinkToFit="1"/>
    </xf>
    <xf numFmtId="0" fontId="155" fillId="0" borderId="56" xfId="5" applyFont="1" applyBorder="1" applyAlignment="1">
      <alignment vertical="center" shrinkToFit="1"/>
    </xf>
    <xf numFmtId="0" fontId="155" fillId="0" borderId="127" xfId="5" applyFont="1" applyBorder="1" applyAlignment="1">
      <alignment horizontal="center" vertical="center" shrinkToFit="1"/>
    </xf>
    <xf numFmtId="0" fontId="155" fillId="0" borderId="4" xfId="5" applyFont="1" applyBorder="1" applyAlignment="1">
      <alignment vertical="center" shrinkToFit="1"/>
    </xf>
    <xf numFmtId="0" fontId="155" fillId="0" borderId="0" xfId="5" applyFont="1" applyBorder="1" applyAlignment="1">
      <alignment vertical="center" shrinkToFit="1"/>
    </xf>
    <xf numFmtId="0" fontId="155" fillId="0" borderId="4" xfId="5" applyFont="1" applyBorder="1" applyAlignment="1">
      <alignment horizontal="center" vertical="center" shrinkToFit="1"/>
    </xf>
    <xf numFmtId="0" fontId="155" fillId="0" borderId="7" xfId="5" applyFont="1" applyBorder="1" applyAlignment="1">
      <alignment horizontal="center" vertical="center" shrinkToFit="1"/>
    </xf>
    <xf numFmtId="0" fontId="155" fillId="0" borderId="6" xfId="5" applyFont="1" applyBorder="1" applyAlignment="1">
      <alignment vertical="center" shrinkToFit="1"/>
    </xf>
    <xf numFmtId="0" fontId="155" fillId="0" borderId="7" xfId="5" applyFont="1" applyBorder="1" applyAlignment="1">
      <alignment vertical="center" shrinkToFit="1"/>
    </xf>
    <xf numFmtId="0" fontId="155" fillId="0" borderId="6" xfId="5" applyFont="1" applyBorder="1" applyAlignment="1">
      <alignment horizontal="center" vertical="center" shrinkToFit="1"/>
    </xf>
    <xf numFmtId="0" fontId="155" fillId="0" borderId="2" xfId="5" applyFont="1" applyBorder="1" applyAlignment="1">
      <alignment horizontal="center" vertical="center" shrinkToFit="1"/>
    </xf>
    <xf numFmtId="0" fontId="155" fillId="0" borderId="1" xfId="5" applyFont="1" applyBorder="1" applyAlignment="1">
      <alignment vertical="center" shrinkToFit="1"/>
    </xf>
    <xf numFmtId="0" fontId="155" fillId="0" borderId="2" xfId="5" applyFont="1" applyBorder="1" applyAlignment="1">
      <alignment vertical="center" shrinkToFit="1"/>
    </xf>
    <xf numFmtId="0" fontId="155" fillId="0" borderId="1" xfId="5" applyFont="1" applyBorder="1" applyAlignment="1">
      <alignment horizontal="center" vertical="center" shrinkToFit="1"/>
    </xf>
    <xf numFmtId="0" fontId="155" fillId="0" borderId="0" xfId="5" applyFont="1" applyBorder="1" applyAlignment="1">
      <alignment horizontal="right" vertical="center" shrinkToFit="1"/>
    </xf>
    <xf numFmtId="0" fontId="155" fillId="0" borderId="4" xfId="5" applyFont="1" applyBorder="1" applyAlignment="1">
      <alignment horizontal="right" vertical="center" shrinkToFit="1"/>
    </xf>
    <xf numFmtId="0" fontId="155" fillId="0" borderId="2" xfId="5" applyFont="1" applyBorder="1" applyAlignment="1">
      <alignment horizontal="right" vertical="center" shrinkToFit="1"/>
    </xf>
    <xf numFmtId="0" fontId="155" fillId="0" borderId="1" xfId="5" applyFont="1" applyBorder="1" applyAlignment="1">
      <alignment horizontal="right" vertical="center" shrinkToFit="1"/>
    </xf>
    <xf numFmtId="216" fontId="155" fillId="0" borderId="8" xfId="5" applyNumberFormat="1" applyFont="1" applyBorder="1" applyAlignment="1">
      <alignment vertical="top" shrinkToFit="1"/>
    </xf>
    <xf numFmtId="182" fontId="155" fillId="0" borderId="5" xfId="5" applyNumberFormat="1" applyFont="1" applyBorder="1" applyAlignment="1">
      <alignment shrinkToFit="1"/>
    </xf>
    <xf numFmtId="0" fontId="155" fillId="0" borderId="153" xfId="5" applyFont="1" applyBorder="1" applyAlignment="1">
      <alignment vertical="center" textRotation="255"/>
    </xf>
    <xf numFmtId="216" fontId="155" fillId="0" borderId="5" xfId="5" applyNumberFormat="1" applyFont="1" applyBorder="1" applyAlignment="1">
      <alignment vertical="top" shrinkToFit="1"/>
    </xf>
    <xf numFmtId="0" fontId="155" fillId="0" borderId="160" xfId="5" applyFont="1" applyBorder="1" applyAlignment="1">
      <alignment vertical="center" textRotation="255"/>
    </xf>
    <xf numFmtId="0" fontId="155" fillId="0" borderId="162" xfId="5" applyFont="1" applyBorder="1" applyAlignment="1">
      <alignment horizontal="center" vertical="center" shrinkToFit="1"/>
    </xf>
    <xf numFmtId="0" fontId="155" fillId="0" borderId="163" xfId="5" applyFont="1" applyBorder="1" applyAlignment="1">
      <alignment horizontal="center" vertical="center" shrinkToFit="1"/>
    </xf>
    <xf numFmtId="0" fontId="155" fillId="0" borderId="53" xfId="5" applyFont="1" applyBorder="1" applyAlignment="1">
      <alignment horizontal="center" vertical="center"/>
    </xf>
    <xf numFmtId="0" fontId="66" fillId="0" borderId="133" xfId="5" applyFont="1" applyBorder="1" applyAlignment="1">
      <alignment vertical="center" wrapText="1"/>
    </xf>
    <xf numFmtId="0" fontId="156" fillId="0" borderId="53" xfId="5" applyFont="1" applyBorder="1" applyAlignment="1">
      <alignment horizontal="center" vertical="center" wrapText="1" shrinkToFit="1"/>
    </xf>
    <xf numFmtId="0" fontId="159" fillId="0" borderId="143" xfId="5" applyFont="1" applyBorder="1" applyAlignment="1">
      <alignment vertical="center" wrapText="1"/>
    </xf>
    <xf numFmtId="0" fontId="155" fillId="0" borderId="0" xfId="5" applyFont="1" applyAlignment="1">
      <alignment horizontal="right" vertical="center"/>
    </xf>
    <xf numFmtId="0" fontId="161" fillId="0" borderId="0" xfId="5" applyFont="1">
      <alignment vertical="center"/>
    </xf>
    <xf numFmtId="0" fontId="66" fillId="0" borderId="0" xfId="5" applyFont="1" applyAlignment="1"/>
    <xf numFmtId="0" fontId="66" fillId="0" borderId="0" xfId="5" applyFont="1">
      <alignment vertical="center"/>
    </xf>
    <xf numFmtId="0" fontId="66" fillId="0" borderId="165" xfId="5" applyFont="1" applyBorder="1" applyAlignment="1">
      <alignment horizontal="center" vertical="center"/>
    </xf>
    <xf numFmtId="0" fontId="66" fillId="0" borderId="147" xfId="5" applyFont="1" applyBorder="1" applyAlignment="1">
      <alignment horizontal="distributed" vertical="center" justifyLastLine="1"/>
    </xf>
    <xf numFmtId="0" fontId="66" fillId="0" borderId="74" xfId="5" applyFont="1" applyBorder="1">
      <alignment vertical="center"/>
    </xf>
    <xf numFmtId="218" fontId="66" fillId="0" borderId="133" xfId="5" applyNumberFormat="1" applyFont="1" applyFill="1" applyBorder="1" applyAlignment="1">
      <alignment horizontal="right" vertical="center"/>
    </xf>
    <xf numFmtId="0" fontId="66" fillId="0" borderId="142" xfId="5" applyFont="1" applyBorder="1" applyAlignment="1">
      <alignment horizontal="distributed" vertical="center" justifyLastLine="1"/>
    </xf>
    <xf numFmtId="0" fontId="66" fillId="0" borderId="131" xfId="5" applyFont="1" applyBorder="1">
      <alignment vertical="center"/>
    </xf>
    <xf numFmtId="218" fontId="66" fillId="0" borderId="130" xfId="5" applyNumberFormat="1" applyFont="1" applyFill="1" applyBorder="1" applyAlignment="1">
      <alignment horizontal="right" vertical="center"/>
    </xf>
    <xf numFmtId="0" fontId="66" fillId="0" borderId="0" xfId="5" applyFont="1" applyBorder="1" applyAlignment="1">
      <alignment horizontal="distributed" vertical="center" justifyLastLine="1"/>
    </xf>
    <xf numFmtId="0" fontId="66" fillId="0" borderId="0" xfId="5" applyFont="1" applyBorder="1">
      <alignment vertical="center"/>
    </xf>
    <xf numFmtId="218" fontId="66" fillId="0" borderId="0" xfId="5" applyNumberFormat="1" applyFont="1" applyBorder="1" applyAlignment="1">
      <alignment horizontal="right" vertical="center"/>
    </xf>
    <xf numFmtId="218" fontId="66" fillId="0" borderId="0" xfId="5" applyNumberFormat="1" applyFont="1" applyFill="1" applyBorder="1" applyAlignment="1">
      <alignment horizontal="right" vertical="center"/>
    </xf>
    <xf numFmtId="0" fontId="162" fillId="0" borderId="0" xfId="5" applyFont="1">
      <alignment vertical="center"/>
    </xf>
    <xf numFmtId="0" fontId="66" fillId="0" borderId="0" xfId="5" applyFont="1" applyBorder="1" applyAlignment="1"/>
    <xf numFmtId="0" fontId="66" fillId="0" borderId="0" xfId="5" applyFont="1" applyBorder="1" applyAlignment="1">
      <alignment horizontal="center" vertical="center"/>
    </xf>
    <xf numFmtId="0" fontId="66" fillId="0" borderId="0" xfId="5" applyFont="1" applyFill="1" applyBorder="1" applyAlignment="1"/>
    <xf numFmtId="0" fontId="66" fillId="0" borderId="0" xfId="5" applyFont="1" applyFill="1" applyBorder="1">
      <alignment vertical="center"/>
    </xf>
    <xf numFmtId="0" fontId="66" fillId="0" borderId="0" xfId="5" applyFont="1" applyFill="1" applyBorder="1" applyAlignment="1">
      <alignment horizontal="center" vertical="center"/>
    </xf>
    <xf numFmtId="0" fontId="66" fillId="0" borderId="0" xfId="5" applyFont="1" applyFill="1" applyBorder="1" applyAlignment="1">
      <alignment horizontal="distributed" vertical="center" justifyLastLine="1"/>
    </xf>
    <xf numFmtId="0" fontId="155" fillId="0" borderId="0" xfId="5" applyFont="1" applyAlignment="1">
      <alignment vertical="top"/>
    </xf>
    <xf numFmtId="0" fontId="163" fillId="0" borderId="0" xfId="5" applyFont="1" applyAlignment="1">
      <alignment horizontal="center" vertical="center"/>
    </xf>
    <xf numFmtId="218" fontId="66" fillId="0" borderId="133" xfId="5" applyNumberFormat="1" applyFont="1" applyBorder="1" applyAlignment="1">
      <alignment horizontal="right" vertical="center"/>
    </xf>
    <xf numFmtId="218" fontId="66" fillId="0" borderId="130" xfId="5" applyNumberFormat="1" applyFont="1" applyBorder="1" applyAlignment="1">
      <alignment horizontal="right" vertical="center"/>
    </xf>
    <xf numFmtId="0" fontId="159" fillId="0" borderId="0" xfId="5" applyFont="1">
      <alignment vertical="center"/>
    </xf>
    <xf numFmtId="0" fontId="159" fillId="0" borderId="0" xfId="5" applyFont="1" applyAlignment="1">
      <alignment vertical="top" wrapText="1"/>
    </xf>
    <xf numFmtId="0" fontId="155" fillId="0" borderId="0" xfId="9" applyFont="1" applyAlignment="1">
      <alignment vertical="top"/>
    </xf>
    <xf numFmtId="0" fontId="155" fillId="0" borderId="0" xfId="9" applyFont="1" applyAlignment="1">
      <alignment horizontal="left" vertical="center"/>
    </xf>
    <xf numFmtId="0" fontId="155" fillId="0" borderId="0" xfId="9" applyFont="1">
      <alignment vertical="center"/>
    </xf>
    <xf numFmtId="0" fontId="66" fillId="0" borderId="0" xfId="9" applyFont="1" applyAlignment="1"/>
    <xf numFmtId="0" fontId="66" fillId="0" borderId="0" xfId="9" applyFont="1">
      <alignment vertical="center"/>
    </xf>
    <xf numFmtId="0" fontId="66" fillId="0" borderId="165" xfId="9" applyFont="1" applyBorder="1" applyAlignment="1">
      <alignment horizontal="center" vertical="center"/>
    </xf>
    <xf numFmtId="0" fontId="66" fillId="0" borderId="147" xfId="9" applyFont="1" applyBorder="1" applyAlignment="1">
      <alignment horizontal="distributed" vertical="center" justifyLastLine="1"/>
    </xf>
    <xf numFmtId="0" fontId="66" fillId="0" borderId="74" xfId="9" applyFont="1" applyBorder="1">
      <alignment vertical="center"/>
    </xf>
    <xf numFmtId="218" fontId="66" fillId="0" borderId="133" xfId="9" applyNumberFormat="1" applyFont="1" applyFill="1" applyBorder="1" applyAlignment="1">
      <alignment horizontal="right" vertical="center"/>
    </xf>
    <xf numFmtId="0" fontId="66" fillId="0" borderId="142" xfId="9" applyFont="1" applyBorder="1" applyAlignment="1">
      <alignment horizontal="distributed" vertical="center" justifyLastLine="1"/>
    </xf>
    <xf numFmtId="0" fontId="66" fillId="0" borderId="131" xfId="9" applyFont="1" applyBorder="1">
      <alignment vertical="center"/>
    </xf>
    <xf numFmtId="218" fontId="66" fillId="0" borderId="130" xfId="9" applyNumberFormat="1" applyFont="1" applyFill="1" applyBorder="1" applyAlignment="1">
      <alignment horizontal="right" vertical="center"/>
    </xf>
    <xf numFmtId="0" fontId="66" fillId="0" borderId="0" xfId="9" applyFont="1" applyBorder="1" applyAlignment="1"/>
    <xf numFmtId="0" fontId="66" fillId="0" borderId="0" xfId="9" applyFont="1" applyBorder="1">
      <alignment vertical="center"/>
    </xf>
    <xf numFmtId="0" fontId="66" fillId="0" borderId="0" xfId="9" applyFont="1" applyBorder="1" applyAlignment="1">
      <alignment horizontal="center" vertical="center"/>
    </xf>
    <xf numFmtId="0" fontId="66" fillId="0" borderId="0" xfId="9" applyFont="1" applyBorder="1" applyAlignment="1">
      <alignment horizontal="distributed" vertical="center" justifyLastLine="1"/>
    </xf>
    <xf numFmtId="218" fontId="66" fillId="0" borderId="0" xfId="9" applyNumberFormat="1" applyFont="1" applyBorder="1" applyAlignment="1">
      <alignment horizontal="right" vertical="center"/>
    </xf>
    <xf numFmtId="218" fontId="66" fillId="0" borderId="0" xfId="9" applyNumberFormat="1" applyFont="1" applyFill="1" applyBorder="1" applyAlignment="1">
      <alignment horizontal="right" vertical="center"/>
    </xf>
    <xf numFmtId="0" fontId="162" fillId="0" borderId="0" xfId="9" applyFont="1">
      <alignment vertical="center"/>
    </xf>
    <xf numFmtId="0" fontId="163" fillId="0" borderId="0" xfId="9" applyFont="1" applyAlignment="1">
      <alignment horizontal="center" vertical="center"/>
    </xf>
    <xf numFmtId="0" fontId="159" fillId="0" borderId="0" xfId="9" applyFont="1">
      <alignment vertical="center"/>
    </xf>
    <xf numFmtId="0" fontId="159" fillId="0" borderId="0" xfId="9" applyFont="1" applyAlignment="1">
      <alignment vertical="top" wrapText="1"/>
    </xf>
    <xf numFmtId="0" fontId="106" fillId="0" borderId="0" xfId="9" applyFont="1">
      <alignment vertical="center"/>
    </xf>
    <xf numFmtId="0" fontId="117" fillId="0" borderId="0" xfId="9" applyFont="1">
      <alignment vertical="center"/>
    </xf>
    <xf numFmtId="0" fontId="121" fillId="0" borderId="0" xfId="9" applyFont="1">
      <alignment vertical="center"/>
    </xf>
    <xf numFmtId="0" fontId="120" fillId="5" borderId="0" xfId="9" applyFont="1" applyFill="1" applyAlignment="1">
      <alignment vertical="center"/>
    </xf>
    <xf numFmtId="0" fontId="106" fillId="5" borderId="0" xfId="9" applyFont="1" applyFill="1">
      <alignment vertical="center"/>
    </xf>
    <xf numFmtId="0" fontId="106" fillId="0" borderId="91" xfId="9" applyFont="1" applyBorder="1">
      <alignment vertical="center"/>
    </xf>
    <xf numFmtId="0" fontId="107" fillId="0" borderId="92" xfId="9" applyFont="1" applyBorder="1">
      <alignment vertical="center"/>
    </xf>
    <xf numFmtId="0" fontId="108" fillId="0" borderId="93" xfId="9" applyFont="1" applyBorder="1" applyAlignment="1">
      <alignment horizontal="center" vertical="center"/>
    </xf>
    <xf numFmtId="0" fontId="109" fillId="5" borderId="34" xfId="9" applyFont="1" applyFill="1" applyBorder="1">
      <alignment vertical="center"/>
    </xf>
    <xf numFmtId="0" fontId="110" fillId="5" borderId="36" xfId="9" applyFont="1" applyFill="1" applyBorder="1">
      <alignment vertical="center"/>
    </xf>
    <xf numFmtId="0" fontId="106" fillId="5" borderId="94" xfId="9" applyFont="1" applyFill="1" applyBorder="1">
      <alignment vertical="center"/>
    </xf>
    <xf numFmtId="0" fontId="109" fillId="0" borderId="34" xfId="9" applyFont="1" applyBorder="1">
      <alignment vertical="center"/>
    </xf>
    <xf numFmtId="0" fontId="110" fillId="0" borderId="36" xfId="9" applyFont="1" applyBorder="1">
      <alignment vertical="center"/>
    </xf>
    <xf numFmtId="0" fontId="106" fillId="0" borderId="94" xfId="9" applyFont="1" applyBorder="1">
      <alignment vertical="center"/>
    </xf>
    <xf numFmtId="0" fontId="109" fillId="0" borderId="34" xfId="9" applyFont="1" applyBorder="1" applyAlignment="1">
      <alignment vertical="center" wrapText="1"/>
    </xf>
    <xf numFmtId="0" fontId="111" fillId="6" borderId="37" xfId="9" applyFont="1" applyFill="1" applyBorder="1" applyAlignment="1">
      <alignment horizontal="center" vertical="center"/>
    </xf>
    <xf numFmtId="0" fontId="112" fillId="6" borderId="35" xfId="9" applyFont="1" applyFill="1" applyBorder="1" applyAlignment="1">
      <alignment horizontal="center" vertical="center" wrapText="1"/>
    </xf>
    <xf numFmtId="0" fontId="111" fillId="6" borderId="35" xfId="9" applyFont="1" applyFill="1" applyBorder="1" applyAlignment="1">
      <alignment horizontal="center" vertical="center"/>
    </xf>
    <xf numFmtId="0" fontId="111" fillId="6" borderId="95" xfId="9" applyFont="1" applyFill="1" applyBorder="1" applyAlignment="1">
      <alignment horizontal="center" vertical="center"/>
    </xf>
    <xf numFmtId="0" fontId="109" fillId="0" borderId="0" xfId="9" applyFont="1" applyAlignment="1">
      <alignment horizontal="right" vertical="center"/>
    </xf>
    <xf numFmtId="0" fontId="109" fillId="0" borderId="0" xfId="9" applyFont="1">
      <alignment vertical="center"/>
    </xf>
    <xf numFmtId="0" fontId="108" fillId="5" borderId="0" xfId="9" applyFont="1" applyFill="1" applyBorder="1" applyAlignment="1">
      <alignment horizontal="distributed" vertical="center"/>
    </xf>
    <xf numFmtId="0" fontId="108" fillId="0" borderId="24" xfId="9" applyFont="1" applyBorder="1" applyAlignment="1">
      <alignment horizontal="right" vertical="center"/>
    </xf>
    <xf numFmtId="0" fontId="108" fillId="0" borderId="66" xfId="9" applyFont="1" applyBorder="1" applyAlignment="1">
      <alignment horizontal="right" vertical="center"/>
    </xf>
    <xf numFmtId="0" fontId="114" fillId="0" borderId="24" xfId="9" applyFont="1" applyBorder="1" applyAlignment="1">
      <alignment horizontal="right" vertical="center"/>
    </xf>
    <xf numFmtId="0" fontId="114" fillId="0" borderId="66" xfId="9" applyFont="1" applyBorder="1" applyAlignment="1">
      <alignment horizontal="right" vertical="center"/>
    </xf>
    <xf numFmtId="0" fontId="106" fillId="0" borderId="34" xfId="9" applyFont="1" applyBorder="1" applyAlignment="1">
      <alignment horizontal="right" vertical="center"/>
    </xf>
    <xf numFmtId="0" fontId="106" fillId="0" borderId="94" xfId="9" applyFont="1" applyBorder="1" applyAlignment="1">
      <alignment vertical="center"/>
    </xf>
    <xf numFmtId="0" fontId="118" fillId="0" borderId="34" xfId="9" applyFont="1" applyBorder="1" applyAlignment="1">
      <alignment horizontal="right" vertical="center"/>
    </xf>
    <xf numFmtId="0" fontId="117" fillId="0" borderId="94" xfId="9" applyFont="1" applyBorder="1">
      <alignment vertical="center"/>
    </xf>
    <xf numFmtId="0" fontId="108" fillId="0" borderId="0" xfId="9" applyFont="1" applyBorder="1" applyAlignment="1">
      <alignment horizontal="distributed" vertical="center"/>
    </xf>
    <xf numFmtId="0" fontId="12" fillId="0" borderId="0" xfId="0" applyFont="1" applyBorder="1" applyAlignment="1">
      <alignment horizontal="right" vertical="center"/>
    </xf>
    <xf numFmtId="0" fontId="13"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15"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8" fillId="0" borderId="0" xfId="0" applyFont="1" applyAlignment="1">
      <alignment horizontal="left"/>
    </xf>
    <xf numFmtId="0" fontId="7" fillId="0" borderId="0" xfId="0" applyFont="1" applyFill="1" applyAlignment="1">
      <alignment horizontal="center" vertical="center"/>
    </xf>
    <xf numFmtId="176" fontId="16" fillId="0" borderId="0" xfId="0" applyNumberFormat="1" applyFont="1" applyFill="1" applyAlignment="1">
      <alignment vertical="center"/>
    </xf>
    <xf numFmtId="176" fontId="10" fillId="0" borderId="0" xfId="0" applyNumberFormat="1" applyFont="1" applyFill="1" applyAlignment="1">
      <alignment vertical="center"/>
    </xf>
    <xf numFmtId="176" fontId="8" fillId="0" borderId="0" xfId="0" applyNumberFormat="1" applyFont="1" applyFill="1" applyAlignment="1">
      <alignment vertical="center"/>
    </xf>
    <xf numFmtId="176" fontId="10" fillId="0" borderId="0" xfId="0" applyNumberFormat="1" applyFont="1" applyFill="1" applyAlignment="1">
      <alignment horizontal="right" vertical="center"/>
    </xf>
    <xf numFmtId="176" fontId="19" fillId="0" borderId="0" xfId="0" applyNumberFormat="1" applyFont="1" applyFill="1" applyAlignment="1">
      <alignment horizontal="right" vertical="center"/>
    </xf>
    <xf numFmtId="10" fontId="28" fillId="0" borderId="0" xfId="0" quotePrefix="1" applyNumberFormat="1" applyFont="1" applyFill="1" applyBorder="1" applyAlignment="1">
      <alignment horizontal="right" vertical="top"/>
    </xf>
    <xf numFmtId="177" fontId="28" fillId="0" borderId="0" xfId="0" quotePrefix="1" applyNumberFormat="1" applyFont="1" applyFill="1" applyBorder="1" applyAlignment="1">
      <alignment horizontal="right"/>
    </xf>
    <xf numFmtId="177" fontId="28" fillId="0" borderId="0" xfId="0" applyNumberFormat="1" applyFont="1" applyFill="1" applyBorder="1" applyAlignment="1">
      <alignment horizontal="right"/>
    </xf>
    <xf numFmtId="177" fontId="28" fillId="0" borderId="0" xfId="0" quotePrefix="1" applyNumberFormat="1" applyFont="1" applyFill="1" applyBorder="1" applyAlignment="1">
      <alignment horizontal="right" vertical="center"/>
    </xf>
    <xf numFmtId="177" fontId="28" fillId="0" borderId="0" xfId="0" applyNumberFormat="1" applyFont="1" applyFill="1" applyBorder="1" applyAlignment="1">
      <alignment horizontal="right" vertical="center"/>
    </xf>
    <xf numFmtId="0" fontId="28" fillId="0" borderId="0" xfId="0" quotePrefix="1" applyFont="1" applyFill="1" applyBorder="1" applyAlignment="1">
      <alignment horizontal="right" vertical="center"/>
    </xf>
    <xf numFmtId="0" fontId="27" fillId="0" borderId="0" xfId="0" applyFont="1" applyFill="1" applyBorder="1" applyAlignment="1">
      <alignment vertical="center"/>
    </xf>
    <xf numFmtId="0" fontId="28" fillId="0" borderId="0" xfId="0" quotePrefix="1" applyFont="1" applyFill="1" applyBorder="1" applyAlignment="1">
      <alignment horizontal="right"/>
    </xf>
    <xf numFmtId="10" fontId="28" fillId="0" borderId="0" xfId="0" quotePrefix="1" applyNumberFormat="1" applyFont="1" applyFill="1" applyBorder="1" applyAlignment="1">
      <alignment horizontal="right"/>
    </xf>
    <xf numFmtId="0" fontId="28" fillId="0" borderId="2" xfId="0" applyFont="1" applyFill="1" applyBorder="1" applyAlignment="1">
      <alignment horizontal="right"/>
    </xf>
    <xf numFmtId="0" fontId="27" fillId="0" borderId="0" xfId="0" applyFont="1" applyFill="1" applyBorder="1" applyAlignment="1">
      <alignment horizontal="left" vertical="center" wrapText="1"/>
    </xf>
    <xf numFmtId="0" fontId="27" fillId="0" borderId="0" xfId="0" applyFont="1" applyFill="1" applyBorder="1" applyAlignment="1">
      <alignment horizontal="center"/>
    </xf>
    <xf numFmtId="0" fontId="27" fillId="0" borderId="0" xfId="0" applyFont="1" applyFill="1" applyBorder="1" applyAlignment="1">
      <alignment horizontal="right" vertical="center"/>
    </xf>
    <xf numFmtId="10" fontId="27" fillId="0" borderId="0" xfId="0" quotePrefix="1" applyNumberFormat="1" applyFont="1" applyFill="1" applyBorder="1" applyAlignment="1">
      <alignment horizontal="right" vertical="center"/>
    </xf>
    <xf numFmtId="0" fontId="27" fillId="0" borderId="0" xfId="0" quotePrefix="1" applyFont="1" applyFill="1" applyBorder="1" applyAlignment="1">
      <alignment horizontal="right" vertical="center"/>
    </xf>
    <xf numFmtId="0" fontId="27" fillId="0" borderId="0" xfId="0" applyFont="1" applyFill="1" applyBorder="1" applyAlignment="1">
      <alignment horizontal="right" vertical="top"/>
    </xf>
    <xf numFmtId="0" fontId="27" fillId="0" borderId="0" xfId="0" applyFont="1" applyFill="1" applyBorder="1" applyAlignment="1">
      <alignment vertical="top"/>
    </xf>
    <xf numFmtId="0" fontId="27" fillId="0" borderId="0" xfId="0" quotePrefix="1" applyFont="1" applyFill="1" applyBorder="1" applyAlignment="1">
      <alignment horizontal="right" vertical="top"/>
    </xf>
    <xf numFmtId="0" fontId="27" fillId="0" borderId="0" xfId="0" applyFont="1" applyFill="1" applyBorder="1" applyAlignment="1">
      <alignment horizontal="right"/>
    </xf>
    <xf numFmtId="0" fontId="27" fillId="0" borderId="0" xfId="0" quotePrefix="1" applyFont="1" applyFill="1" applyBorder="1" applyAlignment="1">
      <alignment horizontal="right"/>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1" fillId="0" borderId="0" xfId="0" applyFont="1" applyFill="1" applyBorder="1" applyAlignment="1">
      <alignment horizontal="center" vertical="top" wrapText="1"/>
    </xf>
    <xf numFmtId="0" fontId="28" fillId="0" borderId="2" xfId="0" applyFont="1" applyFill="1" applyBorder="1" applyAlignment="1">
      <alignment horizontal="left"/>
    </xf>
    <xf numFmtId="3" fontId="28" fillId="0" borderId="0" xfId="0" applyNumberFormat="1" applyFont="1" applyFill="1" applyBorder="1" applyAlignment="1">
      <alignment horizontal="right"/>
    </xf>
    <xf numFmtId="0" fontId="28" fillId="0" borderId="0" xfId="0" applyFont="1" applyFill="1" applyBorder="1" applyAlignment="1">
      <alignment horizontal="right"/>
    </xf>
    <xf numFmtId="0" fontId="27" fillId="0" borderId="0" xfId="0" applyFont="1" applyFill="1" applyBorder="1"/>
    <xf numFmtId="0" fontId="28" fillId="0" borderId="0" xfId="0" applyFont="1" applyFill="1" applyBorder="1" applyAlignment="1">
      <alignment horizontal="left"/>
    </xf>
    <xf numFmtId="0" fontId="28" fillId="0" borderId="0" xfId="0" applyFont="1" applyFill="1" applyBorder="1"/>
    <xf numFmtId="10" fontId="28" fillId="0" borderId="2" xfId="0" applyNumberFormat="1" applyFont="1" applyFill="1" applyBorder="1"/>
    <xf numFmtId="0" fontId="27" fillId="0" borderId="2" xfId="0" applyFont="1" applyFill="1" applyBorder="1"/>
    <xf numFmtId="0" fontId="32" fillId="0" borderId="0" xfId="0" applyFont="1" applyFill="1" applyBorder="1" applyAlignment="1">
      <alignment wrapText="1"/>
    </xf>
    <xf numFmtId="3" fontId="28" fillId="0" borderId="2" xfId="0" applyNumberFormat="1" applyFont="1" applyFill="1" applyBorder="1" applyAlignment="1">
      <alignment horizontal="right"/>
    </xf>
    <xf numFmtId="0" fontId="36" fillId="0" borderId="2" xfId="0" applyFont="1" applyFill="1" applyBorder="1" applyAlignment="1">
      <alignment horizontal="distributed" vertical="center"/>
    </xf>
    <xf numFmtId="0" fontId="36" fillId="0" borderId="2" xfId="0" applyFont="1" applyFill="1" applyBorder="1" applyAlignment="1">
      <alignment horizontal="distributed"/>
    </xf>
    <xf numFmtId="0" fontId="37" fillId="0" borderId="10" xfId="0" applyFont="1" applyFill="1" applyBorder="1" applyAlignment="1">
      <alignment horizontal="distributed" vertical="center"/>
    </xf>
    <xf numFmtId="0" fontId="37" fillId="0" borderId="7" xfId="0" applyFont="1" applyFill="1" applyBorder="1" applyAlignment="1">
      <alignment horizontal="distributed" vertical="center"/>
    </xf>
    <xf numFmtId="0" fontId="39" fillId="0" borderId="0" xfId="0" applyFont="1" applyAlignment="1">
      <alignment horizontal="left" vertical="top" wrapText="1"/>
    </xf>
    <xf numFmtId="0" fontId="36" fillId="0" borderId="39" xfId="0" applyFont="1" applyFill="1" applyBorder="1" applyAlignment="1">
      <alignment horizontal="left" vertical="center"/>
    </xf>
    <xf numFmtId="0" fontId="36" fillId="0" borderId="20" xfId="0" applyFont="1" applyFill="1" applyBorder="1" applyAlignment="1">
      <alignment horizontal="distributed" vertical="center"/>
    </xf>
    <xf numFmtId="0" fontId="36" fillId="0" borderId="20" xfId="0" applyFont="1" applyFill="1" applyBorder="1" applyAlignment="1">
      <alignment horizontal="distributed"/>
    </xf>
    <xf numFmtId="0" fontId="36" fillId="0" borderId="23" xfId="0" applyFont="1" applyFill="1" applyBorder="1" applyAlignment="1">
      <alignment horizontal="distributed" vertical="center"/>
    </xf>
    <xf numFmtId="0" fontId="36" fillId="0" borderId="23" xfId="0" applyFont="1" applyFill="1" applyBorder="1" applyAlignment="1">
      <alignment horizontal="distributed"/>
    </xf>
    <xf numFmtId="0" fontId="36" fillId="0" borderId="33" xfId="0" applyFont="1" applyFill="1" applyBorder="1" applyAlignment="1">
      <alignment horizontal="distributed" vertical="center"/>
    </xf>
    <xf numFmtId="0" fontId="36" fillId="0" borderId="33" xfId="0" applyFont="1" applyFill="1" applyBorder="1" applyAlignment="1">
      <alignment horizontal="distributed"/>
    </xf>
    <xf numFmtId="0" fontId="35" fillId="0" borderId="7" xfId="0" applyFont="1" applyFill="1" applyBorder="1" applyAlignment="1">
      <alignment horizontal="right" vertical="center"/>
    </xf>
    <xf numFmtId="0" fontId="36" fillId="0" borderId="10" xfId="0" applyFont="1" applyFill="1" applyBorder="1" applyAlignment="1">
      <alignment horizontal="distributed" vertical="center"/>
    </xf>
    <xf numFmtId="0" fontId="37" fillId="0" borderId="2" xfId="0" applyFont="1" applyFill="1" applyBorder="1" applyAlignment="1">
      <alignment horizontal="distributed" vertical="center"/>
    </xf>
    <xf numFmtId="0" fontId="36" fillId="0" borderId="17" xfId="0" applyFont="1" applyFill="1" applyBorder="1" applyAlignment="1">
      <alignment horizontal="distributed" vertical="center"/>
    </xf>
    <xf numFmtId="0" fontId="36" fillId="0" borderId="17" xfId="0" applyFont="1" applyFill="1" applyBorder="1" applyAlignment="1">
      <alignment horizontal="distributed"/>
    </xf>
    <xf numFmtId="0" fontId="36" fillId="0" borderId="23" xfId="0" applyFont="1" applyFill="1" applyBorder="1" applyAlignment="1">
      <alignment horizontal="distributed" vertical="center" wrapText="1"/>
    </xf>
    <xf numFmtId="0" fontId="36" fillId="0" borderId="23" xfId="0" applyFont="1" applyFill="1" applyBorder="1" applyAlignment="1">
      <alignment horizontal="distributed" wrapText="1"/>
    </xf>
    <xf numFmtId="178" fontId="35" fillId="0" borderId="3" xfId="0" applyNumberFormat="1" applyFont="1" applyFill="1" applyBorder="1" applyAlignment="1">
      <alignment horizontal="left" vertical="center" wrapText="1"/>
    </xf>
    <xf numFmtId="178" fontId="35" fillId="0" borderId="8" xfId="0" applyNumberFormat="1" applyFont="1" applyFill="1" applyBorder="1" applyAlignment="1">
      <alignment horizontal="left" vertical="center" wrapText="1"/>
    </xf>
    <xf numFmtId="0" fontId="42" fillId="0" borderId="0" xfId="0" applyFont="1" applyAlignment="1">
      <alignment horizontal="left"/>
    </xf>
    <xf numFmtId="0" fontId="35" fillId="0" borderId="0" xfId="0" applyFont="1" applyFill="1" applyBorder="1" applyAlignment="1">
      <alignment horizontal="distributed" vertical="center"/>
    </xf>
    <xf numFmtId="0" fontId="35" fillId="2" borderId="0" xfId="0" applyFont="1" applyFill="1" applyBorder="1" applyAlignment="1">
      <alignment horizontal="distributed" vertical="center"/>
    </xf>
    <xf numFmtId="0" fontId="43" fillId="0" borderId="0" xfId="0" applyFont="1" applyBorder="1" applyAlignment="1">
      <alignment horizontal="distributed" vertical="center"/>
    </xf>
    <xf numFmtId="0" fontId="35" fillId="0" borderId="7" xfId="0" applyFont="1" applyBorder="1" applyAlignment="1">
      <alignment horizontal="distributed" vertical="center"/>
    </xf>
    <xf numFmtId="0" fontId="42" fillId="0" borderId="0" xfId="0" applyFont="1" applyAlignment="1">
      <alignment horizontal="left" vertical="top"/>
    </xf>
    <xf numFmtId="0" fontId="35" fillId="0" borderId="7" xfId="0" applyFont="1" applyBorder="1" applyAlignment="1">
      <alignment horizontal="center" vertical="center"/>
    </xf>
    <xf numFmtId="0" fontId="35" fillId="0" borderId="17" xfId="0" applyFont="1" applyFill="1" applyBorder="1" applyAlignment="1">
      <alignment horizontal="distributed" vertical="center"/>
    </xf>
    <xf numFmtId="0" fontId="35" fillId="0" borderId="4" xfId="0" applyFont="1" applyBorder="1" applyAlignment="1">
      <alignment horizontal="center" vertical="center" justifyLastLine="1"/>
    </xf>
    <xf numFmtId="0" fontId="35" fillId="0" borderId="0" xfId="0" applyFont="1" applyBorder="1" applyAlignment="1">
      <alignment horizontal="distributed"/>
    </xf>
    <xf numFmtId="0" fontId="35"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Font="1" applyBorder="1" applyAlignment="1">
      <alignment horizontal="distributed"/>
    </xf>
    <xf numFmtId="0" fontId="42" fillId="0" borderId="0" xfId="0" applyFont="1" applyBorder="1" applyAlignment="1">
      <alignment horizontal="distributed" vertical="center"/>
    </xf>
    <xf numFmtId="0" fontId="45" fillId="0" borderId="0" xfId="0" applyFont="1" applyAlignment="1">
      <alignment horizontal="distributed" vertical="center"/>
    </xf>
    <xf numFmtId="0" fontId="42" fillId="0" borderId="0" xfId="0" applyFont="1" applyBorder="1" applyAlignment="1">
      <alignment horizontal="distributed" vertical="center" wrapText="1"/>
    </xf>
    <xf numFmtId="0" fontId="71" fillId="0" borderId="0" xfId="0" applyFont="1" applyFill="1" applyAlignment="1">
      <alignment vertical="top" wrapText="1"/>
    </xf>
    <xf numFmtId="0" fontId="71" fillId="0" borderId="0" xfId="0" applyFont="1" applyFill="1" applyAlignment="1">
      <alignment horizontal="left" wrapText="1"/>
    </xf>
    <xf numFmtId="0" fontId="71" fillId="0" borderId="0" xfId="0" applyFont="1" applyFill="1" applyAlignment="1">
      <alignment horizontal="left" vertical="top" wrapText="1"/>
    </xf>
    <xf numFmtId="0" fontId="35" fillId="0" borderId="2" xfId="0" applyFont="1" applyFill="1" applyBorder="1" applyAlignment="1">
      <alignment horizontal="distributed" vertical="center"/>
    </xf>
    <xf numFmtId="0" fontId="0" fillId="0" borderId="2" xfId="0" applyFont="1" applyFill="1" applyBorder="1" applyAlignment="1">
      <alignment horizontal="distributed"/>
    </xf>
    <xf numFmtId="0" fontId="42"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35" fillId="0" borderId="22" xfId="0" applyFont="1" applyFill="1" applyBorder="1" applyAlignment="1">
      <alignment horizontal="distributed" vertical="center"/>
    </xf>
    <xf numFmtId="0" fontId="35" fillId="0" borderId="23" xfId="0" applyFont="1" applyFill="1" applyBorder="1" applyAlignment="1">
      <alignment horizontal="distributed" vertical="center"/>
    </xf>
    <xf numFmtId="0" fontId="0" fillId="0" borderId="23" xfId="0" applyFont="1" applyFill="1" applyBorder="1" applyAlignment="1">
      <alignment horizontal="distributed"/>
    </xf>
    <xf numFmtId="0" fontId="35" fillId="0" borderId="32" xfId="0" applyFont="1" applyFill="1" applyBorder="1" applyAlignment="1">
      <alignment horizontal="distributed" vertical="center"/>
    </xf>
    <xf numFmtId="0" fontId="0" fillId="0" borderId="33" xfId="0" applyFont="1" applyFill="1" applyBorder="1" applyAlignment="1">
      <alignment horizontal="distributed"/>
    </xf>
    <xf numFmtId="0" fontId="26" fillId="0" borderId="0" xfId="0" applyFont="1" applyFill="1" applyAlignment="1">
      <alignment vertical="center"/>
    </xf>
    <xf numFmtId="0" fontId="61" fillId="0" borderId="4" xfId="0" applyFont="1" applyFill="1" applyBorder="1" applyAlignment="1">
      <alignment horizontal="center" vertical="center" justifyLastLine="1"/>
    </xf>
    <xf numFmtId="0" fontId="61" fillId="0" borderId="0" xfId="0" applyFont="1" applyFill="1" applyBorder="1" applyAlignment="1">
      <alignment horizontal="center" vertical="center" justifyLastLine="1"/>
    </xf>
    <xf numFmtId="0" fontId="35" fillId="0" borderId="27" xfId="0" applyFont="1" applyFill="1" applyBorder="1" applyAlignment="1">
      <alignment horizontal="distributed" vertical="center"/>
    </xf>
    <xf numFmtId="0" fontId="35" fillId="0" borderId="20" xfId="0" applyFont="1" applyFill="1" applyBorder="1" applyAlignment="1">
      <alignment horizontal="distributed" vertical="center"/>
    </xf>
    <xf numFmtId="0" fontId="39" fillId="0" borderId="23" xfId="0" applyFont="1" applyFill="1" applyBorder="1" applyAlignment="1">
      <alignment horizontal="distributed" vertical="center"/>
    </xf>
    <xf numFmtId="0" fontId="39" fillId="0" borderId="23" xfId="0" applyFont="1" applyFill="1" applyBorder="1" applyAlignment="1">
      <alignment horizontal="distributed"/>
    </xf>
    <xf numFmtId="0" fontId="23" fillId="0" borderId="23" xfId="0" applyFont="1" applyFill="1" applyBorder="1" applyAlignment="1">
      <alignment horizontal="distributed"/>
    </xf>
    <xf numFmtId="0" fontId="39" fillId="0" borderId="30" xfId="0" applyFont="1" applyFill="1" applyBorder="1" applyAlignment="1">
      <alignment horizontal="distributed" vertical="center"/>
    </xf>
    <xf numFmtId="0" fontId="23" fillId="0" borderId="30" xfId="0" applyFont="1" applyFill="1" applyBorder="1" applyAlignment="1">
      <alignment horizontal="distributed"/>
    </xf>
    <xf numFmtId="0" fontId="77" fillId="0" borderId="0" xfId="0" applyFont="1" applyFill="1" applyAlignment="1">
      <alignment horizontal="left"/>
    </xf>
    <xf numFmtId="0" fontId="39" fillId="0" borderId="2" xfId="0" applyFont="1" applyFill="1" applyBorder="1" applyAlignment="1">
      <alignment horizontal="distributed" vertical="center"/>
    </xf>
    <xf numFmtId="0" fontId="0" fillId="0" borderId="20" xfId="0" applyFill="1" applyBorder="1" applyAlignment="1">
      <alignment horizontal="distributed" vertical="center"/>
    </xf>
    <xf numFmtId="0" fontId="39" fillId="0" borderId="64" xfId="0" applyFont="1" applyFill="1" applyBorder="1" applyAlignment="1">
      <alignment horizontal="distributed" vertical="center" justifyLastLine="1"/>
    </xf>
    <xf numFmtId="0" fontId="0" fillId="0" borderId="65" xfId="0" applyFill="1" applyBorder="1" applyAlignment="1">
      <alignment horizontal="distributed" vertical="center" justifyLastLine="1"/>
    </xf>
    <xf numFmtId="0" fontId="42" fillId="0" borderId="2" xfId="0" applyFont="1" applyFill="1" applyBorder="1" applyAlignment="1">
      <alignment horizontal="distributed" vertical="center" justifyLastLine="1"/>
    </xf>
    <xf numFmtId="0" fontId="45" fillId="0" borderId="28" xfId="0" applyFont="1" applyFill="1" applyBorder="1" applyAlignment="1">
      <alignment horizontal="distributed" vertical="center" justifyLastLine="1"/>
    </xf>
    <xf numFmtId="0" fontId="39" fillId="0" borderId="64" xfId="0" applyFont="1" applyFill="1" applyBorder="1" applyAlignment="1">
      <alignment horizontal="center" vertical="center" justifyLastLine="1"/>
    </xf>
    <xf numFmtId="0" fontId="39" fillId="0" borderId="2" xfId="0" applyFont="1" applyFill="1" applyBorder="1" applyAlignment="1">
      <alignment horizontal="center" vertical="center" justifyLastLine="1"/>
    </xf>
    <xf numFmtId="0" fontId="39" fillId="0" borderId="3" xfId="0" applyFont="1" applyFill="1" applyBorder="1" applyAlignment="1">
      <alignment horizontal="center" vertical="center" justifyLastLine="1"/>
    </xf>
    <xf numFmtId="0" fontId="39" fillId="0" borderId="65" xfId="0" applyFont="1" applyFill="1" applyBorder="1" applyAlignment="1">
      <alignment horizontal="center" vertical="center" justifyLastLine="1"/>
    </xf>
    <xf numFmtId="0" fontId="39" fillId="0" borderId="20" xfId="0" applyFont="1" applyFill="1" applyBorder="1" applyAlignment="1">
      <alignment horizontal="center" vertical="center" justifyLastLine="1"/>
    </xf>
    <xf numFmtId="0" fontId="39" fillId="0" borderId="21" xfId="0" applyFont="1" applyFill="1" applyBorder="1" applyAlignment="1">
      <alignment horizontal="center" vertical="center" justifyLastLine="1"/>
    </xf>
    <xf numFmtId="0" fontId="39" fillId="0" borderId="20" xfId="0" applyFont="1" applyFill="1" applyBorder="1" applyAlignment="1">
      <alignment horizontal="distributed" vertical="center"/>
    </xf>
    <xf numFmtId="178" fontId="90" fillId="0" borderId="0" xfId="0" applyNumberFormat="1" applyFont="1" applyFill="1" applyBorder="1" applyAlignment="1">
      <alignment horizontal="distributed" vertical="center"/>
    </xf>
    <xf numFmtId="0" fontId="0" fillId="0" borderId="0" xfId="0" applyFill="1" applyBorder="1" applyAlignment="1">
      <alignment horizontal="distributed" vertical="center"/>
    </xf>
    <xf numFmtId="178" fontId="90" fillId="2" borderId="56" xfId="0" applyNumberFormat="1" applyFont="1" applyFill="1" applyBorder="1" applyAlignment="1">
      <alignment horizontal="distributed" vertical="center"/>
    </xf>
    <xf numFmtId="0" fontId="0" fillId="2" borderId="56" xfId="0" applyFill="1" applyBorder="1" applyAlignment="1">
      <alignment horizontal="distributed" vertical="center"/>
    </xf>
    <xf numFmtId="178" fontId="90" fillId="2" borderId="0" xfId="0" applyNumberFormat="1" applyFont="1" applyFill="1" applyBorder="1" applyAlignment="1">
      <alignment horizontal="distributed" vertical="center"/>
    </xf>
    <xf numFmtId="0" fontId="0" fillId="2" borderId="0" xfId="0" applyFill="1" applyBorder="1" applyAlignment="1">
      <alignment horizontal="distributed" vertical="center"/>
    </xf>
    <xf numFmtId="178" fontId="90" fillId="2" borderId="56" xfId="0" applyNumberFormat="1" applyFont="1" applyFill="1" applyBorder="1" applyAlignment="1">
      <alignment horizontal="distributed" vertical="center" wrapText="1" shrinkToFit="1"/>
    </xf>
    <xf numFmtId="0" fontId="0" fillId="2" borderId="56" xfId="0" applyFill="1" applyBorder="1" applyAlignment="1">
      <alignment horizontal="distributed" vertical="center" shrinkToFit="1"/>
    </xf>
    <xf numFmtId="178" fontId="90" fillId="4" borderId="71" xfId="0" applyNumberFormat="1" applyFont="1" applyFill="1" applyBorder="1" applyAlignment="1">
      <alignment horizontal="distributed" vertical="center" justifyLastLine="1"/>
    </xf>
    <xf numFmtId="178" fontId="90" fillId="4" borderId="72" xfId="0" applyNumberFormat="1" applyFont="1" applyFill="1" applyBorder="1" applyAlignment="1">
      <alignment horizontal="distributed" vertical="center" justifyLastLine="1"/>
    </xf>
    <xf numFmtId="0" fontId="120" fillId="5" borderId="0" xfId="9" applyFont="1" applyFill="1" applyAlignment="1">
      <alignment horizontal="left" vertical="center"/>
    </xf>
    <xf numFmtId="0" fontId="111" fillId="7" borderId="95" xfId="9" applyFont="1" applyFill="1" applyBorder="1" applyAlignment="1">
      <alignment horizontal="center" vertical="center"/>
    </xf>
    <xf numFmtId="0" fontId="111" fillId="7" borderId="37" xfId="9" applyFont="1" applyFill="1" applyBorder="1" applyAlignment="1">
      <alignment horizontal="center" vertical="center"/>
    </xf>
    <xf numFmtId="0" fontId="109" fillId="0" borderId="0" xfId="9" applyFont="1" applyBorder="1" applyAlignment="1">
      <alignment horizontal="center" vertical="center" wrapText="1"/>
    </xf>
    <xf numFmtId="0" fontId="111" fillId="6" borderId="95" xfId="9" applyFont="1" applyFill="1" applyBorder="1" applyAlignment="1">
      <alignment horizontal="center" vertical="center"/>
    </xf>
    <xf numFmtId="0" fontId="111" fillId="6" borderId="37" xfId="9" applyFont="1" applyFill="1" applyBorder="1" applyAlignment="1">
      <alignment horizontal="center" vertical="center"/>
    </xf>
    <xf numFmtId="0" fontId="117" fillId="0" borderId="65" xfId="9" applyFont="1" applyBorder="1" applyAlignment="1">
      <alignment horizontal="right" vertical="center"/>
    </xf>
    <xf numFmtId="0" fontId="117" fillId="0" borderId="28" xfId="9" applyFont="1" applyBorder="1" applyAlignment="1">
      <alignment horizontal="right" vertical="center"/>
    </xf>
    <xf numFmtId="182" fontId="106" fillId="0" borderId="97" xfId="6" applyNumberFormat="1" applyFont="1" applyFill="1" applyBorder="1" applyAlignment="1">
      <alignment horizontal="center" vertical="center"/>
    </xf>
    <xf numFmtId="182" fontId="106" fillId="0" borderId="98" xfId="6" applyNumberFormat="1" applyFont="1" applyFill="1" applyBorder="1" applyAlignment="1">
      <alignment horizontal="center" vertical="center"/>
    </xf>
    <xf numFmtId="182" fontId="106" fillId="0" borderId="99" xfId="6" applyNumberFormat="1" applyFont="1" applyFill="1" applyBorder="1" applyAlignment="1">
      <alignment horizontal="center" vertical="center"/>
    </xf>
    <xf numFmtId="178" fontId="107" fillId="0" borderId="92" xfId="6" applyNumberFormat="1" applyFont="1" applyFill="1" applyBorder="1" applyAlignment="1">
      <alignment horizontal="center" vertical="center"/>
    </xf>
    <xf numFmtId="178" fontId="111" fillId="8" borderId="25" xfId="6" applyNumberFormat="1" applyFont="1" applyFill="1" applyBorder="1" applyAlignment="1">
      <alignment horizontal="center" vertical="center" wrapText="1"/>
    </xf>
    <xf numFmtId="178" fontId="111" fillId="8" borderId="25" xfId="6" applyNumberFormat="1" applyFont="1" applyFill="1" applyBorder="1" applyAlignment="1">
      <alignment horizontal="center" vertical="center"/>
    </xf>
    <xf numFmtId="0" fontId="132" fillId="0" borderId="0" xfId="0" applyFont="1" applyFill="1" applyBorder="1" applyAlignment="1">
      <alignment vertical="center" wrapText="1"/>
    </xf>
    <xf numFmtId="0" fontId="132" fillId="0" borderId="54" xfId="0" applyFont="1" applyFill="1" applyBorder="1" applyAlignment="1">
      <alignment vertical="center" wrapText="1"/>
    </xf>
    <xf numFmtId="0" fontId="132" fillId="0" borderId="2" xfId="0" applyFont="1" applyFill="1" applyBorder="1" applyAlignment="1">
      <alignment horizontal="left" vertical="center" wrapText="1"/>
    </xf>
    <xf numFmtId="0" fontId="132" fillId="0" borderId="135" xfId="0" applyFont="1" applyFill="1" applyBorder="1" applyAlignment="1">
      <alignment horizontal="left" vertical="center" wrapText="1"/>
    </xf>
    <xf numFmtId="0" fontId="0" fillId="0" borderId="7" xfId="0" applyBorder="1" applyAlignment="1">
      <alignment horizontal="left" wrapText="1"/>
    </xf>
    <xf numFmtId="0" fontId="0" fillId="0" borderId="134" xfId="0" applyBorder="1" applyAlignment="1">
      <alignment horizontal="left" wrapText="1"/>
    </xf>
    <xf numFmtId="0" fontId="45" fillId="0" borderId="1" xfId="0" applyFont="1" applyFill="1" applyBorder="1" applyAlignment="1">
      <alignment vertical="top" wrapText="1"/>
    </xf>
    <xf numFmtId="0" fontId="45" fillId="0" borderId="6" xfId="0" applyFont="1" applyFill="1" applyBorder="1" applyAlignment="1">
      <alignment vertical="top" wrapText="1"/>
    </xf>
    <xf numFmtId="208" fontId="8" fillId="0" borderId="1" xfId="0" applyNumberFormat="1" applyFont="1" applyFill="1" applyBorder="1" applyAlignment="1">
      <alignment horizontal="right" vertical="center"/>
    </xf>
    <xf numFmtId="208" fontId="8" fillId="0" borderId="2" xfId="0" applyNumberFormat="1" applyFont="1" applyFill="1" applyBorder="1" applyAlignment="1">
      <alignment horizontal="right" vertical="center"/>
    </xf>
    <xf numFmtId="208" fontId="8" fillId="0" borderId="3" xfId="0" applyNumberFormat="1" applyFont="1" applyFill="1" applyBorder="1" applyAlignment="1">
      <alignment horizontal="right" vertical="center"/>
    </xf>
    <xf numFmtId="204" fontId="8" fillId="0" borderId="1" xfId="0" applyNumberFormat="1" applyFont="1" applyFill="1" applyBorder="1" applyAlignment="1">
      <alignment horizontal="right" vertical="center"/>
    </xf>
    <xf numFmtId="204" fontId="8" fillId="0" borderId="2" xfId="0" applyNumberFormat="1" applyFont="1" applyFill="1" applyBorder="1" applyAlignment="1">
      <alignment horizontal="right" vertical="center"/>
    </xf>
    <xf numFmtId="204" fontId="8" fillId="0" borderId="3" xfId="0" applyNumberFormat="1" applyFont="1" applyFill="1" applyBorder="1" applyAlignment="1">
      <alignment horizontal="right" vertical="center"/>
    </xf>
    <xf numFmtId="205" fontId="8" fillId="0" borderId="1" xfId="0" applyNumberFormat="1" applyFont="1" applyFill="1" applyBorder="1" applyAlignment="1">
      <alignment horizontal="right" vertical="center"/>
    </xf>
    <xf numFmtId="205" fontId="8" fillId="0" borderId="2" xfId="0" applyNumberFormat="1" applyFont="1" applyFill="1" applyBorder="1" applyAlignment="1">
      <alignment horizontal="right" vertical="center"/>
    </xf>
    <xf numFmtId="205" fontId="8" fillId="0" borderId="3" xfId="0" applyNumberFormat="1" applyFont="1" applyFill="1" applyBorder="1" applyAlignment="1">
      <alignment horizontal="right" vertical="center"/>
    </xf>
    <xf numFmtId="206" fontId="129" fillId="0" borderId="6" xfId="0" applyNumberFormat="1" applyFont="1" applyFill="1" applyBorder="1" applyAlignment="1">
      <alignment horizontal="right" vertical="center"/>
    </xf>
    <xf numFmtId="206" fontId="129" fillId="0" borderId="7" xfId="0" applyNumberFormat="1" applyFont="1" applyFill="1" applyBorder="1" applyAlignment="1">
      <alignment horizontal="right" vertical="center"/>
    </xf>
    <xf numFmtId="206" fontId="129" fillId="0" borderId="8" xfId="0" applyNumberFormat="1" applyFont="1" applyFill="1" applyBorder="1" applyAlignment="1">
      <alignment horizontal="right" vertical="center"/>
    </xf>
    <xf numFmtId="205" fontId="8" fillId="0" borderId="121" xfId="0" applyNumberFormat="1" applyFont="1" applyFill="1" applyBorder="1" applyAlignment="1">
      <alignment horizontal="right" vertical="center"/>
    </xf>
    <xf numFmtId="205" fontId="8" fillId="0" borderId="122" xfId="0" applyNumberFormat="1" applyFont="1" applyFill="1" applyBorder="1" applyAlignment="1">
      <alignment horizontal="right" vertical="center"/>
    </xf>
    <xf numFmtId="205" fontId="8" fillId="0" borderId="123" xfId="0" applyNumberFormat="1" applyFont="1" applyFill="1" applyBorder="1" applyAlignment="1">
      <alignment horizontal="right" vertical="center"/>
    </xf>
    <xf numFmtId="207" fontId="129" fillId="0" borderId="6" xfId="0" applyNumberFormat="1" applyFont="1" applyFill="1" applyBorder="1" applyAlignment="1">
      <alignment horizontal="right" vertical="center"/>
    </xf>
    <xf numFmtId="207" fontId="129" fillId="0" borderId="7" xfId="0" applyNumberFormat="1" applyFont="1" applyFill="1" applyBorder="1" applyAlignment="1">
      <alignment horizontal="right" vertical="center"/>
    </xf>
    <xf numFmtId="207" fontId="129" fillId="0" borderId="8" xfId="0" applyNumberFormat="1" applyFont="1" applyFill="1" applyBorder="1" applyAlignment="1">
      <alignment horizontal="right" vertical="center"/>
    </xf>
    <xf numFmtId="208" fontId="70" fillId="0" borderId="1" xfId="0" applyNumberFormat="1" applyFont="1" applyFill="1" applyBorder="1" applyAlignment="1">
      <alignment horizontal="right" vertical="center"/>
    </xf>
    <xf numFmtId="208" fontId="70" fillId="0" borderId="2" xfId="0" applyNumberFormat="1" applyFont="1" applyFill="1" applyBorder="1" applyAlignment="1">
      <alignment horizontal="right" vertical="center"/>
    </xf>
    <xf numFmtId="208" fontId="70" fillId="0" borderId="3" xfId="0" applyNumberFormat="1" applyFont="1" applyFill="1" applyBorder="1" applyAlignment="1">
      <alignment horizontal="right" vertical="center"/>
    </xf>
    <xf numFmtId="0" fontId="43" fillId="0" borderId="0" xfId="0" applyFont="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127" xfId="0" applyFont="1" applyBorder="1" applyAlignment="1">
      <alignment horizontal="center" vertical="center"/>
    </xf>
    <xf numFmtId="0" fontId="23" fillId="0" borderId="56" xfId="0" applyFont="1" applyBorder="1" applyAlignment="1">
      <alignment horizontal="center" vertical="center"/>
    </xf>
    <xf numFmtId="0" fontId="132" fillId="0" borderId="13" xfId="0" applyFont="1" applyFill="1" applyBorder="1" applyAlignment="1">
      <alignment horizontal="left" vertical="center" wrapText="1"/>
    </xf>
    <xf numFmtId="0" fontId="132" fillId="0" borderId="84" xfId="0" applyFont="1" applyFill="1" applyBorder="1" applyAlignment="1">
      <alignment horizontal="left" vertical="center" wrapText="1"/>
    </xf>
    <xf numFmtId="0" fontId="132" fillId="0" borderId="133" xfId="0" applyFont="1" applyFill="1" applyBorder="1" applyAlignment="1">
      <alignment horizontal="left" vertical="center" wrapText="1"/>
    </xf>
    <xf numFmtId="0" fontId="132" fillId="0" borderId="132" xfId="0" applyFont="1" applyFill="1" applyBorder="1" applyAlignment="1">
      <alignment horizontal="left" vertical="center" wrapText="1"/>
    </xf>
    <xf numFmtId="0" fontId="132" fillId="0" borderId="131" xfId="0" applyFont="1" applyFill="1" applyBorder="1" applyAlignment="1">
      <alignment horizontal="left" vertical="center" wrapText="1"/>
    </xf>
    <xf numFmtId="0" fontId="132" fillId="0" borderId="130" xfId="0" applyFont="1" applyFill="1" applyBorder="1" applyAlignment="1">
      <alignment horizontal="left" vertical="center" wrapText="1"/>
    </xf>
    <xf numFmtId="206" fontId="129" fillId="0" borderId="127" xfId="0" applyNumberFormat="1" applyFont="1" applyFill="1" applyBorder="1" applyAlignment="1">
      <alignment horizontal="right" vertical="center"/>
    </xf>
    <xf numFmtId="206" fontId="129" fillId="0" borderId="56" xfId="0" applyNumberFormat="1" applyFont="1" applyFill="1" applyBorder="1" applyAlignment="1">
      <alignment horizontal="right" vertical="center"/>
    </xf>
    <xf numFmtId="206" fontId="129" fillId="0" borderId="81" xfId="0" applyNumberFormat="1" applyFont="1" applyFill="1" applyBorder="1" applyAlignment="1">
      <alignment horizontal="right" vertical="center"/>
    </xf>
    <xf numFmtId="207" fontId="129" fillId="0" borderId="127" xfId="0" applyNumberFormat="1" applyFont="1" applyFill="1" applyBorder="1" applyAlignment="1">
      <alignment horizontal="right" vertical="center"/>
    </xf>
    <xf numFmtId="207" fontId="129" fillId="0" borderId="56" xfId="0" applyNumberFormat="1" applyFont="1" applyFill="1" applyBorder="1" applyAlignment="1">
      <alignment horizontal="right" vertical="center"/>
    </xf>
    <xf numFmtId="207" fontId="129" fillId="0" borderId="81" xfId="0" applyNumberFormat="1" applyFont="1" applyFill="1"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23" fillId="0" borderId="3" xfId="0" applyFont="1" applyBorder="1" applyAlignment="1">
      <alignment horizontal="center" vertical="center"/>
    </xf>
    <xf numFmtId="0" fontId="0" fillId="0" borderId="4" xfId="0" applyBorder="1" applyAlignment="1">
      <alignment horizontal="center" vertical="center" wrapText="1"/>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center"/>
    </xf>
    <xf numFmtId="0" fontId="23" fillId="0" borderId="4" xfId="0" applyFont="1" applyBorder="1" applyAlignment="1">
      <alignment horizont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110" xfId="0" applyFont="1" applyBorder="1" applyAlignment="1">
      <alignment horizontal="center" vertical="center"/>
    </xf>
    <xf numFmtId="0" fontId="0" fillId="0" borderId="137" xfId="0" applyFont="1" applyBorder="1" applyAlignment="1">
      <alignment horizontal="center" vertical="center"/>
    </xf>
    <xf numFmtId="0" fontId="43" fillId="0" borderId="0" xfId="0" applyFont="1" applyAlignment="1">
      <alignment horizontal="distributed" vertical="center"/>
    </xf>
    <xf numFmtId="209" fontId="43" fillId="0" borderId="0" xfId="0" applyNumberFormat="1" applyFont="1" applyAlignment="1">
      <alignment horizontal="right" vertical="center"/>
    </xf>
    <xf numFmtId="0" fontId="43" fillId="0" borderId="0" xfId="0" applyFont="1" applyAlignment="1">
      <alignment horizontal="center" vertical="center"/>
    </xf>
    <xf numFmtId="211" fontId="43" fillId="0" borderId="0" xfId="0" applyNumberFormat="1" applyFont="1" applyAlignment="1">
      <alignment horizontal="right" vertical="center"/>
    </xf>
    <xf numFmtId="179" fontId="43" fillId="0" borderId="0" xfId="0" applyNumberFormat="1" applyFont="1" applyAlignment="1">
      <alignment horizontal="right" vertical="center"/>
    </xf>
    <xf numFmtId="0" fontId="43" fillId="0" borderId="0" xfId="0" applyFont="1" applyFill="1" applyAlignment="1">
      <alignment horizontal="left" vertical="distributed" wrapText="1"/>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85" xfId="0" applyFont="1" applyBorder="1" applyAlignment="1">
      <alignment horizontal="center" vertical="center"/>
    </xf>
    <xf numFmtId="0" fontId="23" fillId="0" borderId="53" xfId="0" applyFont="1" applyBorder="1" applyAlignment="1">
      <alignment horizontal="center" vertical="center"/>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0" fontId="45" fillId="0" borderId="103" xfId="0" applyFont="1" applyBorder="1" applyAlignment="1">
      <alignment horizontal="center" vertical="center" wrapText="1"/>
    </xf>
    <xf numFmtId="0" fontId="45" fillId="0" borderId="51" xfId="0" applyFont="1" applyBorder="1" applyAlignment="1">
      <alignment horizontal="center" vertical="center"/>
    </xf>
    <xf numFmtId="0" fontId="45" fillId="0" borderId="85" xfId="0" applyFont="1" applyBorder="1" applyAlignment="1">
      <alignment horizontal="center" vertical="center"/>
    </xf>
    <xf numFmtId="0" fontId="45" fillId="0" borderId="4" xfId="0" applyFont="1" applyBorder="1" applyAlignment="1">
      <alignment horizontal="center" vertical="center"/>
    </xf>
    <xf numFmtId="0" fontId="45" fillId="0" borderId="0" xfId="0" applyFont="1" applyBorder="1" applyAlignment="1">
      <alignment horizontal="center" vertical="center"/>
    </xf>
    <xf numFmtId="0" fontId="45" fillId="0" borderId="5" xfId="0" applyFont="1" applyBorder="1" applyAlignment="1">
      <alignment horizontal="center" vertical="center"/>
    </xf>
    <xf numFmtId="0" fontId="45" fillId="0" borderId="112" xfId="0" applyFont="1" applyBorder="1" applyAlignment="1">
      <alignment horizontal="center" vertical="center"/>
    </xf>
    <xf numFmtId="0" fontId="45" fillId="0" borderId="110" xfId="0" applyFont="1" applyBorder="1" applyAlignment="1">
      <alignment horizontal="center" vertical="center"/>
    </xf>
    <xf numFmtId="0" fontId="45" fillId="0" borderId="111" xfId="0" applyFont="1" applyBorder="1" applyAlignment="1">
      <alignment horizontal="center" vertical="center"/>
    </xf>
    <xf numFmtId="0" fontId="23" fillId="0" borderId="74" xfId="0" applyFont="1" applyBorder="1" applyAlignment="1">
      <alignment horizontal="distributed" vertical="center" justifyLastLine="1"/>
    </xf>
    <xf numFmtId="0" fontId="23" fillId="0" borderId="84" xfId="0" applyFont="1" applyBorder="1" applyAlignment="1">
      <alignment horizontal="distributed" vertical="center" justifyLastLine="1"/>
    </xf>
    <xf numFmtId="0" fontId="23" fillId="0" borderId="113" xfId="0" applyFont="1" applyBorder="1" applyAlignment="1">
      <alignment horizontal="distributed" vertical="center" justifyLastLine="1"/>
    </xf>
    <xf numFmtId="0" fontId="0" fillId="0" borderId="74" xfId="0" applyBorder="1" applyAlignment="1">
      <alignment horizontal="distributed" vertical="center" justifyLastLine="1"/>
    </xf>
    <xf numFmtId="208" fontId="8" fillId="0" borderId="9" xfId="0" applyNumberFormat="1" applyFont="1" applyFill="1" applyBorder="1" applyAlignment="1">
      <alignment horizontal="right" vertical="center"/>
    </xf>
    <xf numFmtId="208" fontId="8" fillId="0" borderId="10" xfId="0" applyNumberFormat="1" applyFont="1" applyFill="1" applyBorder="1" applyAlignment="1">
      <alignment horizontal="right" vertical="center"/>
    </xf>
    <xf numFmtId="208" fontId="8" fillId="0" borderId="13" xfId="0" applyNumberFormat="1" applyFont="1" applyFill="1" applyBorder="1" applyAlignment="1">
      <alignment horizontal="right" vertical="center"/>
    </xf>
    <xf numFmtId="0" fontId="132" fillId="0" borderId="118" xfId="0" applyFont="1" applyFill="1" applyBorder="1" applyAlignment="1">
      <alignment horizontal="left" vertical="center" wrapText="1"/>
    </xf>
    <xf numFmtId="0" fontId="132" fillId="0" borderId="116" xfId="0" applyFont="1" applyFill="1" applyBorder="1" applyAlignment="1">
      <alignment horizontal="left" vertical="center" wrapText="1"/>
    </xf>
    <xf numFmtId="0" fontId="132" fillId="0" borderId="136" xfId="0" applyFont="1" applyFill="1" applyBorder="1" applyAlignment="1">
      <alignment horizontal="left" vertical="center" wrapText="1"/>
    </xf>
    <xf numFmtId="0" fontId="132" fillId="0" borderId="6" xfId="0" applyFont="1" applyFill="1" applyBorder="1" applyAlignment="1">
      <alignment horizontal="left" vertical="center" wrapText="1"/>
    </xf>
    <xf numFmtId="0" fontId="132" fillId="0" borderId="7" xfId="0" applyFont="1" applyFill="1" applyBorder="1" applyAlignment="1">
      <alignment horizontal="left" vertical="center" wrapText="1"/>
    </xf>
    <xf numFmtId="0" fontId="132" fillId="0" borderId="134" xfId="0" applyFont="1" applyFill="1" applyBorder="1" applyAlignment="1">
      <alignment horizontal="left" vertical="center" wrapText="1"/>
    </xf>
    <xf numFmtId="0" fontId="132" fillId="0" borderId="1" xfId="0" applyFont="1" applyFill="1" applyBorder="1" applyAlignment="1">
      <alignment horizontal="left" vertical="center" wrapText="1"/>
    </xf>
    <xf numFmtId="182" fontId="8" fillId="0" borderId="118" xfId="0" applyNumberFormat="1" applyFont="1" applyFill="1" applyBorder="1" applyAlignment="1">
      <alignment horizontal="right" vertical="center"/>
    </xf>
    <xf numFmtId="182" fontId="8" fillId="0" borderId="116" xfId="0" applyNumberFormat="1" applyFont="1" applyFill="1" applyBorder="1" applyAlignment="1">
      <alignment horizontal="right" vertical="center"/>
    </xf>
    <xf numFmtId="182" fontId="8" fillId="0" borderId="117" xfId="0" applyNumberFormat="1" applyFont="1" applyFill="1" applyBorder="1" applyAlignment="1">
      <alignment horizontal="right" vertical="center"/>
    </xf>
    <xf numFmtId="204" fontId="8" fillId="0" borderId="118" xfId="0" applyNumberFormat="1" applyFont="1" applyFill="1" applyBorder="1" applyAlignment="1">
      <alignment horizontal="right" vertical="center"/>
    </xf>
    <xf numFmtId="204" fontId="8" fillId="0" borderId="116" xfId="0" applyNumberFormat="1" applyFont="1" applyFill="1" applyBorder="1" applyAlignment="1">
      <alignment horizontal="right" vertical="center"/>
    </xf>
    <xf numFmtId="204" fontId="8" fillId="0" borderId="117" xfId="0" applyNumberFormat="1" applyFont="1" applyFill="1" applyBorder="1" applyAlignment="1">
      <alignment horizontal="right" vertical="center"/>
    </xf>
    <xf numFmtId="205" fontId="8" fillId="0" borderId="118" xfId="0" applyNumberFormat="1" applyFont="1" applyFill="1" applyBorder="1" applyAlignment="1">
      <alignment horizontal="right" vertical="center"/>
    </xf>
    <xf numFmtId="205" fontId="8" fillId="0" borderId="116" xfId="0" applyNumberFormat="1" applyFont="1" applyFill="1" applyBorder="1" applyAlignment="1">
      <alignment horizontal="right" vertical="center"/>
    </xf>
    <xf numFmtId="205" fontId="8" fillId="0" borderId="117" xfId="0" applyNumberFormat="1" applyFont="1" applyFill="1" applyBorder="1" applyAlignment="1">
      <alignment horizontal="right"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2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204" fontId="8" fillId="0" borderId="9" xfId="0" applyNumberFormat="1" applyFont="1" applyFill="1" applyBorder="1" applyAlignment="1">
      <alignment horizontal="right" vertical="center"/>
    </xf>
    <xf numFmtId="204" fontId="8" fillId="0" borderId="10" xfId="0" applyNumberFormat="1" applyFont="1" applyFill="1" applyBorder="1" applyAlignment="1">
      <alignment horizontal="right" vertical="center"/>
    </xf>
    <xf numFmtId="204" fontId="8" fillId="0" borderId="13" xfId="0" applyNumberFormat="1" applyFont="1" applyFill="1" applyBorder="1" applyAlignment="1">
      <alignment horizontal="right" vertical="center"/>
    </xf>
    <xf numFmtId="0" fontId="148" fillId="0" borderId="0" xfId="0" applyFont="1" applyFill="1" applyBorder="1" applyAlignment="1"/>
    <xf numFmtId="38" fontId="68" fillId="0" borderId="0" xfId="7" applyFont="1" applyFill="1" applyBorder="1" applyAlignment="1">
      <alignment horizontal="center" vertical="center" wrapText="1"/>
    </xf>
    <xf numFmtId="0" fontId="23" fillId="0" borderId="0" xfId="0" applyFont="1" applyFill="1" applyBorder="1" applyAlignment="1">
      <alignment horizontal="left" vertical="center" wrapText="1"/>
    </xf>
    <xf numFmtId="0" fontId="67" fillId="0" borderId="0" xfId="0" applyFont="1" applyFill="1" applyBorder="1" applyAlignment="1">
      <alignment horizontal="left" vertical="center"/>
    </xf>
    <xf numFmtId="0" fontId="148" fillId="0" borderId="1" xfId="0" applyFont="1" applyFill="1" applyBorder="1" applyAlignment="1"/>
    <xf numFmtId="0" fontId="148" fillId="0" borderId="2" xfId="0" applyFont="1" applyFill="1" applyBorder="1" applyAlignment="1"/>
    <xf numFmtId="0" fontId="148" fillId="0" borderId="3" xfId="0" applyFont="1" applyFill="1" applyBorder="1" applyAlignment="1"/>
    <xf numFmtId="0" fontId="23" fillId="0" borderId="1" xfId="0" applyFont="1" applyFill="1" applyBorder="1" applyAlignment="1">
      <alignment vertical="center" wrapText="1"/>
    </xf>
    <xf numFmtId="0" fontId="23" fillId="0" borderId="2" xfId="0" applyFont="1" applyFill="1" applyBorder="1" applyAlignment="1">
      <alignment vertical="center" wrapText="1"/>
    </xf>
    <xf numFmtId="0" fontId="23" fillId="0" borderId="3" xfId="0" applyFont="1" applyFill="1" applyBorder="1" applyAlignment="1">
      <alignment vertical="center" wrapText="1"/>
    </xf>
    <xf numFmtId="0" fontId="23" fillId="0" borderId="4" xfId="0" applyFont="1" applyFill="1" applyBorder="1" applyAlignment="1">
      <alignment vertical="center" wrapText="1"/>
    </xf>
    <xf numFmtId="0" fontId="23" fillId="0" borderId="0" xfId="0" applyFont="1" applyFill="1" applyBorder="1" applyAlignment="1">
      <alignment vertical="center" wrapText="1"/>
    </xf>
    <xf numFmtId="0" fontId="23" fillId="0" borderId="5" xfId="0" applyFont="1" applyFill="1" applyBorder="1" applyAlignment="1">
      <alignment vertical="center" wrapText="1"/>
    </xf>
    <xf numFmtId="0" fontId="23" fillId="0" borderId="6" xfId="0" applyFont="1" applyFill="1" applyBorder="1" applyAlignment="1">
      <alignment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38" fontId="68" fillId="0" borderId="4" xfId="7" applyFont="1" applyFill="1" applyBorder="1" applyAlignment="1">
      <alignment horizontal="center" vertical="center" shrinkToFit="1"/>
    </xf>
    <xf numFmtId="38" fontId="68" fillId="0" borderId="0" xfId="7" applyFont="1" applyFill="1" applyBorder="1" applyAlignment="1">
      <alignment horizontal="center" vertical="center" shrinkToFit="1"/>
    </xf>
    <xf numFmtId="38" fontId="68" fillId="0" borderId="5" xfId="7" applyFont="1" applyFill="1" applyBorder="1" applyAlignment="1">
      <alignment horizontal="center" vertical="center" shrinkToFit="1"/>
    </xf>
    <xf numFmtId="0" fontId="67" fillId="0" borderId="4" xfId="0" applyFont="1" applyFill="1" applyBorder="1" applyAlignment="1">
      <alignment horizontal="left" vertical="center"/>
    </xf>
    <xf numFmtId="0" fontId="67" fillId="0" borderId="5" xfId="0" applyFont="1" applyFill="1" applyBorder="1" applyAlignment="1">
      <alignment horizontal="left" vertical="center"/>
    </xf>
    <xf numFmtId="0" fontId="69" fillId="0" borderId="6" xfId="0" applyFont="1" applyFill="1" applyBorder="1" applyAlignment="1">
      <alignment horizontal="left" vertical="center"/>
    </xf>
    <xf numFmtId="0" fontId="69" fillId="0" borderId="7" xfId="0" applyFont="1" applyFill="1" applyBorder="1" applyAlignment="1">
      <alignment horizontal="left" vertical="center"/>
    </xf>
    <xf numFmtId="0" fontId="69" fillId="0" borderId="8" xfId="0" applyFont="1" applyFill="1" applyBorder="1" applyAlignment="1">
      <alignment horizontal="left" vertical="center"/>
    </xf>
    <xf numFmtId="0" fontId="23" fillId="0" borderId="0" xfId="0" applyFont="1" applyFill="1" applyBorder="1" applyAlignment="1">
      <alignment horizontal="left" vertical="center"/>
    </xf>
    <xf numFmtId="0" fontId="148" fillId="0" borderId="0" xfId="0" applyFont="1" applyFill="1" applyBorder="1" applyAlignment="1">
      <alignment horizontal="left" vertical="center" wrapText="1"/>
    </xf>
    <xf numFmtId="0" fontId="45" fillId="0" borderId="0" xfId="0" applyFont="1" applyFill="1" applyBorder="1" applyAlignment="1">
      <alignment horizontal="right" vertical="center" wrapText="1"/>
    </xf>
    <xf numFmtId="0" fontId="45" fillId="0" borderId="0" xfId="0" applyFont="1" applyFill="1" applyBorder="1" applyAlignment="1">
      <alignment horizontal="right" vertical="center"/>
    </xf>
    <xf numFmtId="0" fontId="148" fillId="0" borderId="0" xfId="0" applyFont="1" applyFill="1" applyBorder="1" applyAlignment="1">
      <alignment horizontal="right" vertical="center"/>
    </xf>
    <xf numFmtId="0" fontId="0" fillId="0" borderId="1" xfId="0" applyFont="1" applyFill="1" applyBorder="1" applyAlignment="1">
      <alignment vertical="center" wrapText="1"/>
    </xf>
    <xf numFmtId="0" fontId="67" fillId="0" borderId="4"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4"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5" xfId="0" applyFont="1" applyFill="1" applyBorder="1" applyAlignment="1">
      <alignment horizontal="left" vertical="center" wrapText="1"/>
    </xf>
    <xf numFmtId="38" fontId="68" fillId="0" borderId="4" xfId="7" applyFont="1" applyFill="1" applyBorder="1" applyAlignment="1">
      <alignment horizontal="center" vertical="center" wrapText="1" shrinkToFit="1"/>
    </xf>
    <xf numFmtId="0" fontId="70" fillId="0" borderId="6" xfId="0" applyFont="1" applyFill="1" applyBorder="1" applyAlignment="1">
      <alignment horizontal="left" vertical="center"/>
    </xf>
    <xf numFmtId="0" fontId="70" fillId="0" borderId="7" xfId="0" applyFont="1" applyFill="1" applyBorder="1" applyAlignment="1">
      <alignment horizontal="left" vertical="center"/>
    </xf>
    <xf numFmtId="0" fontId="70" fillId="0" borderId="8" xfId="0" applyFont="1" applyFill="1" applyBorder="1" applyAlignment="1">
      <alignment horizontal="left" vertical="center"/>
    </xf>
    <xf numFmtId="0" fontId="67"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4" xfId="0" applyFont="1" applyFill="1" applyBorder="1" applyAlignment="1">
      <alignment horizontal="left" vertical="center"/>
    </xf>
    <xf numFmtId="0" fontId="23" fillId="0" borderId="5" xfId="0" applyFont="1" applyFill="1" applyBorder="1" applyAlignment="1">
      <alignment horizontal="left" vertical="center"/>
    </xf>
    <xf numFmtId="38" fontId="68" fillId="0" borderId="4" xfId="7" applyFont="1" applyFill="1" applyBorder="1" applyAlignment="1">
      <alignment horizontal="center" vertical="center" wrapText="1"/>
    </xf>
    <xf numFmtId="38" fontId="68" fillId="0" borderId="0" xfId="7" applyFont="1" applyFill="1" applyBorder="1" applyAlignment="1">
      <alignment horizontal="center" vertical="center"/>
    </xf>
    <xf numFmtId="38" fontId="68" fillId="0" borderId="5" xfId="7" applyFont="1" applyFill="1" applyBorder="1" applyAlignment="1">
      <alignment horizontal="center" vertical="center"/>
    </xf>
    <xf numFmtId="38" fontId="68" fillId="0" borderId="4" xfId="7" applyFont="1" applyFill="1" applyBorder="1" applyAlignment="1">
      <alignment horizontal="center" vertical="center"/>
    </xf>
    <xf numFmtId="38" fontId="147" fillId="0" borderId="0" xfId="7" applyFont="1" applyBorder="1" applyAlignment="1">
      <alignment horizontal="center" vertical="center"/>
    </xf>
    <xf numFmtId="0" fontId="70" fillId="0" borderId="84" xfId="0" applyFont="1" applyBorder="1" applyAlignment="1">
      <alignment horizontal="center" vertical="center"/>
    </xf>
    <xf numFmtId="0" fontId="70" fillId="0" borderId="84" xfId="0" applyFont="1" applyBorder="1" applyAlignment="1">
      <alignment horizontal="center" vertical="center" wrapText="1"/>
    </xf>
    <xf numFmtId="0" fontId="70" fillId="0" borderId="9" xfId="0" applyFont="1" applyBorder="1" applyAlignment="1">
      <alignment horizontal="center" vertical="center" wrapText="1"/>
    </xf>
    <xf numFmtId="0" fontId="70" fillId="0" borderId="13"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84" xfId="0" applyFont="1" applyBorder="1" applyAlignment="1">
      <alignment horizontal="center" vertical="center" wrapText="1"/>
    </xf>
    <xf numFmtId="0" fontId="148" fillId="0" borderId="1" xfId="0" applyFont="1" applyFill="1" applyBorder="1" applyAlignment="1">
      <alignment horizontal="left"/>
    </xf>
    <xf numFmtId="0" fontId="148" fillId="0" borderId="2" xfId="0" applyFont="1" applyFill="1" applyBorder="1" applyAlignment="1">
      <alignment horizontal="left"/>
    </xf>
    <xf numFmtId="0" fontId="148" fillId="0" borderId="3" xfId="0" applyFont="1" applyFill="1" applyBorder="1" applyAlignment="1">
      <alignment horizontal="left"/>
    </xf>
    <xf numFmtId="0" fontId="148" fillId="0" borderId="4" xfId="0" applyFont="1" applyFill="1" applyBorder="1" applyAlignment="1">
      <alignment horizontal="left" shrinkToFit="1"/>
    </xf>
    <xf numFmtId="0" fontId="148" fillId="0" borderId="0" xfId="0" applyFont="1" applyFill="1" applyBorder="1" applyAlignment="1">
      <alignment horizontal="left" shrinkToFit="1"/>
    </xf>
    <xf numFmtId="0" fontId="148" fillId="0" borderId="5" xfId="0" applyFont="1" applyFill="1" applyBorder="1" applyAlignment="1">
      <alignment horizontal="left" shrinkToFit="1"/>
    </xf>
    <xf numFmtId="0" fontId="23" fillId="0" borderId="1" xfId="0" applyFont="1" applyFill="1" applyBorder="1" applyAlignment="1">
      <alignment horizontal="left" vertical="center" wrapText="1"/>
    </xf>
    <xf numFmtId="0" fontId="67" fillId="0" borderId="4" xfId="0" applyFont="1" applyBorder="1" applyAlignment="1">
      <alignment horizontal="left" vertical="center"/>
    </xf>
    <xf numFmtId="0" fontId="67" fillId="0" borderId="0" xfId="0" applyFont="1" applyBorder="1" applyAlignment="1">
      <alignment horizontal="left" vertical="center"/>
    </xf>
    <xf numFmtId="0" fontId="67" fillId="0" borderId="5" xfId="0" applyFont="1" applyBorder="1" applyAlignment="1">
      <alignment horizontal="left" vertical="center"/>
    </xf>
    <xf numFmtId="0" fontId="148" fillId="0" borderId="1" xfId="0" applyFont="1" applyFill="1" applyBorder="1" applyAlignment="1">
      <alignment shrinkToFit="1"/>
    </xf>
    <xf numFmtId="0" fontId="148" fillId="0" borderId="2" xfId="0" applyFont="1" applyFill="1" applyBorder="1" applyAlignment="1">
      <alignment shrinkToFit="1"/>
    </xf>
    <xf numFmtId="0" fontId="148" fillId="0" borderId="3" xfId="0" applyFont="1" applyFill="1" applyBorder="1" applyAlignment="1">
      <alignment shrinkToFit="1"/>
    </xf>
    <xf numFmtId="0" fontId="148" fillId="0" borderId="1" xfId="0" applyFont="1" applyBorder="1" applyAlignment="1">
      <alignment horizontal="left"/>
    </xf>
    <xf numFmtId="0" fontId="148" fillId="0" borderId="2" xfId="0" applyFont="1" applyBorder="1" applyAlignment="1">
      <alignment horizontal="left"/>
    </xf>
    <xf numFmtId="0" fontId="148" fillId="0" borderId="3" xfId="0" applyFont="1" applyBorder="1" applyAlignment="1">
      <alignment horizontal="left"/>
    </xf>
    <xf numFmtId="0" fontId="148" fillId="0" borderId="4" xfId="0" applyFont="1" applyBorder="1" applyAlignment="1">
      <alignment horizontal="left"/>
    </xf>
    <xf numFmtId="0" fontId="148" fillId="0" borderId="0" xfId="0" applyFont="1" applyBorder="1" applyAlignment="1">
      <alignment horizontal="left"/>
    </xf>
    <xf numFmtId="0" fontId="148" fillId="0" borderId="5" xfId="0" applyFont="1" applyBorder="1" applyAlignment="1">
      <alignment horizontal="left"/>
    </xf>
    <xf numFmtId="0" fontId="67" fillId="0" borderId="4" xfId="0" applyFont="1" applyBorder="1" applyAlignment="1">
      <alignment horizontal="left" vertical="center" wrapText="1"/>
    </xf>
    <xf numFmtId="0" fontId="67" fillId="0" borderId="0" xfId="0" applyFont="1" applyBorder="1" applyAlignment="1">
      <alignment horizontal="left" vertical="center" wrapText="1"/>
    </xf>
    <xf numFmtId="0" fontId="67" fillId="0" borderId="5" xfId="0" applyFont="1" applyBorder="1" applyAlignment="1">
      <alignment horizontal="left" vertical="center" wrapText="1"/>
    </xf>
    <xf numFmtId="0" fontId="154" fillId="0" borderId="0" xfId="0" applyFont="1" applyFill="1" applyBorder="1" applyAlignment="1">
      <alignment horizontal="center" vertical="center" wrapText="1"/>
    </xf>
    <xf numFmtId="0" fontId="154" fillId="0" borderId="5" xfId="0" applyFont="1" applyFill="1" applyBorder="1" applyAlignment="1">
      <alignment horizontal="center" vertical="center" wrapText="1"/>
    </xf>
    <xf numFmtId="49" fontId="67" fillId="0" borderId="0" xfId="0" applyNumberFormat="1" applyFont="1" applyFill="1" applyBorder="1" applyAlignment="1">
      <alignment horizontal="center" vertical="center"/>
    </xf>
    <xf numFmtId="49" fontId="67" fillId="0" borderId="5" xfId="0" applyNumberFormat="1" applyFont="1" applyFill="1" applyBorder="1" applyAlignment="1">
      <alignment horizontal="center" vertical="center"/>
    </xf>
    <xf numFmtId="212" fontId="155" fillId="3" borderId="158" xfId="5" applyNumberFormat="1" applyFont="1" applyFill="1" applyBorder="1" applyAlignment="1">
      <alignment vertical="center" shrinkToFit="1"/>
    </xf>
    <xf numFmtId="212" fontId="155" fillId="3" borderId="157" xfId="5" applyNumberFormat="1" applyFont="1" applyFill="1" applyBorder="1" applyAlignment="1">
      <alignment vertical="center" shrinkToFit="1"/>
    </xf>
    <xf numFmtId="212" fontId="155" fillId="0" borderId="77" xfId="5" applyNumberFormat="1" applyFont="1" applyBorder="1" applyAlignment="1">
      <alignment vertical="center" shrinkToFit="1"/>
    </xf>
    <xf numFmtId="212" fontId="155" fillId="0" borderId="80" xfId="5" applyNumberFormat="1" applyFont="1" applyBorder="1" applyAlignment="1">
      <alignment horizontal="right" vertical="center" shrinkToFit="1"/>
    </xf>
    <xf numFmtId="212" fontId="155" fillId="3" borderId="164" xfId="5" applyNumberFormat="1" applyFont="1" applyFill="1" applyBorder="1" applyAlignment="1">
      <alignment vertical="center" shrinkToFit="1"/>
    </xf>
    <xf numFmtId="212" fontId="155" fillId="0" borderId="134" xfId="5" applyNumberFormat="1" applyFont="1" applyBorder="1" applyAlignment="1">
      <alignment vertical="center" shrinkToFit="1"/>
    </xf>
    <xf numFmtId="212" fontId="155" fillId="0" borderId="135" xfId="5" applyNumberFormat="1" applyFont="1" applyBorder="1" applyAlignment="1">
      <alignment vertical="center" shrinkToFit="1"/>
    </xf>
    <xf numFmtId="212" fontId="155" fillId="0" borderId="153" xfId="5" applyNumberFormat="1" applyFont="1" applyBorder="1" applyAlignment="1">
      <alignment horizontal="center" vertical="center" textRotation="255" shrinkToFit="1"/>
    </xf>
    <xf numFmtId="212" fontId="155" fillId="0" borderId="152" xfId="5" applyNumberFormat="1" applyFont="1" applyBorder="1" applyAlignment="1">
      <alignment horizontal="center" vertical="center" textRotation="255" shrinkToFit="1"/>
    </xf>
    <xf numFmtId="212" fontId="155" fillId="0" borderId="160" xfId="5" applyNumberFormat="1" applyFont="1" applyBorder="1" applyAlignment="1">
      <alignment horizontal="center" vertical="center" textRotation="255" shrinkToFit="1"/>
    </xf>
    <xf numFmtId="212" fontId="155" fillId="0" borderId="159" xfId="5" applyNumberFormat="1" applyFont="1" applyBorder="1" applyAlignment="1">
      <alignment horizontal="center" vertical="center" textRotation="255" shrinkToFit="1"/>
    </xf>
    <xf numFmtId="0" fontId="155" fillId="0" borderId="156" xfId="5" applyFont="1" applyBorder="1" applyAlignment="1">
      <alignment horizontal="center" vertical="center" textRotation="255"/>
    </xf>
    <xf numFmtId="0" fontId="155" fillId="0" borderId="155" xfId="5" applyFont="1" applyBorder="1" applyAlignment="1">
      <alignment horizontal="center" vertical="center" textRotation="255"/>
    </xf>
    <xf numFmtId="0" fontId="155" fillId="0" borderId="154" xfId="5" applyFont="1" applyBorder="1" applyAlignment="1">
      <alignment horizontal="center" vertical="center" textRotation="255"/>
    </xf>
    <xf numFmtId="212" fontId="155" fillId="0" borderId="80" xfId="5" applyNumberFormat="1" applyFont="1" applyBorder="1" applyAlignment="1">
      <alignment vertical="center" shrinkToFit="1"/>
    </xf>
    <xf numFmtId="212" fontId="155" fillId="0" borderId="120" xfId="5" applyNumberFormat="1" applyFont="1" applyBorder="1" applyAlignment="1">
      <alignment vertical="center" shrinkToFit="1"/>
    </xf>
    <xf numFmtId="212" fontId="155" fillId="0" borderId="76" xfId="5" applyNumberFormat="1" applyFont="1" applyBorder="1" applyAlignment="1">
      <alignment vertical="center" shrinkToFit="1"/>
    </xf>
    <xf numFmtId="0" fontId="155" fillId="0" borderId="79" xfId="5" applyFont="1" applyBorder="1" applyAlignment="1">
      <alignment horizontal="center" vertical="center" wrapText="1" shrinkToFit="1"/>
    </xf>
    <xf numFmtId="0" fontId="155" fillId="0" borderId="108" xfId="5" applyFont="1" applyBorder="1" applyAlignment="1">
      <alignment horizontal="center" vertical="center" wrapText="1" shrinkToFit="1"/>
    </xf>
    <xf numFmtId="0" fontId="155" fillId="0" borderId="71" xfId="5" applyFont="1" applyBorder="1" applyAlignment="1">
      <alignment horizontal="center" vertical="center" wrapText="1" shrinkToFit="1"/>
    </xf>
    <xf numFmtId="0" fontId="155" fillId="0" borderId="145" xfId="5" applyFont="1" applyBorder="1" applyAlignment="1">
      <alignment horizontal="center" vertical="center" wrapText="1" shrinkToFit="1"/>
    </xf>
    <xf numFmtId="0" fontId="155" fillId="0" borderId="114" xfId="5" applyFont="1" applyBorder="1" applyAlignment="1">
      <alignment horizontal="center" vertical="center" wrapText="1" shrinkToFit="1"/>
    </xf>
    <xf numFmtId="0" fontId="155" fillId="0" borderId="107" xfId="5" applyFont="1" applyBorder="1" applyAlignment="1">
      <alignment horizontal="center" vertical="center" wrapText="1" shrinkToFit="1"/>
    </xf>
    <xf numFmtId="0" fontId="155" fillId="0" borderId="1" xfId="5" applyFont="1" applyBorder="1" applyAlignment="1">
      <alignment horizontal="center" vertical="center" wrapText="1" shrinkToFit="1"/>
    </xf>
    <xf numFmtId="0" fontId="155" fillId="0" borderId="3" xfId="5" applyFont="1" applyBorder="1" applyAlignment="1">
      <alignment horizontal="center" vertical="center" wrapText="1" shrinkToFit="1"/>
    </xf>
    <xf numFmtId="0" fontId="155" fillId="0" borderId="6" xfId="5" applyFont="1" applyBorder="1" applyAlignment="1">
      <alignment horizontal="center" vertical="center" wrapText="1" shrinkToFit="1"/>
    </xf>
    <xf numFmtId="0" fontId="155" fillId="0" borderId="8" xfId="5" applyFont="1" applyBorder="1" applyAlignment="1">
      <alignment horizontal="center" vertical="center" wrapText="1" shrinkToFit="1"/>
    </xf>
    <xf numFmtId="0" fontId="155" fillId="0" borderId="103" xfId="5" applyFont="1" applyBorder="1" applyAlignment="1">
      <alignment horizontal="center" vertical="center"/>
    </xf>
    <xf numFmtId="0" fontId="155" fillId="0" borderId="51" xfId="5" applyFont="1" applyBorder="1" applyAlignment="1">
      <alignment horizontal="center" vertical="center"/>
    </xf>
    <xf numFmtId="0" fontId="155" fillId="0" borderId="52" xfId="5" applyFont="1" applyBorder="1" applyAlignment="1">
      <alignment horizontal="center" vertical="center"/>
    </xf>
    <xf numFmtId="0" fontId="155" fillId="0" borderId="150" xfId="5" applyFont="1" applyBorder="1" applyAlignment="1">
      <alignment horizontal="center" vertical="center" wrapText="1" shrinkToFit="1"/>
    </xf>
    <xf numFmtId="0" fontId="155" fillId="0" borderId="1" xfId="5" applyFont="1" applyBorder="1" applyAlignment="1">
      <alignment horizontal="center" vertical="center" shrinkToFit="1"/>
    </xf>
    <xf numFmtId="0" fontId="155" fillId="0" borderId="2" xfId="5" applyFont="1" applyBorder="1" applyAlignment="1">
      <alignment horizontal="center" vertical="center" shrinkToFit="1"/>
    </xf>
    <xf numFmtId="0" fontId="155" fillId="0" borderId="6" xfId="5" applyFont="1" applyBorder="1" applyAlignment="1">
      <alignment horizontal="center" vertical="center" shrinkToFit="1"/>
    </xf>
    <xf numFmtId="0" fontId="155" fillId="0" borderId="7" xfId="5" applyFont="1" applyBorder="1" applyAlignment="1">
      <alignment horizontal="center" vertical="center" shrinkToFit="1"/>
    </xf>
    <xf numFmtId="0" fontId="155" fillId="0" borderId="3" xfId="5" applyFont="1" applyBorder="1" applyAlignment="1">
      <alignment horizontal="center" vertical="center" shrinkToFit="1"/>
    </xf>
    <xf numFmtId="0" fontId="155" fillId="0" borderId="8" xfId="5" applyFont="1" applyBorder="1" applyAlignment="1">
      <alignment horizontal="center" vertical="center" shrinkToFit="1"/>
    </xf>
    <xf numFmtId="0" fontId="155" fillId="0" borderId="53" xfId="5" applyFont="1" applyBorder="1" applyAlignment="1">
      <alignment horizontal="center" vertical="center" wrapText="1"/>
    </xf>
    <xf numFmtId="0" fontId="155" fillId="0" borderId="160" xfId="5" applyFont="1" applyBorder="1" applyAlignment="1">
      <alignment horizontal="center" vertical="center"/>
    </xf>
    <xf numFmtId="182" fontId="155" fillId="0" borderId="5" xfId="5" applyNumberFormat="1" applyFont="1" applyBorder="1" applyAlignment="1">
      <alignment vertical="center" shrinkToFit="1"/>
    </xf>
    <xf numFmtId="182" fontId="155" fillId="0" borderId="161" xfId="5" applyNumberFormat="1" applyFont="1" applyBorder="1" applyAlignment="1">
      <alignment vertical="center" shrinkToFit="1"/>
    </xf>
    <xf numFmtId="182" fontId="155" fillId="0" borderId="0" xfId="5" applyNumberFormat="1" applyFont="1" applyBorder="1" applyAlignment="1">
      <alignment vertical="center" shrinkToFit="1"/>
    </xf>
    <xf numFmtId="0" fontId="155" fillId="0" borderId="101" xfId="5" applyFont="1" applyBorder="1" applyAlignment="1">
      <alignment horizontal="center" vertical="center" shrinkToFit="1"/>
    </xf>
    <xf numFmtId="0" fontId="155" fillId="0" borderId="119" xfId="5" applyFont="1" applyBorder="1" applyAlignment="1">
      <alignment horizontal="center" vertical="center" shrinkToFit="1"/>
    </xf>
    <xf numFmtId="0" fontId="155" fillId="0" borderId="107" xfId="5" applyFont="1" applyBorder="1" applyAlignment="1">
      <alignment horizontal="center" vertical="center" shrinkToFit="1"/>
    </xf>
    <xf numFmtId="212" fontId="155" fillId="0" borderId="78" xfId="5" applyNumberFormat="1" applyFont="1" applyFill="1" applyBorder="1" applyAlignment="1">
      <alignment vertical="center" shrinkToFit="1"/>
    </xf>
    <xf numFmtId="212" fontId="155" fillId="0" borderId="77" xfId="5" applyNumberFormat="1" applyFont="1" applyFill="1" applyBorder="1" applyAlignment="1">
      <alignment vertical="center" shrinkToFit="1"/>
    </xf>
    <xf numFmtId="212" fontId="155" fillId="0" borderId="150" xfId="5" applyNumberFormat="1" applyFont="1" applyFill="1" applyBorder="1" applyAlignment="1">
      <alignment vertical="center" shrinkToFit="1"/>
    </xf>
    <xf numFmtId="212" fontId="155" fillId="0" borderId="79" xfId="5" applyNumberFormat="1" applyFont="1" applyFill="1" applyBorder="1" applyAlignment="1">
      <alignment vertical="center" shrinkToFit="1"/>
    </xf>
    <xf numFmtId="212" fontId="155" fillId="0" borderId="80" xfId="5" applyNumberFormat="1" applyFont="1" applyFill="1" applyBorder="1" applyAlignment="1">
      <alignment vertical="center" shrinkToFit="1"/>
    </xf>
    <xf numFmtId="212" fontId="155" fillId="0" borderId="108" xfId="5" applyNumberFormat="1" applyFont="1" applyFill="1" applyBorder="1" applyAlignment="1">
      <alignment vertical="center" shrinkToFit="1"/>
    </xf>
    <xf numFmtId="0" fontId="155" fillId="0" borderId="55" xfId="5" applyFont="1" applyBorder="1" applyAlignment="1">
      <alignment horizontal="center" vertical="center" wrapText="1"/>
    </xf>
    <xf numFmtId="182" fontId="155" fillId="0" borderId="81" xfId="5" applyNumberFormat="1" applyFont="1" applyBorder="1" applyAlignment="1">
      <alignment vertical="center" shrinkToFit="1"/>
    </xf>
    <xf numFmtId="0" fontId="155" fillId="0" borderId="53" xfId="5" applyFont="1" applyBorder="1" applyAlignment="1">
      <alignment horizontal="center" vertical="center"/>
    </xf>
    <xf numFmtId="182" fontId="155" fillId="0" borderId="3" xfId="5" applyNumberFormat="1" applyFont="1" applyBorder="1" applyAlignment="1">
      <alignment vertical="center" shrinkToFit="1"/>
    </xf>
    <xf numFmtId="182" fontId="155" fillId="0" borderId="8" xfId="5" applyNumberFormat="1" applyFont="1" applyBorder="1" applyAlignment="1">
      <alignment vertical="center" shrinkToFit="1"/>
    </xf>
    <xf numFmtId="182" fontId="155" fillId="0" borderId="3" xfId="5" applyNumberFormat="1" applyFont="1" applyBorder="1" applyAlignment="1">
      <alignment shrinkToFit="1"/>
    </xf>
    <xf numFmtId="182" fontId="155" fillId="0" borderId="5" xfId="5" applyNumberFormat="1" applyFont="1" applyBorder="1" applyAlignment="1">
      <alignment shrinkToFit="1"/>
    </xf>
    <xf numFmtId="182" fontId="155" fillId="0" borderId="2" xfId="5" applyNumberFormat="1" applyFont="1" applyBorder="1" applyAlignment="1">
      <alignment vertical="center" shrinkToFit="1"/>
    </xf>
    <xf numFmtId="182" fontId="155" fillId="0" borderId="7" xfId="5" applyNumberFormat="1" applyFont="1" applyBorder="1" applyAlignment="1">
      <alignment vertical="center" shrinkToFit="1"/>
    </xf>
    <xf numFmtId="182" fontId="155" fillId="0" borderId="2" xfId="5" applyNumberFormat="1" applyFont="1" applyBorder="1" applyAlignment="1">
      <alignment horizontal="right" vertical="center" shrinkToFit="1"/>
    </xf>
    <xf numFmtId="182" fontId="155" fillId="0" borderId="0" xfId="5" applyNumberFormat="1" applyFont="1" applyBorder="1" applyAlignment="1">
      <alignment horizontal="right" vertical="center" shrinkToFit="1"/>
    </xf>
    <xf numFmtId="182" fontId="155" fillId="0" borderId="7" xfId="5" applyNumberFormat="1" applyFont="1" applyBorder="1" applyAlignment="1">
      <alignment horizontal="right" vertical="center" shrinkToFit="1"/>
    </xf>
    <xf numFmtId="212" fontId="155" fillId="0" borderId="78" xfId="5" applyNumberFormat="1" applyFont="1" applyFill="1" applyBorder="1" applyAlignment="1">
      <alignment horizontal="right" vertical="center" shrinkToFit="1"/>
    </xf>
    <xf numFmtId="212" fontId="155" fillId="0" borderId="77" xfId="5" applyNumberFormat="1" applyFont="1" applyFill="1" applyBorder="1" applyAlignment="1">
      <alignment horizontal="right" vertical="center" shrinkToFit="1"/>
    </xf>
    <xf numFmtId="0" fontId="155" fillId="0" borderId="76" xfId="5" applyFont="1" applyBorder="1" applyAlignment="1">
      <alignment horizontal="center" vertical="center" wrapText="1"/>
    </xf>
    <xf numFmtId="0" fontId="155" fillId="0" borderId="120" xfId="5" applyFont="1" applyBorder="1" applyAlignment="1">
      <alignment horizontal="center" vertical="center" wrapText="1"/>
    </xf>
    <xf numFmtId="0" fontId="155" fillId="0" borderId="54" xfId="5" applyFont="1" applyBorder="1" applyAlignment="1">
      <alignment horizontal="center" vertical="center"/>
    </xf>
    <xf numFmtId="216" fontId="155" fillId="0" borderId="5" xfId="5" applyNumberFormat="1" applyFont="1" applyBorder="1" applyAlignment="1">
      <alignment vertical="top" shrinkToFit="1"/>
    </xf>
    <xf numFmtId="216" fontId="155" fillId="0" borderId="8" xfId="5" applyNumberFormat="1" applyFont="1" applyBorder="1" applyAlignment="1">
      <alignment vertical="top" shrinkToFit="1"/>
    </xf>
    <xf numFmtId="0" fontId="155" fillId="0" borderId="102" xfId="5" applyFont="1" applyBorder="1" applyAlignment="1">
      <alignment horizontal="center" vertical="center" shrinkToFit="1"/>
    </xf>
    <xf numFmtId="0" fontId="155" fillId="0" borderId="149" xfId="5" applyFont="1" applyBorder="1" applyAlignment="1">
      <alignment horizontal="center" vertical="center" shrinkToFit="1"/>
    </xf>
    <xf numFmtId="0" fontId="155" fillId="0" borderId="50" xfId="5" applyFont="1" applyBorder="1" applyAlignment="1">
      <alignment horizontal="center" vertical="center" shrinkToFit="1"/>
    </xf>
    <xf numFmtId="0" fontId="155" fillId="0" borderId="55" xfId="5" applyFont="1" applyBorder="1" applyAlignment="1">
      <alignment horizontal="center" vertical="center" shrinkToFit="1"/>
    </xf>
    <xf numFmtId="182" fontId="156" fillId="0" borderId="52" xfId="5" applyNumberFormat="1" applyFont="1" applyBorder="1" applyAlignment="1">
      <alignment vertical="center" shrinkToFit="1"/>
    </xf>
    <xf numFmtId="182" fontId="156" fillId="0" borderId="57" xfId="5" applyNumberFormat="1" applyFont="1" applyBorder="1" applyAlignment="1">
      <alignment vertical="center" shrinkToFit="1"/>
    </xf>
    <xf numFmtId="212" fontId="155" fillId="0" borderId="53" xfId="5" applyNumberFormat="1" applyFont="1" applyFill="1" applyBorder="1" applyAlignment="1">
      <alignment vertical="center" shrinkToFit="1"/>
    </xf>
    <xf numFmtId="212" fontId="155" fillId="0" borderId="55" xfId="5" applyNumberFormat="1" applyFont="1" applyFill="1" applyBorder="1" applyAlignment="1">
      <alignment vertical="center" shrinkToFit="1"/>
    </xf>
    <xf numFmtId="212" fontId="155" fillId="0" borderId="83" xfId="5" applyNumberFormat="1" applyFont="1" applyFill="1" applyBorder="1" applyAlignment="1">
      <alignment vertical="center" shrinkToFit="1"/>
    </xf>
    <xf numFmtId="216" fontId="155" fillId="0" borderId="81" xfId="5" applyNumberFormat="1" applyFont="1" applyBorder="1" applyAlignment="1">
      <alignment vertical="top" shrinkToFit="1"/>
    </xf>
    <xf numFmtId="212" fontId="155" fillId="0" borderId="76" xfId="5" applyNumberFormat="1" applyFont="1" applyFill="1" applyBorder="1" applyAlignment="1">
      <alignment vertical="center" shrinkToFit="1"/>
    </xf>
    <xf numFmtId="212" fontId="155" fillId="0" borderId="120" xfId="5" applyNumberFormat="1" applyFont="1" applyFill="1" applyBorder="1" applyAlignment="1">
      <alignment vertical="center" shrinkToFit="1"/>
    </xf>
    <xf numFmtId="182" fontId="155" fillId="0" borderId="3" xfId="5" applyNumberFormat="1" applyFont="1" applyBorder="1" applyAlignment="1">
      <alignment horizontal="right" vertical="center" shrinkToFit="1"/>
    </xf>
    <xf numFmtId="182" fontId="155" fillId="0" borderId="5" xfId="5" applyNumberFormat="1" applyFont="1" applyBorder="1" applyAlignment="1">
      <alignment horizontal="right" vertical="center" shrinkToFit="1"/>
    </xf>
    <xf numFmtId="182" fontId="155" fillId="0" borderId="8" xfId="5" applyNumberFormat="1" applyFont="1" applyBorder="1" applyAlignment="1">
      <alignment horizontal="right" vertical="center" shrinkToFit="1"/>
    </xf>
    <xf numFmtId="182" fontId="155" fillId="0" borderId="2" xfId="5" applyNumberFormat="1" applyFont="1" applyFill="1" applyBorder="1" applyAlignment="1">
      <alignment vertical="center" shrinkToFit="1"/>
    </xf>
    <xf numFmtId="182" fontId="155" fillId="0" borderId="0" xfId="5" applyNumberFormat="1" applyFont="1" applyFill="1" applyBorder="1" applyAlignment="1">
      <alignment vertical="center" shrinkToFit="1"/>
    </xf>
    <xf numFmtId="0" fontId="155" fillId="0" borderId="0" xfId="5" applyFont="1" applyBorder="1" applyAlignment="1">
      <alignment horizontal="center" vertical="center"/>
    </xf>
    <xf numFmtId="216" fontId="155" fillId="0" borderId="5" xfId="5" applyNumberFormat="1" applyFont="1" applyBorder="1" applyAlignment="1">
      <alignment horizontal="right" vertical="top" shrinkToFit="1"/>
    </xf>
    <xf numFmtId="0" fontId="155" fillId="0" borderId="54" xfId="5" applyFont="1" applyBorder="1" applyAlignment="1">
      <alignment horizontal="left" vertical="center"/>
    </xf>
    <xf numFmtId="0" fontId="155" fillId="0" borderId="119" xfId="5" applyFont="1" applyBorder="1" applyAlignment="1">
      <alignment horizontal="center" vertical="center" wrapText="1"/>
    </xf>
    <xf numFmtId="0" fontId="155" fillId="0" borderId="107" xfId="5" applyFont="1" applyBorder="1" applyAlignment="1">
      <alignment horizontal="center" vertical="center" wrapText="1"/>
    </xf>
    <xf numFmtId="182" fontId="155" fillId="0" borderId="3" xfId="5" applyNumberFormat="1" applyFont="1" applyBorder="1" applyAlignment="1">
      <alignment horizontal="right" shrinkToFit="1"/>
    </xf>
    <xf numFmtId="182" fontId="155" fillId="0" borderId="5" xfId="5" applyNumberFormat="1" applyFont="1" applyBorder="1" applyAlignment="1">
      <alignment horizontal="right" shrinkToFit="1"/>
    </xf>
    <xf numFmtId="212" fontId="155" fillId="0" borderId="79" xfId="5" applyNumberFormat="1" applyFont="1" applyBorder="1" applyAlignment="1">
      <alignment vertical="center" shrinkToFit="1"/>
    </xf>
    <xf numFmtId="212" fontId="155" fillId="0" borderId="108" xfId="5" applyNumberFormat="1" applyFont="1" applyBorder="1" applyAlignment="1">
      <alignment vertical="center" shrinkToFit="1"/>
    </xf>
    <xf numFmtId="212" fontId="155" fillId="0" borderId="53" xfId="5" applyNumberFormat="1" applyFont="1" applyBorder="1" applyAlignment="1">
      <alignment vertical="center" shrinkToFit="1"/>
    </xf>
    <xf numFmtId="0" fontId="155" fillId="0" borderId="114" xfId="5" applyFont="1" applyBorder="1" applyAlignment="1">
      <alignment horizontal="center" vertical="center" wrapText="1"/>
    </xf>
    <xf numFmtId="212" fontId="155" fillId="0" borderId="79" xfId="5" applyNumberFormat="1" applyFont="1" applyFill="1" applyBorder="1" applyAlignment="1">
      <alignment horizontal="right" vertical="center" shrinkToFit="1"/>
    </xf>
    <xf numFmtId="212" fontId="155" fillId="0" borderId="80" xfId="5" applyNumberFormat="1" applyFont="1" applyFill="1" applyBorder="1" applyAlignment="1">
      <alignment horizontal="right" vertical="center" shrinkToFit="1"/>
    </xf>
    <xf numFmtId="212" fontId="155" fillId="0" borderId="78" xfId="5" applyNumberFormat="1" applyFont="1" applyBorder="1" applyAlignment="1">
      <alignment vertical="center" shrinkToFit="1"/>
    </xf>
    <xf numFmtId="0" fontId="155" fillId="0" borderId="114" xfId="5" applyFont="1" applyBorder="1" applyAlignment="1">
      <alignment horizontal="center" vertical="center"/>
    </xf>
    <xf numFmtId="0" fontId="155" fillId="0" borderId="119" xfId="5" applyFont="1" applyBorder="1" applyAlignment="1">
      <alignment horizontal="center" vertical="center"/>
    </xf>
    <xf numFmtId="212" fontId="155" fillId="0" borderId="133" xfId="5" applyNumberFormat="1" applyFont="1" applyBorder="1" applyAlignment="1">
      <alignment vertical="center" shrinkToFit="1"/>
    </xf>
    <xf numFmtId="0" fontId="2" fillId="0" borderId="5" xfId="5" applyBorder="1" applyAlignment="1">
      <alignment vertical="center"/>
    </xf>
    <xf numFmtId="0" fontId="2" fillId="0" borderId="8" xfId="5" applyBorder="1" applyAlignment="1">
      <alignment vertical="center"/>
    </xf>
    <xf numFmtId="182" fontId="155" fillId="0" borderId="56" xfId="5" applyNumberFormat="1" applyFont="1" applyBorder="1" applyAlignment="1">
      <alignment vertical="center" shrinkToFit="1"/>
    </xf>
    <xf numFmtId="212" fontId="155" fillId="0" borderId="82" xfId="5" applyNumberFormat="1" applyFont="1" applyFill="1" applyBorder="1" applyAlignment="1">
      <alignment vertical="center" shrinkToFit="1"/>
    </xf>
    <xf numFmtId="212" fontId="155" fillId="0" borderId="151" xfId="5" applyNumberFormat="1" applyFont="1" applyBorder="1" applyAlignment="1">
      <alignment vertical="center" shrinkToFit="1"/>
    </xf>
    <xf numFmtId="212" fontId="155" fillId="0" borderId="150" xfId="5" applyNumberFormat="1" applyFont="1" applyBorder="1" applyAlignment="1">
      <alignment vertical="center" shrinkToFit="1"/>
    </xf>
    <xf numFmtId="0" fontId="155" fillId="0" borderId="120" xfId="5" applyFont="1" applyBorder="1" applyAlignment="1">
      <alignment horizontal="center" vertical="center"/>
    </xf>
    <xf numFmtId="0" fontId="155" fillId="0" borderId="0" xfId="5" applyFont="1" applyAlignment="1">
      <alignment horizontal="left" vertical="center"/>
    </xf>
    <xf numFmtId="0" fontId="159" fillId="0" borderId="0" xfId="5" applyFont="1" applyAlignment="1">
      <alignment horizontal="left" vertical="top" wrapText="1"/>
    </xf>
    <xf numFmtId="0" fontId="159" fillId="0" borderId="0" xfId="9" applyFont="1" applyAlignment="1">
      <alignment horizontal="left" vertical="top" wrapText="1"/>
    </xf>
    <xf numFmtId="0" fontId="0" fillId="0" borderId="84" xfId="0" applyFont="1" applyBorder="1" applyAlignment="1">
      <alignment horizontal="center" vertical="center"/>
    </xf>
    <xf numFmtId="0" fontId="0" fillId="9" borderId="84" xfId="0" applyFont="1" applyFill="1" applyBorder="1" applyAlignment="1">
      <alignment vertical="center"/>
    </xf>
    <xf numFmtId="0" fontId="0" fillId="11" borderId="84" xfId="0" applyFont="1" applyFill="1" applyBorder="1" applyAlignment="1">
      <alignment horizontal="left" vertical="center"/>
    </xf>
    <xf numFmtId="0" fontId="0" fillId="9" borderId="84" xfId="0" applyFont="1" applyFill="1" applyBorder="1" applyAlignment="1">
      <alignment vertical="center" wrapText="1"/>
    </xf>
    <xf numFmtId="0" fontId="0" fillId="9" borderId="84" xfId="0" applyFont="1" applyFill="1" applyBorder="1" applyAlignment="1">
      <alignment horizontal="center" vertical="center" wrapText="1"/>
    </xf>
    <xf numFmtId="0" fontId="135" fillId="9" borderId="84" xfId="0" applyFont="1" applyFill="1" applyBorder="1" applyAlignment="1">
      <alignment vertical="center" wrapText="1"/>
    </xf>
    <xf numFmtId="0" fontId="0" fillId="0" borderId="84" xfId="0" applyFont="1" applyBorder="1" applyAlignment="1">
      <alignment vertical="center" wrapText="1"/>
    </xf>
    <xf numFmtId="0" fontId="0" fillId="0" borderId="84" xfId="0" applyFont="1" applyBorder="1" applyAlignment="1">
      <alignment vertical="center"/>
    </xf>
    <xf numFmtId="0" fontId="42" fillId="0" borderId="102" xfId="0" applyFont="1" applyBorder="1" applyAlignment="1">
      <alignment horizontal="center" vertical="center" wrapText="1"/>
    </xf>
    <xf numFmtId="0" fontId="42" fillId="0" borderId="106" xfId="0" applyFont="1" applyBorder="1" applyAlignment="1">
      <alignment horizontal="center" vertical="center" wrapText="1"/>
    </xf>
    <xf numFmtId="208" fontId="8" fillId="0" borderId="121" xfId="0" applyNumberFormat="1" applyFont="1" applyFill="1" applyBorder="1" applyAlignment="1">
      <alignment horizontal="right" vertical="center"/>
    </xf>
    <xf numFmtId="208" fontId="8" fillId="0" borderId="122" xfId="0" applyNumberFormat="1" applyFont="1" applyFill="1" applyBorder="1" applyAlignment="1">
      <alignment horizontal="right" vertical="center"/>
    </xf>
    <xf numFmtId="208" fontId="8" fillId="0" borderId="123" xfId="0" applyNumberFormat="1" applyFont="1" applyFill="1" applyBorder="1" applyAlignment="1">
      <alignment horizontal="right" vertical="center"/>
    </xf>
    <xf numFmtId="206" fontId="129" fillId="0" borderId="4" xfId="0" applyNumberFormat="1" applyFont="1" applyFill="1" applyBorder="1" applyAlignment="1">
      <alignment horizontal="right" vertical="center"/>
    </xf>
    <xf numFmtId="206" fontId="129" fillId="0" borderId="0" xfId="0" applyNumberFormat="1" applyFont="1" applyFill="1" applyBorder="1" applyAlignment="1">
      <alignment horizontal="right" vertical="center"/>
    </xf>
    <xf numFmtId="206" fontId="129" fillId="0" borderId="5" xfId="0" applyNumberFormat="1" applyFont="1" applyFill="1" applyBorder="1" applyAlignment="1">
      <alignment horizontal="right" vertical="center"/>
    </xf>
    <xf numFmtId="0" fontId="111" fillId="7" borderId="95" xfId="5" applyFont="1" applyFill="1" applyBorder="1" applyAlignment="1">
      <alignment horizontal="center" vertical="center"/>
    </xf>
    <xf numFmtId="0" fontId="111" fillId="7" borderId="37" xfId="5" applyFont="1" applyFill="1" applyBorder="1" applyAlignment="1">
      <alignment horizontal="center" vertical="center"/>
    </xf>
    <xf numFmtId="0" fontId="109" fillId="0" borderId="0" xfId="5" applyFont="1" applyBorder="1" applyAlignment="1">
      <alignment horizontal="center" vertical="center" wrapText="1"/>
    </xf>
    <xf numFmtId="0" fontId="111" fillId="6" borderId="95" xfId="5" applyFont="1" applyFill="1" applyBorder="1" applyAlignment="1">
      <alignment horizontal="center" vertical="center"/>
    </xf>
    <xf numFmtId="0" fontId="111" fillId="6" borderId="37" xfId="5" applyFont="1" applyFill="1" applyBorder="1" applyAlignment="1">
      <alignment horizontal="center" vertical="center"/>
    </xf>
    <xf numFmtId="0" fontId="117" fillId="0" borderId="65" xfId="5" applyFont="1" applyBorder="1" applyAlignment="1">
      <alignment horizontal="right" vertical="center"/>
    </xf>
    <xf numFmtId="0" fontId="117" fillId="0" borderId="28" xfId="5" applyFont="1" applyBorder="1" applyAlignment="1">
      <alignment horizontal="right" vertical="center"/>
    </xf>
    <xf numFmtId="182" fontId="55" fillId="0" borderId="58" xfId="0" applyNumberFormat="1" applyFont="1" applyFill="1" applyBorder="1" applyAlignment="1">
      <alignment horizontal="left" vertical="center" wrapText="1"/>
    </xf>
    <xf numFmtId="182" fontId="55" fillId="0" borderId="59" xfId="0" applyNumberFormat="1" applyFont="1" applyFill="1" applyBorder="1" applyAlignment="1">
      <alignment horizontal="left" vertical="center" wrapText="1"/>
    </xf>
    <xf numFmtId="182" fontId="55" fillId="0" borderId="60" xfId="0" applyNumberFormat="1" applyFont="1" applyFill="1" applyBorder="1" applyAlignment="1">
      <alignment horizontal="left" vertical="center" wrapText="1"/>
    </xf>
    <xf numFmtId="0" fontId="15" fillId="0" borderId="0" xfId="0" applyFont="1" applyAlignment="1">
      <alignment horizontal="center"/>
    </xf>
  </cellXfs>
  <cellStyles count="10">
    <cellStyle name="パーセント" xfId="3" builtinId="5"/>
    <cellStyle name="パーセント 2" xfId="4"/>
    <cellStyle name="桁区切り" xfId="2" builtinId="6"/>
    <cellStyle name="桁区切り 2" xfId="6"/>
    <cellStyle name="桁区切り 2 2" xfId="7"/>
    <cellStyle name="標準" xfId="0" builtinId="0"/>
    <cellStyle name="標準 2" xfId="5"/>
    <cellStyle name="標準 2 2" xfId="8"/>
    <cellStyle name="標準 3" xfId="9"/>
    <cellStyle name="標準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title>
      <c:tx>
        <c:rich>
          <a:bodyPr/>
          <a:lstStyle/>
          <a:p>
            <a:pPr>
              <a:defRPr/>
            </a:pPr>
            <a:r>
              <a:rPr lang="ja-JP">
                <a:solidFill>
                  <a:schemeClr val="bg1"/>
                </a:solidFill>
              </a:rPr>
              <a:t>歳入予算　</a:t>
            </a:r>
            <a:r>
              <a:rPr lang="en-US" altLang="ja-JP">
                <a:solidFill>
                  <a:schemeClr val="bg1"/>
                </a:solidFill>
              </a:rPr>
              <a:t>1,777,126</a:t>
            </a:r>
            <a:r>
              <a:rPr lang="ja-JP">
                <a:solidFill>
                  <a:schemeClr val="bg1"/>
                </a:solidFill>
              </a:rPr>
              <a:t>百万円</a:t>
            </a:r>
          </a:p>
        </c:rich>
      </c:tx>
      <c:layout>
        <c:manualLayout>
          <c:xMode val="edge"/>
          <c:yMode val="edge"/>
          <c:x val="0.29695917345591921"/>
          <c:y val="0"/>
        </c:manualLayout>
      </c:layout>
      <c:overlay val="0"/>
    </c:title>
    <c:autoTitleDeleted val="0"/>
    <c:plotArea>
      <c:layout/>
      <c:pieChart>
        <c:varyColors val="1"/>
        <c:ser>
          <c:idx val="0"/>
          <c:order val="0"/>
          <c:spPr>
            <a:ln w="12700">
              <a:solidFill>
                <a:schemeClr val="tx1"/>
              </a:solidFill>
            </a:ln>
            <a:effectLst/>
          </c:spPr>
          <c:dPt>
            <c:idx val="0"/>
            <c:bubble3D val="0"/>
            <c:spPr>
              <a:solidFill>
                <a:srgbClr val="FFFFFF"/>
              </a:solidFill>
              <a:ln w="12700">
                <a:solidFill>
                  <a:schemeClr val="tx1"/>
                </a:solidFill>
                <a:prstDash val="solid"/>
              </a:ln>
              <a:effectLst/>
            </c:spPr>
            <c:extLst>
              <c:ext xmlns:c16="http://schemas.microsoft.com/office/drawing/2014/chart" uri="{C3380CC4-5D6E-409C-BE32-E72D297353CC}">
                <c16:uniqueId val="{00000001-5916-4113-8DA0-34DA05F58FFE}"/>
              </c:ext>
            </c:extLst>
          </c:dPt>
          <c:dPt>
            <c:idx val="1"/>
            <c:bubble3D val="0"/>
            <c:spPr>
              <a:solidFill>
                <a:srgbClr val="FFFFFF"/>
              </a:solidFill>
              <a:ln w="12700">
                <a:solidFill>
                  <a:schemeClr val="tx1"/>
                </a:solidFill>
                <a:prstDash val="solid"/>
              </a:ln>
              <a:effectLst/>
            </c:spPr>
            <c:extLst>
              <c:ext xmlns:c16="http://schemas.microsoft.com/office/drawing/2014/chart" uri="{C3380CC4-5D6E-409C-BE32-E72D297353CC}">
                <c16:uniqueId val="{00000003-5916-4113-8DA0-34DA05F58FFE}"/>
              </c:ext>
            </c:extLst>
          </c:dPt>
          <c:dPt>
            <c:idx val="2"/>
            <c:bubble3D val="0"/>
            <c:spPr>
              <a:solidFill>
                <a:srgbClr val="FFFFFF"/>
              </a:solidFill>
              <a:ln w="12700">
                <a:solidFill>
                  <a:schemeClr val="tx1"/>
                </a:solidFill>
                <a:prstDash val="solid"/>
              </a:ln>
              <a:effectLst/>
            </c:spPr>
            <c:extLst>
              <c:ext xmlns:c16="http://schemas.microsoft.com/office/drawing/2014/chart" uri="{C3380CC4-5D6E-409C-BE32-E72D297353CC}">
                <c16:uniqueId val="{00000005-5916-4113-8DA0-34DA05F58FFE}"/>
              </c:ext>
            </c:extLst>
          </c:dPt>
          <c:dPt>
            <c:idx val="3"/>
            <c:bubble3D val="0"/>
            <c:spPr>
              <a:solidFill>
                <a:srgbClr val="FFFFFF"/>
              </a:solidFill>
              <a:ln w="12700">
                <a:solidFill>
                  <a:schemeClr val="tx1"/>
                </a:solidFill>
                <a:prstDash val="solid"/>
              </a:ln>
              <a:effectLst/>
            </c:spPr>
            <c:extLst>
              <c:ext xmlns:c16="http://schemas.microsoft.com/office/drawing/2014/chart" uri="{C3380CC4-5D6E-409C-BE32-E72D297353CC}">
                <c16:uniqueId val="{00000007-5916-4113-8DA0-34DA05F58FFE}"/>
              </c:ext>
            </c:extLst>
          </c:dPt>
          <c:dPt>
            <c:idx val="4"/>
            <c:bubble3D val="0"/>
            <c:spPr>
              <a:solidFill>
                <a:srgbClr val="FFFFFF"/>
              </a:solidFill>
              <a:ln w="12700">
                <a:solidFill>
                  <a:schemeClr val="tx1"/>
                </a:solidFill>
                <a:prstDash val="solid"/>
              </a:ln>
              <a:effectLst/>
            </c:spPr>
            <c:extLst>
              <c:ext xmlns:c16="http://schemas.microsoft.com/office/drawing/2014/chart" uri="{C3380CC4-5D6E-409C-BE32-E72D297353CC}">
                <c16:uniqueId val="{00000009-5916-4113-8DA0-34DA05F58FFE}"/>
              </c:ext>
            </c:extLst>
          </c:dPt>
          <c:dPt>
            <c:idx val="5"/>
            <c:bubble3D val="0"/>
            <c:extLst>
              <c:ext xmlns:c16="http://schemas.microsoft.com/office/drawing/2014/chart" uri="{C3380CC4-5D6E-409C-BE32-E72D297353CC}">
                <c16:uniqueId val="{0000000A-5916-4113-8DA0-34DA05F58FFE}"/>
              </c:ext>
            </c:extLst>
          </c:dPt>
          <c:dPt>
            <c:idx val="6"/>
            <c:bubble3D val="0"/>
            <c:spPr>
              <a:solidFill>
                <a:srgbClr val="FFFFFF"/>
              </a:solidFill>
              <a:ln w="12700">
                <a:solidFill>
                  <a:schemeClr val="tx1"/>
                </a:solidFill>
                <a:prstDash val="solid"/>
              </a:ln>
              <a:effectLst/>
            </c:spPr>
            <c:extLst>
              <c:ext xmlns:c16="http://schemas.microsoft.com/office/drawing/2014/chart" uri="{C3380CC4-5D6E-409C-BE32-E72D297353CC}">
                <c16:uniqueId val="{0000000C-5916-4113-8DA0-34DA05F58FFE}"/>
              </c:ext>
            </c:extLst>
          </c:dPt>
          <c:dLbls>
            <c:dLbl>
              <c:idx val="0"/>
              <c:tx>
                <c:rich>
                  <a:bodyPr/>
                  <a:lstStyle/>
                  <a:p>
                    <a:pPr>
                      <a:defRPr/>
                    </a:pPr>
                    <a:r>
                      <a:rPr lang="ja-JP" altLang="en-US"/>
                      <a:t>市税</a:t>
                    </a:r>
                    <a:r>
                      <a:rPr lang="ja-JP" altLang="en-US" baseline="0"/>
                      <a:t>
</a:t>
                    </a:r>
                    <a:r>
                      <a:rPr lang="en-US" altLang="ja-JP" baseline="0"/>
                      <a:t>742,037</a:t>
                    </a:r>
                  </a:p>
                </c:rich>
              </c:tx>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16-4113-8DA0-34DA05F58FFE}"/>
                </c:ext>
              </c:extLst>
            </c:dLbl>
            <c:dLbl>
              <c:idx val="1"/>
              <c:layout>
                <c:manualLayout>
                  <c:x val="9.785275401725857E-2"/>
                  <c:y val="-0.23302071616047995"/>
                </c:manualLayout>
              </c:layout>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916-4113-8DA0-34DA05F58FFE}"/>
                </c:ext>
              </c:extLst>
            </c:dLbl>
            <c:dLbl>
              <c:idx val="2"/>
              <c:layout>
                <c:manualLayout>
                  <c:x val="0.1003319549085141"/>
                  <c:y val="1.0585395575552509E-3"/>
                </c:manualLayout>
              </c:layout>
              <c:tx>
                <c:rich>
                  <a:bodyPr lIns="38100" tIns="19050" rIns="38100" bIns="19050">
                    <a:spAutoFit/>
                  </a:bodyPr>
                  <a:lstStyle/>
                  <a:p>
                    <a:pPr>
                      <a:defRPr/>
                    </a:pPr>
                    <a:r>
                      <a:rPr lang="ja-JP" altLang="en-US"/>
                      <a:t>市債</a:t>
                    </a:r>
                  </a:p>
                  <a:p>
                    <a:pPr>
                      <a:defRPr/>
                    </a:pPr>
                    <a:r>
                      <a:rPr lang="en-US" altLang="ja-JP"/>
                      <a:t>149,449</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16-4113-8DA0-34DA05F58FFE}"/>
                </c:ext>
              </c:extLst>
            </c:dLbl>
            <c:dLbl>
              <c:idx val="3"/>
              <c:layout>
                <c:manualLayout>
                  <c:x val="-9.2326365679110262E-2"/>
                  <c:y val="0.26419853768278967"/>
                </c:manualLayout>
              </c:layout>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916-4113-8DA0-34DA05F58FFE}"/>
                </c:ext>
              </c:extLst>
            </c:dLbl>
            <c:dLbl>
              <c:idx val="4"/>
              <c:layout>
                <c:manualLayout>
                  <c:x val="-0.14923453992711344"/>
                  <c:y val="0.22833122422197219"/>
                </c:manualLayout>
              </c:layout>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5916-4113-8DA0-34DA05F58FFE}"/>
                </c:ext>
              </c:extLst>
            </c:dLbl>
            <c:dLbl>
              <c:idx val="5"/>
              <c:layout>
                <c:manualLayout>
                  <c:x val="-0.13755138881021167"/>
                  <c:y val="0.12548275215598051"/>
                </c:manualLayout>
              </c:layout>
              <c:tx>
                <c:rich>
                  <a:bodyPr/>
                  <a:lstStyle/>
                  <a:p>
                    <a:pPr>
                      <a:defRPr/>
                    </a:pPr>
                    <a:r>
                      <a:rPr lang="ja-JP" altLang="en-US"/>
                      <a:t>地方特例交付金</a:t>
                    </a:r>
                    <a:r>
                      <a:rPr lang="ja-JP" altLang="en-US" baseline="0"/>
                      <a:t>
</a:t>
                    </a:r>
                    <a:r>
                      <a:rPr lang="en-US" altLang="ja-JP" baseline="0"/>
                      <a:t>3,130</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16-4113-8DA0-34DA05F58FFE}"/>
                </c:ext>
              </c:extLst>
            </c:dLbl>
            <c:dLbl>
              <c:idx val="6"/>
              <c:layout>
                <c:manualLayout>
                  <c:x val="6.5211805358862451E-2"/>
                  <c:y val="0.14098917322834645"/>
                </c:manualLayout>
              </c:layout>
              <c:tx>
                <c:rich>
                  <a:bodyPr/>
                  <a:lstStyle/>
                  <a:p>
                    <a:pPr>
                      <a:defRPr/>
                    </a:pPr>
                    <a:r>
                      <a:rPr lang="ja-JP" altLang="en-US"/>
                      <a:t>その他</a:t>
                    </a:r>
                    <a:r>
                      <a:rPr lang="ja-JP" altLang="en-US" baseline="0"/>
                      <a:t>
</a:t>
                    </a:r>
                    <a:r>
                      <a:rPr lang="en-US" altLang="ja-JP" baseline="0"/>
                      <a:t>191,463</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16-4113-8DA0-34DA05F58FFE}"/>
                </c:ext>
              </c:extLst>
            </c:dLbl>
            <c:spPr>
              <a:noFill/>
              <a:ln w="25400">
                <a:noFill/>
              </a:ln>
            </c:sp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円グラフ用データ!$B$8:$B$14</c:f>
              <c:strCache>
                <c:ptCount val="7"/>
                <c:pt idx="0">
                  <c:v>市税</c:v>
                </c:pt>
                <c:pt idx="1">
                  <c:v>国・府支出金</c:v>
                </c:pt>
                <c:pt idx="2">
                  <c:v>市債</c:v>
                </c:pt>
                <c:pt idx="3">
                  <c:v>譲与税・交付金</c:v>
                </c:pt>
                <c:pt idx="4">
                  <c:v>地方交付税</c:v>
                </c:pt>
                <c:pt idx="5">
                  <c:v>地方特例交付金</c:v>
                </c:pt>
                <c:pt idx="6">
                  <c:v>その他</c:v>
                </c:pt>
              </c:strCache>
            </c:strRef>
          </c:cat>
          <c:val>
            <c:numRef>
              <c:f>円グラフ用データ!$C$8:$C$14</c:f>
              <c:numCache>
                <c:formatCode>#,##0;"△ "#,##0</c:formatCode>
                <c:ptCount val="7"/>
                <c:pt idx="0">
                  <c:v>711901</c:v>
                </c:pt>
                <c:pt idx="1">
                  <c:v>577139</c:v>
                </c:pt>
                <c:pt idx="2">
                  <c:v>182018</c:v>
                </c:pt>
                <c:pt idx="3">
                  <c:v>105917</c:v>
                </c:pt>
                <c:pt idx="4">
                  <c:v>50000</c:v>
                </c:pt>
                <c:pt idx="5">
                  <c:v>7868</c:v>
                </c:pt>
                <c:pt idx="6">
                  <c:v>195259</c:v>
                </c:pt>
              </c:numCache>
            </c:numRef>
          </c:val>
          <c:extLst>
            <c:ext xmlns:c16="http://schemas.microsoft.com/office/drawing/2014/chart" uri="{C3380CC4-5D6E-409C-BE32-E72D297353CC}">
              <c16:uniqueId val="{0000000D-5916-4113-8DA0-34DA05F58FF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ja-JP">
                <a:solidFill>
                  <a:schemeClr val="bg1"/>
                </a:solidFill>
              </a:rPr>
              <a:t>歳出予算　</a:t>
            </a:r>
            <a:r>
              <a:rPr lang="en-US" altLang="ja-JP">
                <a:solidFill>
                  <a:schemeClr val="bg1"/>
                </a:solidFill>
              </a:rPr>
              <a:t>1,777,126</a:t>
            </a:r>
            <a:r>
              <a:rPr lang="ja-JP">
                <a:solidFill>
                  <a:schemeClr val="bg1"/>
                </a:solidFill>
              </a:rPr>
              <a:t>百万円</a:t>
            </a:r>
          </a:p>
        </c:rich>
      </c:tx>
      <c:layout>
        <c:manualLayout>
          <c:xMode val="edge"/>
          <c:yMode val="edge"/>
          <c:x val="0.29445697666170106"/>
          <c:y val="2.9762225052164604E-3"/>
        </c:manualLayout>
      </c:layout>
      <c:overlay val="0"/>
    </c:title>
    <c:autoTitleDeleted val="0"/>
    <c:plotArea>
      <c:layout/>
      <c:pieChart>
        <c:varyColors val="0"/>
        <c:ser>
          <c:idx val="0"/>
          <c:order val="0"/>
          <c:spPr>
            <a:solidFill>
              <a:schemeClr val="bg1"/>
            </a:solidFill>
            <a:ln w="12700">
              <a:solidFill>
                <a:srgbClr val="000000"/>
              </a:solidFill>
            </a:ln>
          </c:spPr>
          <c:dPt>
            <c:idx val="0"/>
            <c:bubble3D val="0"/>
            <c:extLst>
              <c:ext xmlns:c16="http://schemas.microsoft.com/office/drawing/2014/chart" uri="{C3380CC4-5D6E-409C-BE32-E72D297353CC}">
                <c16:uniqueId val="{00000000-0238-49BA-98ED-1B20235783BA}"/>
              </c:ext>
            </c:extLst>
          </c:dPt>
          <c:dPt>
            <c:idx val="1"/>
            <c:bubble3D val="0"/>
            <c:extLst>
              <c:ext xmlns:c16="http://schemas.microsoft.com/office/drawing/2014/chart" uri="{C3380CC4-5D6E-409C-BE32-E72D297353CC}">
                <c16:uniqueId val="{00000001-0238-49BA-98ED-1B20235783BA}"/>
              </c:ext>
            </c:extLst>
          </c:dPt>
          <c:dPt>
            <c:idx val="2"/>
            <c:bubble3D val="0"/>
            <c:extLst>
              <c:ext xmlns:c16="http://schemas.microsoft.com/office/drawing/2014/chart" uri="{C3380CC4-5D6E-409C-BE32-E72D297353CC}">
                <c16:uniqueId val="{00000002-0238-49BA-98ED-1B20235783BA}"/>
              </c:ext>
            </c:extLst>
          </c:dPt>
          <c:dPt>
            <c:idx val="3"/>
            <c:bubble3D val="0"/>
            <c:extLst>
              <c:ext xmlns:c16="http://schemas.microsoft.com/office/drawing/2014/chart" uri="{C3380CC4-5D6E-409C-BE32-E72D297353CC}">
                <c16:uniqueId val="{00000003-0238-49BA-98ED-1B20235783BA}"/>
              </c:ext>
            </c:extLst>
          </c:dPt>
          <c:dPt>
            <c:idx val="4"/>
            <c:bubble3D val="0"/>
            <c:extLst>
              <c:ext xmlns:c16="http://schemas.microsoft.com/office/drawing/2014/chart" uri="{C3380CC4-5D6E-409C-BE32-E72D297353CC}">
                <c16:uniqueId val="{00000004-0238-49BA-98ED-1B20235783BA}"/>
              </c:ext>
            </c:extLst>
          </c:dPt>
          <c:dPt>
            <c:idx val="5"/>
            <c:bubble3D val="0"/>
            <c:extLst>
              <c:ext xmlns:c16="http://schemas.microsoft.com/office/drawing/2014/chart" uri="{C3380CC4-5D6E-409C-BE32-E72D297353CC}">
                <c16:uniqueId val="{00000005-0238-49BA-98ED-1B20235783BA}"/>
              </c:ext>
            </c:extLst>
          </c:dPt>
          <c:dLbls>
            <c:dLbl>
              <c:idx val="0"/>
              <c:layout>
                <c:manualLayout>
                  <c:x val="-7.7658168083097265E-2"/>
                  <c:y val="0.1541570584926884"/>
                </c:manualLayout>
              </c:layout>
              <c:numFmt formatCode="#,##0_);[Red]\(#,##0\)" sourceLinked="0"/>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0238-49BA-98ED-1B20235783BA}"/>
                </c:ext>
              </c:extLst>
            </c:dLbl>
            <c:dLbl>
              <c:idx val="1"/>
              <c:layout>
                <c:manualLayout>
                  <c:x val="-0.13637943982214687"/>
                  <c:y val="-0.13778285526809148"/>
                </c:manualLayout>
              </c:layout>
              <c:numFmt formatCode="#,##0_);[Red]\(#,##0\)" sourceLinked="0"/>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238-49BA-98ED-1B20235783BA}"/>
                </c:ext>
              </c:extLst>
            </c:dLbl>
            <c:dLbl>
              <c:idx val="2"/>
              <c:layout>
                <c:manualLayout>
                  <c:x val="7.8182953759675225E-2"/>
                  <c:y val="-0.18941765091863516"/>
                </c:manualLayout>
              </c:layout>
              <c:numFmt formatCode="#,##0_);[Red]\(#,##0\)" sourceLinked="0"/>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0238-49BA-98ED-1B20235783BA}"/>
                </c:ext>
              </c:extLst>
            </c:dLbl>
            <c:dLbl>
              <c:idx val="3"/>
              <c:layout>
                <c:manualLayout>
                  <c:x val="0.15177771333824064"/>
                  <c:y val="-7.1179227596550432E-2"/>
                </c:manualLayout>
              </c:layout>
              <c:numFmt formatCode="#,##0_);[Red]\(#,##0\)" sourceLinked="0"/>
              <c:spPr>
                <a:noFill/>
                <a:ln w="25400">
                  <a:noFill/>
                </a:ln>
              </c:spPr>
              <c:txPr>
                <a:bodyPr wrap="square" lIns="38100" tIns="19050" rIns="38100" bIns="19050" anchor="ctr">
                  <a:spAutoFit/>
                </a:bodyPr>
                <a:lstStyle/>
                <a:p>
                  <a:pPr>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38-49BA-98ED-1B20235783BA}"/>
                </c:ext>
              </c:extLst>
            </c:dLbl>
            <c:dLbl>
              <c:idx val="4"/>
              <c:layout>
                <c:manualLayout>
                  <c:x val="0.12339645929527927"/>
                  <c:y val="7.6545509936257972E-2"/>
                </c:manualLayout>
              </c:layout>
              <c:numFmt formatCode="#,##0_);[Red]\(#,##0\)" sourceLinked="0"/>
              <c:spPr>
                <a:noFill/>
                <a:ln w="25400">
                  <a:noFill/>
                </a:ln>
              </c:spPr>
              <c:txPr>
                <a:bodyPr wrap="square" lIns="38100" tIns="19050" rIns="38100" bIns="19050" anchor="ctr">
                  <a:spAutoFit/>
                </a:bodyPr>
                <a:lstStyle/>
                <a:p>
                  <a:pPr>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38-49BA-98ED-1B20235783BA}"/>
                </c:ext>
              </c:extLst>
            </c:dLbl>
            <c:dLbl>
              <c:idx val="5"/>
              <c:layout>
                <c:manualLayout>
                  <c:x val="-1.4984274274497557E-2"/>
                  <c:y val="1.5363704536932884E-2"/>
                </c:manualLayout>
              </c:layout>
              <c:numFmt formatCode="#,##0_);[Red]\(#,##0\)" sourceLinked="0"/>
              <c:spPr>
                <a:noFill/>
                <a:ln w="25400">
                  <a:noFill/>
                </a:ln>
              </c:spPr>
              <c:txPr>
                <a:bodyPr wrap="square" lIns="38100" tIns="19050" rIns="38100" bIns="19050" anchor="ctr">
                  <a:spAutoFit/>
                </a:bodyPr>
                <a:lstStyle/>
                <a:p>
                  <a:pPr>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38-49BA-98ED-1B20235783BA}"/>
                </c:ext>
              </c:extLst>
            </c:dLbl>
            <c:dLbl>
              <c:idx val="6"/>
              <c:layout>
                <c:manualLayout>
                  <c:x val="0.10655776832006165"/>
                  <c:y val="0.17490415260592432"/>
                </c:manualLayout>
              </c:layout>
              <c:numFmt formatCode="#,##0_);[Red]\(#,##0\)" sourceLinked="0"/>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0238-49BA-98ED-1B20235783BA}"/>
                </c:ext>
              </c:extLst>
            </c:dLbl>
            <c:numFmt formatCode="#,##0_);[Red]\(#,##0\)" sourceLinked="0"/>
            <c:spPr>
              <a:noFill/>
              <a:ln w="25400">
                <a:noFill/>
              </a:ln>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円グラフ用データ!$B$19:$B$24</c:f>
              <c:strCache>
                <c:ptCount val="6"/>
                <c:pt idx="0">
                  <c:v>人件費</c:v>
                </c:pt>
                <c:pt idx="1">
                  <c:v>扶助費</c:v>
                </c:pt>
                <c:pt idx="2">
                  <c:v>公債費</c:v>
                </c:pt>
                <c:pt idx="3">
                  <c:v>行政施策経費</c:v>
                </c:pt>
                <c:pt idx="4">
                  <c:v>投資的経費</c:v>
                </c:pt>
                <c:pt idx="5">
                  <c:v>特別会計繰出金等</c:v>
                </c:pt>
              </c:strCache>
            </c:strRef>
          </c:cat>
          <c:val>
            <c:numRef>
              <c:f>円グラフ用データ!$C$19:$C$24</c:f>
              <c:numCache>
                <c:formatCode>#,##0;"△ "#,##0</c:formatCode>
                <c:ptCount val="6"/>
                <c:pt idx="0">
                  <c:v>300983</c:v>
                </c:pt>
                <c:pt idx="1">
                  <c:v>620355</c:v>
                </c:pt>
                <c:pt idx="2">
                  <c:v>201919</c:v>
                </c:pt>
                <c:pt idx="3">
                  <c:v>279117</c:v>
                </c:pt>
                <c:pt idx="4">
                  <c:v>214533</c:v>
                </c:pt>
                <c:pt idx="5">
                  <c:v>213195</c:v>
                </c:pt>
              </c:numCache>
            </c:numRef>
          </c:val>
          <c:extLst>
            <c:ext xmlns:c16="http://schemas.microsoft.com/office/drawing/2014/chart" uri="{C3380CC4-5D6E-409C-BE32-E72D297353CC}">
              <c16:uniqueId val="{00000007-0238-49BA-98ED-1B20235783BA}"/>
            </c:ext>
          </c:extLst>
        </c:ser>
        <c:ser>
          <c:idx val="1"/>
          <c:order val="1"/>
          <c:cat>
            <c:strRef>
              <c:f>円グラフ用データ!$B$19:$B$24</c:f>
              <c:strCache>
                <c:ptCount val="6"/>
                <c:pt idx="0">
                  <c:v>人件費</c:v>
                </c:pt>
                <c:pt idx="1">
                  <c:v>扶助費</c:v>
                </c:pt>
                <c:pt idx="2">
                  <c:v>公債費</c:v>
                </c:pt>
                <c:pt idx="3">
                  <c:v>行政施策経費</c:v>
                </c:pt>
                <c:pt idx="4">
                  <c:v>投資的経費</c:v>
                </c:pt>
                <c:pt idx="5">
                  <c:v>特別会計繰出金等</c:v>
                </c:pt>
              </c:strCache>
            </c:strRef>
          </c:cat>
          <c:val>
            <c:numRef>
              <c:f>円グラフ用データ!$D$19:$D$24</c:f>
              <c:numCache>
                <c:formatCode>\(#,##0.0\);"(△ "#,##0.0\)</c:formatCode>
                <c:ptCount val="6"/>
                <c:pt idx="0">
                  <c:v>16.399999999999999</c:v>
                </c:pt>
                <c:pt idx="1">
                  <c:v>33.9</c:v>
                </c:pt>
                <c:pt idx="2">
                  <c:v>11</c:v>
                </c:pt>
                <c:pt idx="3">
                  <c:v>15.3</c:v>
                </c:pt>
                <c:pt idx="4">
                  <c:v>11.7</c:v>
                </c:pt>
                <c:pt idx="5">
                  <c:v>11.7</c:v>
                </c:pt>
              </c:numCache>
            </c:numRef>
          </c:val>
          <c:extLst>
            <c:ext xmlns:c16="http://schemas.microsoft.com/office/drawing/2014/chart" uri="{C3380CC4-5D6E-409C-BE32-E72D297353CC}">
              <c16:uniqueId val="{00000008-0238-49BA-98ED-1B20235783B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ysClr val="window" lastClr="FFFFFF"/>
    </a:solidFill>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ja-JP">
                <a:solidFill>
                  <a:schemeClr val="bg1"/>
                </a:solidFill>
              </a:rPr>
              <a:t>歳出予算　</a:t>
            </a:r>
            <a:r>
              <a:rPr lang="en-US" altLang="ja-JP">
                <a:solidFill>
                  <a:schemeClr val="bg1"/>
                </a:solidFill>
              </a:rPr>
              <a:t>1,777,126</a:t>
            </a:r>
            <a:r>
              <a:rPr lang="ja-JP">
                <a:solidFill>
                  <a:schemeClr val="bg1"/>
                </a:solidFill>
              </a:rPr>
              <a:t>百万円</a:t>
            </a:r>
          </a:p>
        </c:rich>
      </c:tx>
      <c:layout>
        <c:manualLayout>
          <c:xMode val="edge"/>
          <c:yMode val="edge"/>
          <c:x val="0.47576005346415623"/>
          <c:y val="0"/>
        </c:manualLayout>
      </c:layout>
      <c:overlay val="0"/>
    </c:title>
    <c:autoTitleDeleted val="0"/>
    <c:plotArea>
      <c:layout/>
      <c:pieChart>
        <c:varyColors val="0"/>
        <c:ser>
          <c:idx val="0"/>
          <c:order val="0"/>
          <c:spPr>
            <a:solidFill>
              <a:schemeClr val="bg1"/>
            </a:solidFill>
            <a:ln w="12700">
              <a:solidFill>
                <a:srgbClr val="000000"/>
              </a:solidFill>
            </a:ln>
          </c:spPr>
          <c:dPt>
            <c:idx val="0"/>
            <c:bubble3D val="0"/>
            <c:extLst>
              <c:ext xmlns:c16="http://schemas.microsoft.com/office/drawing/2014/chart" uri="{C3380CC4-5D6E-409C-BE32-E72D297353CC}">
                <c16:uniqueId val="{00000000-36CD-49AD-ABD5-6B8B5D432CB5}"/>
              </c:ext>
            </c:extLst>
          </c:dPt>
          <c:dPt>
            <c:idx val="1"/>
            <c:bubble3D val="0"/>
            <c:extLst>
              <c:ext xmlns:c16="http://schemas.microsoft.com/office/drawing/2014/chart" uri="{C3380CC4-5D6E-409C-BE32-E72D297353CC}">
                <c16:uniqueId val="{00000001-36CD-49AD-ABD5-6B8B5D432CB5}"/>
              </c:ext>
            </c:extLst>
          </c:dPt>
          <c:dPt>
            <c:idx val="2"/>
            <c:bubble3D val="0"/>
            <c:extLst>
              <c:ext xmlns:c16="http://schemas.microsoft.com/office/drawing/2014/chart" uri="{C3380CC4-5D6E-409C-BE32-E72D297353CC}">
                <c16:uniqueId val="{00000002-36CD-49AD-ABD5-6B8B5D432CB5}"/>
              </c:ext>
            </c:extLst>
          </c:dPt>
          <c:dPt>
            <c:idx val="3"/>
            <c:bubble3D val="0"/>
            <c:extLst>
              <c:ext xmlns:c16="http://schemas.microsoft.com/office/drawing/2014/chart" uri="{C3380CC4-5D6E-409C-BE32-E72D297353CC}">
                <c16:uniqueId val="{00000003-36CD-49AD-ABD5-6B8B5D432CB5}"/>
              </c:ext>
            </c:extLst>
          </c:dPt>
          <c:dPt>
            <c:idx val="4"/>
            <c:bubble3D val="0"/>
            <c:extLst>
              <c:ext xmlns:c16="http://schemas.microsoft.com/office/drawing/2014/chart" uri="{C3380CC4-5D6E-409C-BE32-E72D297353CC}">
                <c16:uniqueId val="{00000004-36CD-49AD-ABD5-6B8B5D432CB5}"/>
              </c:ext>
            </c:extLst>
          </c:dPt>
          <c:dPt>
            <c:idx val="5"/>
            <c:bubble3D val="0"/>
            <c:extLst>
              <c:ext xmlns:c16="http://schemas.microsoft.com/office/drawing/2014/chart" uri="{C3380CC4-5D6E-409C-BE32-E72D297353CC}">
                <c16:uniqueId val="{00000005-36CD-49AD-ABD5-6B8B5D432CB5}"/>
              </c:ext>
            </c:extLst>
          </c:dPt>
          <c:dLbls>
            <c:dLbl>
              <c:idx val="0"/>
              <c:layout>
                <c:manualLayout>
                  <c:x val="-0.15508970727101037"/>
                  <c:y val="0.11546658230221217"/>
                </c:manualLayout>
              </c:layout>
              <c:numFmt formatCode="#,##0_);[Red]\(#,##0\)" sourceLinked="0"/>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6CD-49AD-ABD5-6B8B5D432CB5}"/>
                </c:ext>
              </c:extLst>
            </c:dLbl>
            <c:dLbl>
              <c:idx val="1"/>
              <c:layout>
                <c:manualLayout>
                  <c:x val="7.3252288223178905E-2"/>
                  <c:y val="-0.21813999812523435"/>
                </c:manualLayout>
              </c:layout>
              <c:numFmt formatCode="#,##0_);[Red]\(#,##0\)" sourceLinked="0"/>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36CD-49AD-ABD5-6B8B5D432CB5}"/>
                </c:ext>
              </c:extLst>
            </c:dLbl>
            <c:dLbl>
              <c:idx val="2"/>
              <c:layout>
                <c:manualLayout>
                  <c:x val="0.10651156565769218"/>
                  <c:y val="-1.9176509186351707E-3"/>
                </c:manualLayout>
              </c:layout>
              <c:numFmt formatCode="#,##0_);[Red]\(#,##0\)" sourceLinked="0"/>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6CD-49AD-ABD5-6B8B5D432CB5}"/>
                </c:ext>
              </c:extLst>
            </c:dLbl>
            <c:dLbl>
              <c:idx val="3"/>
              <c:layout>
                <c:manualLayout>
                  <c:x val="-8.0516920106692855E-2"/>
                  <c:y val="0.2630509746829845"/>
                </c:manualLayout>
              </c:layout>
              <c:numFmt formatCode="#,##0_);[Red]\(#,##0\)" sourceLinked="0"/>
              <c:spPr>
                <a:noFill/>
                <a:ln w="25400">
                  <a:noFill/>
                </a:ln>
              </c:spPr>
              <c:txPr>
                <a:bodyPr wrap="square" lIns="38100" tIns="19050" rIns="38100" bIns="19050" anchor="ctr">
                  <a:spAutoFit/>
                </a:bodyPr>
                <a:lstStyle/>
                <a:p>
                  <a:pPr>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CD-49AD-ABD5-6B8B5D432CB5}"/>
                </c:ext>
              </c:extLst>
            </c:dLbl>
            <c:dLbl>
              <c:idx val="4"/>
              <c:layout>
                <c:manualLayout>
                  <c:x val="-0.12972924518072174"/>
                  <c:y val="0.23547944075703625"/>
                </c:manualLayout>
              </c:layout>
              <c:numFmt formatCode="#,##0_);[Red]\(#,##0\)" sourceLinked="0"/>
              <c:spPr>
                <a:noFill/>
                <a:ln w="25400">
                  <a:noFill/>
                </a:ln>
              </c:spPr>
              <c:txPr>
                <a:bodyPr wrap="square" lIns="38100" tIns="19050" rIns="38100" bIns="19050" anchor="ctr">
                  <a:spAutoFit/>
                </a:bodyPr>
                <a:lstStyle/>
                <a:p>
                  <a:pPr>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6CD-49AD-ABD5-6B8B5D432CB5}"/>
                </c:ext>
              </c:extLst>
            </c:dLbl>
            <c:dLbl>
              <c:idx val="5"/>
              <c:layout>
                <c:manualLayout>
                  <c:x val="-0.10945280013555117"/>
                  <c:y val="0.1234035076395687"/>
                </c:manualLayout>
              </c:layout>
              <c:numFmt formatCode="#,##0_);[Red]\(#,##0\)" sourceLinked="0"/>
              <c:spPr>
                <a:noFill/>
                <a:ln w="25400">
                  <a:noFill/>
                </a:ln>
              </c:spPr>
              <c:txPr>
                <a:bodyPr wrap="square" lIns="38100" tIns="19050" rIns="38100" bIns="19050" anchor="ctr">
                  <a:spAutoFit/>
                </a:bodyPr>
                <a:lstStyle/>
                <a:p>
                  <a:pPr>
                    <a:defRPr/>
                  </a:pPr>
                  <a:endParaRPr lang="ja-JP"/>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CD-49AD-ABD5-6B8B5D432CB5}"/>
                </c:ext>
              </c:extLst>
            </c:dLbl>
            <c:dLbl>
              <c:idx val="6"/>
              <c:layout>
                <c:manualLayout>
                  <c:x val="5.55663120013681E-2"/>
                  <c:y val="0.13918986689163854"/>
                </c:manualLayout>
              </c:layout>
              <c:numFmt formatCode="#,##0_);[Red]\(#,##0\)" sourceLinked="0"/>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36CD-49AD-ABD5-6B8B5D432CB5}"/>
                </c:ext>
              </c:extLst>
            </c:dLbl>
            <c:numFmt formatCode="#,##0_);[Red]\(#,##0\)" sourceLinked="0"/>
            <c:spPr>
              <a:noFill/>
              <a:ln w="25400">
                <a:noFill/>
              </a:ln>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円グラフ用データ!$B$8:$B$14</c:f>
              <c:strCache>
                <c:ptCount val="7"/>
                <c:pt idx="0">
                  <c:v>市税</c:v>
                </c:pt>
                <c:pt idx="1">
                  <c:v>国・府支出金</c:v>
                </c:pt>
                <c:pt idx="2">
                  <c:v>市債</c:v>
                </c:pt>
                <c:pt idx="3">
                  <c:v>譲与税・交付金</c:v>
                </c:pt>
                <c:pt idx="4">
                  <c:v>地方交付税</c:v>
                </c:pt>
                <c:pt idx="5">
                  <c:v>地方特例交付金</c:v>
                </c:pt>
                <c:pt idx="6">
                  <c:v>その他</c:v>
                </c:pt>
              </c:strCache>
            </c:strRef>
          </c:cat>
          <c:val>
            <c:numRef>
              <c:f>円グラフ用データ!$C$8:$C$14</c:f>
              <c:numCache>
                <c:formatCode>#,##0;"△ "#,##0</c:formatCode>
                <c:ptCount val="7"/>
                <c:pt idx="0">
                  <c:v>711901</c:v>
                </c:pt>
                <c:pt idx="1">
                  <c:v>577139</c:v>
                </c:pt>
                <c:pt idx="2">
                  <c:v>182018</c:v>
                </c:pt>
                <c:pt idx="3">
                  <c:v>105917</c:v>
                </c:pt>
                <c:pt idx="4">
                  <c:v>50000</c:v>
                </c:pt>
                <c:pt idx="5">
                  <c:v>7868</c:v>
                </c:pt>
                <c:pt idx="6">
                  <c:v>195259</c:v>
                </c:pt>
              </c:numCache>
            </c:numRef>
          </c:val>
          <c:extLst>
            <c:ext xmlns:c16="http://schemas.microsoft.com/office/drawing/2014/chart" uri="{C3380CC4-5D6E-409C-BE32-E72D297353CC}">
              <c16:uniqueId val="{00000007-36CD-49AD-ABD5-6B8B5D432CB5}"/>
            </c:ext>
          </c:extLst>
        </c:ser>
        <c:ser>
          <c:idx val="1"/>
          <c:order val="1"/>
          <c:cat>
            <c:strRef>
              <c:f>円グラフ用データ!$B$8:$B$14</c:f>
              <c:strCache>
                <c:ptCount val="7"/>
                <c:pt idx="0">
                  <c:v>市税</c:v>
                </c:pt>
                <c:pt idx="1">
                  <c:v>国・府支出金</c:v>
                </c:pt>
                <c:pt idx="2">
                  <c:v>市債</c:v>
                </c:pt>
                <c:pt idx="3">
                  <c:v>譲与税・交付金</c:v>
                </c:pt>
                <c:pt idx="4">
                  <c:v>地方交付税</c:v>
                </c:pt>
                <c:pt idx="5">
                  <c:v>地方特例交付金</c:v>
                </c:pt>
                <c:pt idx="6">
                  <c:v>その他</c:v>
                </c:pt>
              </c:strCache>
            </c:strRef>
          </c:cat>
          <c:val>
            <c:numRef>
              <c:f>円グラフ用データ!$D$8:$D$14</c:f>
              <c:numCache>
                <c:formatCode>\(#,##0.0\);"(△ "#,##0.0\)</c:formatCode>
                <c:ptCount val="7"/>
                <c:pt idx="0">
                  <c:v>38.9</c:v>
                </c:pt>
                <c:pt idx="1">
                  <c:v>31.5</c:v>
                </c:pt>
                <c:pt idx="2">
                  <c:v>10</c:v>
                </c:pt>
                <c:pt idx="3">
                  <c:v>5.8</c:v>
                </c:pt>
                <c:pt idx="4">
                  <c:v>2.7</c:v>
                </c:pt>
                <c:pt idx="5">
                  <c:v>0.4</c:v>
                </c:pt>
                <c:pt idx="6">
                  <c:v>10.7</c:v>
                </c:pt>
              </c:numCache>
            </c:numRef>
          </c:val>
          <c:extLst>
            <c:ext xmlns:c16="http://schemas.microsoft.com/office/drawing/2014/chart" uri="{C3380CC4-5D6E-409C-BE32-E72D297353CC}">
              <c16:uniqueId val="{00000008-36CD-49AD-ABD5-6B8B5D432CB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ysClr val="window" lastClr="FFFFFF"/>
    </a:solidFill>
    <a:ln>
      <a:noFill/>
    </a:ln>
  </c:spPr>
  <c:printSettings>
    <c:headerFooter/>
    <c:pageMargins b="0.75000000000000022" l="0.70000000000000018" r="0.70000000000000018" t="0.75000000000000022" header="0.3000000000000001" footer="0.30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noFill/>
            <a:ln>
              <a:solidFill>
                <a:schemeClr val="tx1"/>
              </a:solidFill>
            </a:ln>
          </c:spPr>
          <c:dPt>
            <c:idx val="0"/>
            <c:bubble3D val="0"/>
            <c:extLst>
              <c:ext xmlns:c16="http://schemas.microsoft.com/office/drawing/2014/chart" uri="{C3380CC4-5D6E-409C-BE32-E72D297353CC}">
                <c16:uniqueId val="{00000000-0D77-4EB7-888C-B5CCDBDAD679}"/>
              </c:ext>
            </c:extLst>
          </c:dPt>
          <c:dPt>
            <c:idx val="1"/>
            <c:bubble3D val="0"/>
            <c:extLst>
              <c:ext xmlns:c16="http://schemas.microsoft.com/office/drawing/2014/chart" uri="{C3380CC4-5D6E-409C-BE32-E72D297353CC}">
                <c16:uniqueId val="{00000001-0D77-4EB7-888C-B5CCDBDAD679}"/>
              </c:ext>
            </c:extLst>
          </c:dPt>
          <c:dPt>
            <c:idx val="2"/>
            <c:bubble3D val="0"/>
            <c:extLst>
              <c:ext xmlns:c16="http://schemas.microsoft.com/office/drawing/2014/chart" uri="{C3380CC4-5D6E-409C-BE32-E72D297353CC}">
                <c16:uniqueId val="{00000002-0D77-4EB7-888C-B5CCDBDAD679}"/>
              </c:ext>
            </c:extLst>
          </c:dPt>
          <c:dPt>
            <c:idx val="3"/>
            <c:bubble3D val="0"/>
            <c:extLst>
              <c:ext xmlns:c16="http://schemas.microsoft.com/office/drawing/2014/chart" uri="{C3380CC4-5D6E-409C-BE32-E72D297353CC}">
                <c16:uniqueId val="{00000003-0D77-4EB7-888C-B5CCDBDAD679}"/>
              </c:ext>
            </c:extLst>
          </c:dPt>
          <c:dPt>
            <c:idx val="4"/>
            <c:bubble3D val="0"/>
            <c:extLst>
              <c:ext xmlns:c16="http://schemas.microsoft.com/office/drawing/2014/chart" uri="{C3380CC4-5D6E-409C-BE32-E72D297353CC}">
                <c16:uniqueId val="{00000004-0D77-4EB7-888C-B5CCDBDAD679}"/>
              </c:ext>
            </c:extLst>
          </c:dPt>
          <c:dPt>
            <c:idx val="5"/>
            <c:bubble3D val="0"/>
            <c:extLst>
              <c:ext xmlns:c16="http://schemas.microsoft.com/office/drawing/2014/chart" uri="{C3380CC4-5D6E-409C-BE32-E72D297353CC}">
                <c16:uniqueId val="{00000005-0D77-4EB7-888C-B5CCDBDAD679}"/>
              </c:ext>
            </c:extLst>
          </c:dPt>
          <c:dPt>
            <c:idx val="6"/>
            <c:bubble3D val="0"/>
            <c:extLst>
              <c:ext xmlns:c16="http://schemas.microsoft.com/office/drawing/2014/chart" uri="{C3380CC4-5D6E-409C-BE32-E72D297353CC}">
                <c16:uniqueId val="{00000006-0D77-4EB7-888C-B5CCDBDAD679}"/>
              </c:ext>
            </c:extLst>
          </c:dPt>
          <c:dPt>
            <c:idx val="7"/>
            <c:bubble3D val="0"/>
            <c:extLst>
              <c:ext xmlns:c16="http://schemas.microsoft.com/office/drawing/2014/chart" uri="{C3380CC4-5D6E-409C-BE32-E72D297353CC}">
                <c16:uniqueId val="{00000007-0D77-4EB7-888C-B5CCDBDAD679}"/>
              </c:ext>
            </c:extLst>
          </c:dPt>
          <c:dPt>
            <c:idx val="8"/>
            <c:bubble3D val="0"/>
            <c:extLst>
              <c:ext xmlns:c16="http://schemas.microsoft.com/office/drawing/2014/chart" uri="{C3380CC4-5D6E-409C-BE32-E72D297353CC}">
                <c16:uniqueId val="{00000008-0D77-4EB7-888C-B5CCDBDAD679}"/>
              </c:ext>
            </c:extLst>
          </c:dPt>
          <c:dPt>
            <c:idx val="9"/>
            <c:bubble3D val="0"/>
            <c:extLst>
              <c:ext xmlns:c16="http://schemas.microsoft.com/office/drawing/2014/chart" uri="{C3380CC4-5D6E-409C-BE32-E72D297353CC}">
                <c16:uniqueId val="{00000009-0D77-4EB7-888C-B5CCDBDAD679}"/>
              </c:ext>
            </c:extLst>
          </c:dPt>
          <c:dPt>
            <c:idx val="10"/>
            <c:bubble3D val="0"/>
            <c:extLst>
              <c:ext xmlns:c16="http://schemas.microsoft.com/office/drawing/2014/chart" uri="{C3380CC4-5D6E-409C-BE32-E72D297353CC}">
                <c16:uniqueId val="{0000000A-0D77-4EB7-888C-B5CCDBDAD679}"/>
              </c:ext>
            </c:extLst>
          </c:dPt>
          <c:dPt>
            <c:idx val="11"/>
            <c:bubble3D val="0"/>
            <c:extLst>
              <c:ext xmlns:c16="http://schemas.microsoft.com/office/drawing/2014/chart" uri="{C3380CC4-5D6E-409C-BE32-E72D297353CC}">
                <c16:uniqueId val="{0000000B-0D77-4EB7-888C-B5CCDBDAD679}"/>
              </c:ext>
            </c:extLst>
          </c:dPt>
          <c:dPt>
            <c:idx val="12"/>
            <c:bubble3D val="0"/>
            <c:extLst>
              <c:ext xmlns:c16="http://schemas.microsoft.com/office/drawing/2014/chart" uri="{C3380CC4-5D6E-409C-BE32-E72D297353CC}">
                <c16:uniqueId val="{0000000C-0D77-4EB7-888C-B5CCDBDAD679}"/>
              </c:ext>
            </c:extLst>
          </c:dPt>
          <c:dPt>
            <c:idx val="13"/>
            <c:bubble3D val="0"/>
            <c:extLst>
              <c:ext xmlns:c16="http://schemas.microsoft.com/office/drawing/2014/chart" uri="{C3380CC4-5D6E-409C-BE32-E72D297353CC}">
                <c16:uniqueId val="{0000000D-0D77-4EB7-888C-B5CCDBDAD679}"/>
              </c:ext>
            </c:extLst>
          </c:dPt>
          <c:dPt>
            <c:idx val="14"/>
            <c:bubble3D val="0"/>
            <c:extLst>
              <c:ext xmlns:c16="http://schemas.microsoft.com/office/drawing/2014/chart" uri="{C3380CC4-5D6E-409C-BE32-E72D297353CC}">
                <c16:uniqueId val="{0000000E-0D77-4EB7-888C-B5CCDBDAD679}"/>
              </c:ext>
            </c:extLst>
          </c:dPt>
          <c:dPt>
            <c:idx val="15"/>
            <c:bubble3D val="0"/>
            <c:extLst>
              <c:ext xmlns:c16="http://schemas.microsoft.com/office/drawing/2014/chart" uri="{C3380CC4-5D6E-409C-BE32-E72D297353CC}">
                <c16:uniqueId val="{0000000F-0D77-4EB7-888C-B5CCDBDAD679}"/>
              </c:ext>
            </c:extLst>
          </c:dPt>
          <c:dLbls>
            <c:dLbl>
              <c:idx val="0"/>
              <c:layout>
                <c:manualLayout>
                  <c:x val="-0.16116685540836287"/>
                  <c:y val="0.12110291219418294"/>
                </c:manualLayout>
              </c:layout>
              <c:tx>
                <c:rich>
                  <a:bodyPr/>
                  <a:lstStyle/>
                  <a:p>
                    <a:pPr>
                      <a:defRPr/>
                    </a:pPr>
                    <a:r>
                      <a:rPr lang="ja-JP" altLang="en-US"/>
                      <a:t>福祉費</a:t>
                    </a:r>
                  </a:p>
                  <a:p>
                    <a:pPr>
                      <a:defRPr/>
                    </a:pPr>
                    <a:r>
                      <a:rPr lang="en-US" altLang="ja-JP"/>
                      <a:t>576,668</a:t>
                    </a:r>
                  </a:p>
                  <a:p>
                    <a:pPr>
                      <a:defRPr/>
                    </a:pPr>
                    <a:r>
                      <a:rPr lang="en-US" altLang="ja-JP"/>
                      <a:t>(31.5%)</a:t>
                    </a:r>
                  </a:p>
                </c:rich>
              </c:tx>
              <c:numFmt formatCode="0.0%" sourceLinked="0"/>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77-4EB7-888C-B5CCDBDAD679}"/>
                </c:ext>
              </c:extLst>
            </c:dLbl>
            <c:dLbl>
              <c:idx val="1"/>
              <c:layout>
                <c:manualLayout>
                  <c:x val="-0.14703731483837298"/>
                  <c:y val="-0.15431238634437711"/>
                </c:manualLayout>
              </c:layout>
              <c:tx>
                <c:rich>
                  <a:bodyPr/>
                  <a:lstStyle/>
                  <a:p>
                    <a:pPr>
                      <a:defRPr/>
                    </a:pPr>
                    <a:r>
                      <a:rPr lang="ja-JP" altLang="en-US"/>
                      <a:t>こども青少年費</a:t>
                    </a:r>
                  </a:p>
                  <a:p>
                    <a:pPr>
                      <a:defRPr/>
                    </a:pPr>
                    <a:r>
                      <a:rPr lang="en-US" altLang="ja-JP"/>
                      <a:t>225,898</a:t>
                    </a:r>
                  </a:p>
                  <a:p>
                    <a:pPr>
                      <a:defRPr/>
                    </a:pPr>
                    <a:r>
                      <a:rPr lang="en-US" altLang="ja-JP"/>
                      <a:t>(12.4%)</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77-4EB7-888C-B5CCDBDAD679}"/>
                </c:ext>
              </c:extLst>
            </c:dLbl>
            <c:dLbl>
              <c:idx val="2"/>
              <c:layout>
                <c:manualLayout>
                  <c:x val="-5.9958829107754734E-3"/>
                  <c:y val="-0.15776046318817485"/>
                </c:manualLayout>
              </c:layout>
              <c:tx>
                <c:rich>
                  <a:bodyPr/>
                  <a:lstStyle/>
                  <a:p>
                    <a:pPr>
                      <a:defRPr/>
                    </a:pPr>
                    <a:r>
                      <a:rPr lang="ja-JP" altLang="en-US" sz="1000" b="0" i="0" u="none" strike="noStrike" kern="1200" baseline="0">
                        <a:solidFill>
                          <a:sysClr val="windowText" lastClr="000000"/>
                        </a:solidFill>
                      </a:rPr>
                      <a:t>教育費</a:t>
                    </a:r>
                  </a:p>
                  <a:p>
                    <a:pPr>
                      <a:defRPr/>
                    </a:pPr>
                    <a:r>
                      <a:rPr lang="en-US" altLang="ja-JP" sz="1000" b="0" i="0" u="none" strike="noStrike" kern="1200" baseline="0">
                        <a:solidFill>
                          <a:sysClr val="windowText" lastClr="000000"/>
                        </a:solidFill>
                      </a:rPr>
                      <a:t>221,790</a:t>
                    </a:r>
                  </a:p>
                  <a:p>
                    <a:pPr>
                      <a:defRPr/>
                    </a:pPr>
                    <a:r>
                      <a:rPr lang="en-US" altLang="ja-JP" sz="1000" b="0" i="0" u="none" strike="noStrike" kern="1200" baseline="0">
                        <a:solidFill>
                          <a:sysClr val="windowText" lastClr="000000"/>
                        </a:solidFill>
                      </a:rPr>
                      <a:t>(12.1%)</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77-4EB7-888C-B5CCDBDAD679}"/>
                </c:ext>
              </c:extLst>
            </c:dLbl>
            <c:dLbl>
              <c:idx val="3"/>
              <c:layout>
                <c:manualLayout>
                  <c:x val="7.4275726025224545E-2"/>
                  <c:y val="-0.13577569819479379"/>
                </c:manualLayout>
              </c:layout>
              <c:tx>
                <c:rich>
                  <a:bodyPr/>
                  <a:lstStyle/>
                  <a:p>
                    <a:pPr>
                      <a:defRPr/>
                    </a:pPr>
                    <a:r>
                      <a:rPr lang="ja-JP" altLang="en-US"/>
                      <a:t>土木費</a:t>
                    </a:r>
                  </a:p>
                  <a:p>
                    <a:pPr>
                      <a:defRPr/>
                    </a:pPr>
                    <a:r>
                      <a:rPr lang="en-US" altLang="ja-JP"/>
                      <a:t>139,948</a:t>
                    </a:r>
                  </a:p>
                  <a:p>
                    <a:pPr>
                      <a:defRPr/>
                    </a:pPr>
                    <a:r>
                      <a:rPr lang="en-US" altLang="ja-JP"/>
                      <a:t>(7.7%)</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77-4EB7-888C-B5CCDBDAD679}"/>
                </c:ext>
              </c:extLst>
            </c:dLbl>
            <c:dLbl>
              <c:idx val="4"/>
              <c:layout>
                <c:manualLayout>
                  <c:x val="-2.5634886758009109E-2"/>
                  <c:y val="0.1210252419204103"/>
                </c:manualLayout>
              </c:layout>
              <c:tx>
                <c:rich>
                  <a:bodyPr/>
                  <a:lstStyle/>
                  <a:p>
                    <a:pPr>
                      <a:defRPr/>
                    </a:pPr>
                    <a:r>
                      <a:rPr lang="ja-JP" altLang="en-US"/>
                      <a:t>健康費</a:t>
                    </a:r>
                  </a:p>
                  <a:p>
                    <a:pPr>
                      <a:defRPr/>
                    </a:pPr>
                    <a:r>
                      <a:rPr lang="en-US" altLang="ja-JP"/>
                      <a:t>94,368</a:t>
                    </a:r>
                  </a:p>
                  <a:p>
                    <a:pPr>
                      <a:defRPr/>
                    </a:pPr>
                    <a:r>
                      <a:rPr lang="en-US" altLang="ja-JP"/>
                      <a:t>(5.2%)</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77-4EB7-888C-B5CCDBDAD679}"/>
                </c:ext>
              </c:extLst>
            </c:dLbl>
            <c:dLbl>
              <c:idx val="5"/>
              <c:layout>
                <c:manualLayout>
                  <c:x val="-9.8927004309099051E-2"/>
                  <c:y val="0.20098440538351475"/>
                </c:manualLayout>
              </c:layout>
              <c:tx>
                <c:rich>
                  <a:bodyPr/>
                  <a:lstStyle/>
                  <a:p>
                    <a:pPr>
                      <a:defRPr/>
                    </a:pPr>
                    <a:r>
                      <a:rPr lang="ja-JP" altLang="en-US"/>
                      <a:t>経済戦略費</a:t>
                    </a:r>
                  </a:p>
                  <a:p>
                    <a:pPr>
                      <a:defRPr/>
                    </a:pPr>
                    <a:r>
                      <a:rPr lang="en-US" altLang="ja-JP"/>
                      <a:t>51,309</a:t>
                    </a:r>
                  </a:p>
                  <a:p>
                    <a:pPr>
                      <a:defRPr/>
                    </a:pPr>
                    <a:r>
                      <a:rPr lang="en-US" altLang="ja-JP"/>
                      <a:t>(2.8%)</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77-4EB7-888C-B5CCDBDAD679}"/>
                </c:ext>
              </c:extLst>
            </c:dLbl>
            <c:dLbl>
              <c:idx val="6"/>
              <c:layout>
                <c:manualLayout>
                  <c:x val="-9.4883379724126124E-2"/>
                  <c:y val="0.16033295914415238"/>
                </c:manualLayout>
              </c:layout>
              <c:tx>
                <c:rich>
                  <a:bodyPr/>
                  <a:lstStyle/>
                  <a:p>
                    <a:pPr>
                      <a:defRPr sz="1000"/>
                    </a:pPr>
                    <a:r>
                      <a:rPr lang="ja-JP" altLang="en-US" sz="1000"/>
                      <a:t>住宅費</a:t>
                    </a:r>
                  </a:p>
                  <a:p>
                    <a:pPr>
                      <a:defRPr sz="1000"/>
                    </a:pPr>
                    <a:r>
                      <a:rPr lang="en-US" altLang="ja-JP" sz="1000"/>
                      <a:t>48,683</a:t>
                    </a:r>
                  </a:p>
                  <a:p>
                    <a:pPr>
                      <a:defRPr sz="1000"/>
                    </a:pPr>
                    <a:r>
                      <a:rPr lang="en-US" altLang="ja-JP" sz="1000"/>
                      <a:t>(2.7%)</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77-4EB7-888C-B5CCDBDAD679}"/>
                </c:ext>
              </c:extLst>
            </c:dLbl>
            <c:dLbl>
              <c:idx val="7"/>
              <c:layout>
                <c:manualLayout>
                  <c:x val="-7.6829057456889616E-2"/>
                  <c:y val="0.10900066222867635"/>
                </c:manualLayout>
              </c:layout>
              <c:tx>
                <c:rich>
                  <a:bodyPr/>
                  <a:lstStyle/>
                  <a:p>
                    <a:pPr>
                      <a:defRPr sz="1000"/>
                    </a:pPr>
                    <a:r>
                      <a:rPr lang="ja-JP" altLang="en-US" sz="1000"/>
                      <a:t>消防費</a:t>
                    </a:r>
                  </a:p>
                  <a:p>
                    <a:pPr>
                      <a:defRPr sz="1000"/>
                    </a:pPr>
                    <a:r>
                      <a:rPr lang="en-US" altLang="ja-JP" sz="1000"/>
                      <a:t>39,187</a:t>
                    </a:r>
                  </a:p>
                  <a:p>
                    <a:pPr>
                      <a:defRPr sz="1000"/>
                    </a:pPr>
                    <a:r>
                      <a:rPr lang="en-US" altLang="ja-JP" sz="1000"/>
                      <a:t>(2.1%)</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77-4EB7-888C-B5CCDBDAD679}"/>
                </c:ext>
              </c:extLst>
            </c:dLbl>
            <c:dLbl>
              <c:idx val="8"/>
              <c:layout>
                <c:manualLayout>
                  <c:x val="-8.6704719107673134E-2"/>
                  <c:y val="6.8142186476803174E-2"/>
                </c:manualLayout>
              </c:layout>
              <c:tx>
                <c:rich>
                  <a:bodyPr/>
                  <a:lstStyle/>
                  <a:p>
                    <a:pPr>
                      <a:defRPr sz="1000"/>
                    </a:pPr>
                    <a:r>
                      <a:rPr lang="ja-JP" altLang="en-US" sz="1000" b="0" i="0" baseline="0"/>
                      <a:t>環境費</a:t>
                    </a:r>
                  </a:p>
                  <a:p>
                    <a:pPr>
                      <a:defRPr sz="1000"/>
                    </a:pPr>
                    <a:r>
                      <a:rPr lang="en-US" altLang="ja-JP" sz="1000" b="0" i="0" baseline="0"/>
                      <a:t>35,317</a:t>
                    </a:r>
                  </a:p>
                  <a:p>
                    <a:pPr>
                      <a:defRPr sz="1000"/>
                    </a:pPr>
                    <a:r>
                      <a:rPr lang="en-US" altLang="ja-JP" sz="1000" b="0" i="0" baseline="0"/>
                      <a:t>(1.9%)</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77-4EB7-888C-B5CCDBDAD679}"/>
                </c:ext>
              </c:extLst>
            </c:dLbl>
            <c:dLbl>
              <c:idx val="9"/>
              <c:layout>
                <c:manualLayout>
                  <c:x val="-8.7581310650235208E-2"/>
                  <c:y val="1.0181261319951425E-2"/>
                </c:manualLayout>
              </c:layout>
              <c:tx>
                <c:rich>
                  <a:bodyPr/>
                  <a:lstStyle/>
                  <a:p>
                    <a:pPr>
                      <a:defRPr sz="1000"/>
                    </a:pPr>
                    <a:r>
                      <a:rPr lang="ja-JP" altLang="en-US" sz="1000" b="0" i="0" baseline="0"/>
                      <a:t>港湾費</a:t>
                    </a:r>
                  </a:p>
                  <a:p>
                    <a:pPr>
                      <a:defRPr sz="1000"/>
                    </a:pPr>
                    <a:r>
                      <a:rPr lang="en-US" altLang="ja-JP" sz="1000" b="0" i="0" baseline="0"/>
                      <a:t>30,745</a:t>
                    </a:r>
                  </a:p>
                  <a:p>
                    <a:pPr>
                      <a:defRPr sz="1000"/>
                    </a:pPr>
                    <a:r>
                      <a:rPr lang="en-US" altLang="ja-JP" sz="1000" b="0" i="0" baseline="0"/>
                      <a:t>(1.7%)</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D77-4EB7-888C-B5CCDBDAD679}"/>
                </c:ext>
              </c:extLst>
            </c:dLbl>
            <c:dLbl>
              <c:idx val="10"/>
              <c:layout>
                <c:manualLayout>
                  <c:x val="-8.8201336582606413E-2"/>
                  <c:y val="-6.9188869537997674E-2"/>
                </c:manualLayout>
              </c:layout>
              <c:tx>
                <c:rich>
                  <a:bodyPr/>
                  <a:lstStyle/>
                  <a:p>
                    <a:pPr>
                      <a:defRPr sz="1000"/>
                    </a:pPr>
                    <a:r>
                      <a:rPr lang="ja-JP" altLang="en-US" sz="1000" b="0" i="0" baseline="0"/>
                      <a:t>大学費</a:t>
                    </a:r>
                  </a:p>
                  <a:p>
                    <a:pPr>
                      <a:defRPr sz="1000"/>
                    </a:pPr>
                    <a:r>
                      <a:rPr lang="en-US" altLang="ja-JP" sz="1000" b="0" i="0" baseline="0"/>
                      <a:t>20,658</a:t>
                    </a:r>
                  </a:p>
                  <a:p>
                    <a:pPr>
                      <a:defRPr sz="1000"/>
                    </a:pPr>
                    <a:r>
                      <a:rPr lang="en-US" altLang="ja-JP" sz="1000" b="0" i="0" baseline="0"/>
                      <a:t>(1.1%)</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77-4EB7-888C-B5CCDBDAD679}"/>
                </c:ext>
              </c:extLst>
            </c:dLbl>
            <c:dLbl>
              <c:idx val="11"/>
              <c:delete val="1"/>
              <c:extLst>
                <c:ext xmlns:c15="http://schemas.microsoft.com/office/drawing/2012/chart" uri="{CE6537A1-D6FC-4f65-9D91-7224C49458BB}"/>
                <c:ext xmlns:c16="http://schemas.microsoft.com/office/drawing/2014/chart" uri="{C3380CC4-5D6E-409C-BE32-E72D297353CC}">
                  <c16:uniqueId val="{0000000B-0D77-4EB7-888C-B5CCDBDAD679}"/>
                </c:ext>
              </c:extLst>
            </c:dLbl>
            <c:dLbl>
              <c:idx val="12"/>
              <c:layout>
                <c:manualLayout>
                  <c:x val="-3.1206808315660403E-2"/>
                  <c:y val="-0.1483364977277207"/>
                </c:manualLayout>
              </c:layout>
              <c:tx>
                <c:rich>
                  <a:bodyPr/>
                  <a:lstStyle/>
                  <a:p>
                    <a:pPr>
                      <a:defRPr/>
                    </a:pPr>
                    <a:r>
                      <a:rPr lang="ja-JP" altLang="en-US"/>
                      <a:t>議会費</a:t>
                    </a:r>
                  </a:p>
                  <a:p>
                    <a:pPr>
                      <a:defRPr/>
                    </a:pPr>
                    <a:r>
                      <a:rPr lang="en-US" altLang="ja-JP"/>
                      <a:t>2,483 </a:t>
                    </a:r>
                  </a:p>
                  <a:p>
                    <a:pPr>
                      <a:defRPr/>
                    </a:pPr>
                    <a:r>
                      <a:rPr lang="en-US" altLang="ja-JP"/>
                      <a:t>(0.1%)</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77-4EB7-888C-B5CCDBDAD679}"/>
                </c:ext>
              </c:extLst>
            </c:dLbl>
            <c:dLbl>
              <c:idx val="13"/>
              <c:layout>
                <c:manualLayout>
                  <c:x val="8.4304109489461085E-2"/>
                  <c:y val="7.3125649869682521E-2"/>
                </c:manualLayout>
              </c:layout>
              <c:tx>
                <c:rich>
                  <a:bodyPr/>
                  <a:lstStyle/>
                  <a:p>
                    <a:pPr>
                      <a:defRPr/>
                    </a:pPr>
                    <a:r>
                      <a:rPr lang="ja-JP" altLang="en-US"/>
                      <a:t>総務費</a:t>
                    </a:r>
                  </a:p>
                  <a:p>
                    <a:pPr>
                      <a:defRPr/>
                    </a:pPr>
                    <a:r>
                      <a:rPr lang="en-US" altLang="ja-JP"/>
                      <a:t>113,197</a:t>
                    </a:r>
                  </a:p>
                  <a:p>
                    <a:pPr>
                      <a:defRPr/>
                    </a:pPr>
                    <a:r>
                      <a:rPr lang="en-US" altLang="ja-JP"/>
                      <a:t>(6.2%)</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D77-4EB7-888C-B5CCDBDAD679}"/>
                </c:ext>
              </c:extLst>
            </c:dLbl>
            <c:dLbl>
              <c:idx val="14"/>
              <c:layout>
                <c:manualLayout>
                  <c:x val="6.6669618458834068E-2"/>
                  <c:y val="0.16033694741036952"/>
                </c:manualLayout>
              </c:layout>
              <c:tx>
                <c:rich>
                  <a:bodyPr/>
                  <a:lstStyle/>
                  <a:p>
                    <a:pPr>
                      <a:defRPr/>
                    </a:pPr>
                    <a:r>
                      <a:rPr lang="ja-JP" altLang="en-US"/>
                      <a:t>公債費</a:t>
                    </a:r>
                  </a:p>
                  <a:p>
                    <a:pPr>
                      <a:defRPr/>
                    </a:pPr>
                    <a:r>
                      <a:rPr lang="en-US" altLang="ja-JP"/>
                      <a:t>201,919</a:t>
                    </a:r>
                  </a:p>
                  <a:p>
                    <a:pPr>
                      <a:defRPr/>
                    </a:pPr>
                    <a:r>
                      <a:rPr lang="en-US" altLang="ja-JP"/>
                      <a:t>(11.0%)</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77-4EB7-888C-B5CCDBDAD679}"/>
                </c:ext>
              </c:extLst>
            </c:dLbl>
            <c:dLbl>
              <c:idx val="15"/>
              <c:layout>
                <c:manualLayout>
                  <c:x val="-0.13623602175065266"/>
                  <c:y val="1.5867515897574911E-3"/>
                </c:manualLayout>
              </c:layout>
              <c:tx>
                <c:rich>
                  <a:bodyPr/>
                  <a:lstStyle/>
                  <a:p>
                    <a:pPr>
                      <a:defRPr/>
                    </a:pPr>
                    <a:r>
                      <a:rPr lang="ja-JP" altLang="en-US"/>
                      <a:t>その他</a:t>
                    </a:r>
                  </a:p>
                  <a:p>
                    <a:pPr>
                      <a:defRPr/>
                    </a:pPr>
                    <a:r>
                      <a:rPr lang="en-US" altLang="ja-JP"/>
                      <a:t>27,933 </a:t>
                    </a:r>
                  </a:p>
                  <a:p>
                    <a:pPr>
                      <a:defRPr/>
                    </a:pPr>
                    <a:r>
                      <a:rPr lang="en-US" altLang="ja-JP"/>
                      <a:t>(1.5%)</a:t>
                    </a:r>
                  </a:p>
                </c:rich>
              </c:tx>
              <c:numFmt formatCode="0.0%" sourceLinked="0"/>
              <c:spPr>
                <a:noFill/>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77-4EB7-888C-B5CCDBDAD679}"/>
                </c:ext>
              </c:extLst>
            </c:dLbl>
            <c:numFmt formatCode="0.0%" sourceLinked="0"/>
            <c:spPr>
              <a:noFill/>
            </c:spPr>
            <c:showLegendKey val="0"/>
            <c:showVal val="1"/>
            <c:showCatName val="1"/>
            <c:showSerName val="0"/>
            <c:showPercent val="1"/>
            <c:showBubbleSize val="0"/>
            <c:showLeaderLines val="1"/>
            <c:extLst>
              <c:ext xmlns:c15="http://schemas.microsoft.com/office/drawing/2012/chart" uri="{CE6537A1-D6FC-4f65-9D91-7224C49458BB}"/>
            </c:extLst>
          </c:dLbls>
          <c:cat>
            <c:strRef>
              <c:f>'P10'!$K$5:$K$20</c:f>
              <c:strCache>
                <c:ptCount val="16"/>
                <c:pt idx="0">
                  <c:v>福祉費</c:v>
                </c:pt>
                <c:pt idx="1">
                  <c:v>こども青少年費</c:v>
                </c:pt>
                <c:pt idx="2">
                  <c:v>教育費</c:v>
                </c:pt>
                <c:pt idx="3">
                  <c:v>土木費</c:v>
                </c:pt>
                <c:pt idx="4">
                  <c:v>健康費</c:v>
                </c:pt>
                <c:pt idx="5">
                  <c:v>経済戦略費</c:v>
                </c:pt>
                <c:pt idx="6">
                  <c:v>住宅費</c:v>
                </c:pt>
                <c:pt idx="7">
                  <c:v>消防費</c:v>
                </c:pt>
                <c:pt idx="8">
                  <c:v>環境費</c:v>
                </c:pt>
                <c:pt idx="9">
                  <c:v>港湾費</c:v>
                </c:pt>
                <c:pt idx="10">
                  <c:v>大学費</c:v>
                </c:pt>
                <c:pt idx="11">
                  <c:v>議会費</c:v>
                </c:pt>
                <c:pt idx="13">
                  <c:v>総務費</c:v>
                </c:pt>
                <c:pt idx="14">
                  <c:v>公債費</c:v>
                </c:pt>
                <c:pt idx="15">
                  <c:v>その他</c:v>
                </c:pt>
              </c:strCache>
            </c:strRef>
          </c:cat>
          <c:val>
            <c:numRef>
              <c:f>'P10'!$L$5:$L$20</c:f>
              <c:numCache>
                <c:formatCode>#,##0_ ;[Red]\-#,##0\ </c:formatCode>
                <c:ptCount val="16"/>
                <c:pt idx="0">
                  <c:v>576668</c:v>
                </c:pt>
                <c:pt idx="1">
                  <c:v>225898</c:v>
                </c:pt>
                <c:pt idx="2">
                  <c:v>221790</c:v>
                </c:pt>
                <c:pt idx="3">
                  <c:v>139948</c:v>
                </c:pt>
                <c:pt idx="4">
                  <c:v>94368</c:v>
                </c:pt>
                <c:pt idx="5">
                  <c:v>51309</c:v>
                </c:pt>
                <c:pt idx="6">
                  <c:v>48683</c:v>
                </c:pt>
                <c:pt idx="7">
                  <c:v>39187</c:v>
                </c:pt>
                <c:pt idx="8">
                  <c:v>35317</c:v>
                </c:pt>
                <c:pt idx="9">
                  <c:v>30745</c:v>
                </c:pt>
                <c:pt idx="10">
                  <c:v>20658</c:v>
                </c:pt>
                <c:pt idx="11">
                  <c:v>2483</c:v>
                </c:pt>
                <c:pt idx="13">
                  <c:v>113197</c:v>
                </c:pt>
                <c:pt idx="14">
                  <c:v>201919</c:v>
                </c:pt>
                <c:pt idx="15">
                  <c:v>27933</c:v>
                </c:pt>
              </c:numCache>
            </c:numRef>
          </c:val>
          <c:extLst>
            <c:ext xmlns:c16="http://schemas.microsoft.com/office/drawing/2014/chart" uri="{C3380CC4-5D6E-409C-BE32-E72D297353CC}">
              <c16:uniqueId val="{00000010-0D77-4EB7-888C-B5CCDBDAD679}"/>
            </c:ext>
          </c:extLst>
        </c:ser>
        <c:ser>
          <c:idx val="1"/>
          <c:order val="1"/>
          <c:dPt>
            <c:idx val="0"/>
            <c:bubble3D val="0"/>
            <c:extLst>
              <c:ext xmlns:c16="http://schemas.microsoft.com/office/drawing/2014/chart" uri="{C3380CC4-5D6E-409C-BE32-E72D297353CC}">
                <c16:uniqueId val="{00000011-0D77-4EB7-888C-B5CCDBDAD679}"/>
              </c:ext>
            </c:extLst>
          </c:dPt>
          <c:dPt>
            <c:idx val="1"/>
            <c:bubble3D val="0"/>
            <c:extLst>
              <c:ext xmlns:c16="http://schemas.microsoft.com/office/drawing/2014/chart" uri="{C3380CC4-5D6E-409C-BE32-E72D297353CC}">
                <c16:uniqueId val="{00000012-0D77-4EB7-888C-B5CCDBDAD679}"/>
              </c:ext>
            </c:extLst>
          </c:dPt>
          <c:dPt>
            <c:idx val="2"/>
            <c:bubble3D val="0"/>
            <c:extLst>
              <c:ext xmlns:c16="http://schemas.microsoft.com/office/drawing/2014/chart" uri="{C3380CC4-5D6E-409C-BE32-E72D297353CC}">
                <c16:uniqueId val="{00000013-0D77-4EB7-888C-B5CCDBDAD679}"/>
              </c:ext>
            </c:extLst>
          </c:dPt>
          <c:dPt>
            <c:idx val="3"/>
            <c:bubble3D val="0"/>
            <c:extLst>
              <c:ext xmlns:c16="http://schemas.microsoft.com/office/drawing/2014/chart" uri="{C3380CC4-5D6E-409C-BE32-E72D297353CC}">
                <c16:uniqueId val="{00000014-0D77-4EB7-888C-B5CCDBDAD679}"/>
              </c:ext>
            </c:extLst>
          </c:dPt>
          <c:dPt>
            <c:idx val="4"/>
            <c:bubble3D val="0"/>
            <c:extLst>
              <c:ext xmlns:c16="http://schemas.microsoft.com/office/drawing/2014/chart" uri="{C3380CC4-5D6E-409C-BE32-E72D297353CC}">
                <c16:uniqueId val="{00000015-0D77-4EB7-888C-B5CCDBDAD679}"/>
              </c:ext>
            </c:extLst>
          </c:dPt>
          <c:dPt>
            <c:idx val="5"/>
            <c:bubble3D val="0"/>
            <c:extLst>
              <c:ext xmlns:c16="http://schemas.microsoft.com/office/drawing/2014/chart" uri="{C3380CC4-5D6E-409C-BE32-E72D297353CC}">
                <c16:uniqueId val="{00000016-0D77-4EB7-888C-B5CCDBDAD679}"/>
              </c:ext>
            </c:extLst>
          </c:dPt>
          <c:dPt>
            <c:idx val="6"/>
            <c:bubble3D val="0"/>
            <c:extLst>
              <c:ext xmlns:c16="http://schemas.microsoft.com/office/drawing/2014/chart" uri="{C3380CC4-5D6E-409C-BE32-E72D297353CC}">
                <c16:uniqueId val="{00000017-0D77-4EB7-888C-B5CCDBDAD679}"/>
              </c:ext>
            </c:extLst>
          </c:dPt>
          <c:dPt>
            <c:idx val="7"/>
            <c:bubble3D val="0"/>
            <c:extLst>
              <c:ext xmlns:c16="http://schemas.microsoft.com/office/drawing/2014/chart" uri="{C3380CC4-5D6E-409C-BE32-E72D297353CC}">
                <c16:uniqueId val="{00000018-0D77-4EB7-888C-B5CCDBDAD679}"/>
              </c:ext>
            </c:extLst>
          </c:dPt>
          <c:dPt>
            <c:idx val="8"/>
            <c:bubble3D val="0"/>
            <c:extLst>
              <c:ext xmlns:c16="http://schemas.microsoft.com/office/drawing/2014/chart" uri="{C3380CC4-5D6E-409C-BE32-E72D297353CC}">
                <c16:uniqueId val="{00000019-0D77-4EB7-888C-B5CCDBDAD679}"/>
              </c:ext>
            </c:extLst>
          </c:dPt>
          <c:dPt>
            <c:idx val="9"/>
            <c:bubble3D val="0"/>
            <c:extLst>
              <c:ext xmlns:c16="http://schemas.microsoft.com/office/drawing/2014/chart" uri="{C3380CC4-5D6E-409C-BE32-E72D297353CC}">
                <c16:uniqueId val="{0000001A-0D77-4EB7-888C-B5CCDBDAD679}"/>
              </c:ext>
            </c:extLst>
          </c:dPt>
          <c:dPt>
            <c:idx val="10"/>
            <c:bubble3D val="0"/>
            <c:extLst>
              <c:ext xmlns:c16="http://schemas.microsoft.com/office/drawing/2014/chart" uri="{C3380CC4-5D6E-409C-BE32-E72D297353CC}">
                <c16:uniqueId val="{0000001B-0D77-4EB7-888C-B5CCDBDAD679}"/>
              </c:ext>
            </c:extLst>
          </c:dPt>
          <c:dPt>
            <c:idx val="11"/>
            <c:bubble3D val="0"/>
            <c:extLst>
              <c:ext xmlns:c16="http://schemas.microsoft.com/office/drawing/2014/chart" uri="{C3380CC4-5D6E-409C-BE32-E72D297353CC}">
                <c16:uniqueId val="{0000001C-0D77-4EB7-888C-B5CCDBDAD679}"/>
              </c:ext>
            </c:extLst>
          </c:dPt>
          <c:dPt>
            <c:idx val="12"/>
            <c:bubble3D val="0"/>
            <c:extLst>
              <c:ext xmlns:c16="http://schemas.microsoft.com/office/drawing/2014/chart" uri="{C3380CC4-5D6E-409C-BE32-E72D297353CC}">
                <c16:uniqueId val="{0000001D-0D77-4EB7-888C-B5CCDBDAD679}"/>
              </c:ext>
            </c:extLst>
          </c:dPt>
          <c:dPt>
            <c:idx val="13"/>
            <c:bubble3D val="0"/>
            <c:extLst>
              <c:ext xmlns:c16="http://schemas.microsoft.com/office/drawing/2014/chart" uri="{C3380CC4-5D6E-409C-BE32-E72D297353CC}">
                <c16:uniqueId val="{0000001E-0D77-4EB7-888C-B5CCDBDAD679}"/>
              </c:ext>
            </c:extLst>
          </c:dPt>
          <c:dPt>
            <c:idx val="14"/>
            <c:bubble3D val="0"/>
            <c:extLst>
              <c:ext xmlns:c16="http://schemas.microsoft.com/office/drawing/2014/chart" uri="{C3380CC4-5D6E-409C-BE32-E72D297353CC}">
                <c16:uniqueId val="{0000001F-0D77-4EB7-888C-B5CCDBDAD679}"/>
              </c:ext>
            </c:extLst>
          </c:dPt>
          <c:dPt>
            <c:idx val="15"/>
            <c:bubble3D val="0"/>
            <c:extLst>
              <c:ext xmlns:c16="http://schemas.microsoft.com/office/drawing/2014/chart" uri="{C3380CC4-5D6E-409C-BE32-E72D297353CC}">
                <c16:uniqueId val="{00000020-0D77-4EB7-888C-B5CCDBDAD679}"/>
              </c:ext>
            </c:extLst>
          </c:dPt>
          <c:cat>
            <c:strRef>
              <c:f>'P10'!$K$5:$K$20</c:f>
              <c:strCache>
                <c:ptCount val="16"/>
                <c:pt idx="0">
                  <c:v>福祉費</c:v>
                </c:pt>
                <c:pt idx="1">
                  <c:v>こども青少年費</c:v>
                </c:pt>
                <c:pt idx="2">
                  <c:v>教育費</c:v>
                </c:pt>
                <c:pt idx="3">
                  <c:v>土木費</c:v>
                </c:pt>
                <c:pt idx="4">
                  <c:v>健康費</c:v>
                </c:pt>
                <c:pt idx="5">
                  <c:v>経済戦略費</c:v>
                </c:pt>
                <c:pt idx="6">
                  <c:v>住宅費</c:v>
                </c:pt>
                <c:pt idx="7">
                  <c:v>消防費</c:v>
                </c:pt>
                <c:pt idx="8">
                  <c:v>環境費</c:v>
                </c:pt>
                <c:pt idx="9">
                  <c:v>港湾費</c:v>
                </c:pt>
                <c:pt idx="10">
                  <c:v>大学費</c:v>
                </c:pt>
                <c:pt idx="11">
                  <c:v>議会費</c:v>
                </c:pt>
                <c:pt idx="13">
                  <c:v>総務費</c:v>
                </c:pt>
                <c:pt idx="14">
                  <c:v>公債費</c:v>
                </c:pt>
                <c:pt idx="15">
                  <c:v>その他</c:v>
                </c:pt>
              </c:strCache>
            </c:strRef>
          </c:cat>
          <c:val>
            <c:numRef>
              <c:f>'P10'!$M$5:$M$20</c:f>
              <c:numCache>
                <c:formatCode>#,##0.0_ ;[Red]\-#,##0.0\ </c:formatCode>
                <c:ptCount val="16"/>
                <c:pt idx="0">
                  <c:v>31.5</c:v>
                </c:pt>
                <c:pt idx="1">
                  <c:v>12.4</c:v>
                </c:pt>
                <c:pt idx="2">
                  <c:v>12.1</c:v>
                </c:pt>
                <c:pt idx="3">
                  <c:v>7.6999999999999993</c:v>
                </c:pt>
                <c:pt idx="4">
                  <c:v>5.2</c:v>
                </c:pt>
                <c:pt idx="5">
                  <c:v>2.8</c:v>
                </c:pt>
                <c:pt idx="6">
                  <c:v>2.7</c:v>
                </c:pt>
                <c:pt idx="7">
                  <c:v>2.1</c:v>
                </c:pt>
                <c:pt idx="8">
                  <c:v>1.9</c:v>
                </c:pt>
                <c:pt idx="9">
                  <c:v>1.7</c:v>
                </c:pt>
                <c:pt idx="10">
                  <c:v>1.1000000000000001</c:v>
                </c:pt>
                <c:pt idx="11">
                  <c:v>0.1</c:v>
                </c:pt>
                <c:pt idx="13">
                  <c:v>6.2</c:v>
                </c:pt>
                <c:pt idx="14">
                  <c:v>11</c:v>
                </c:pt>
                <c:pt idx="15">
                  <c:v>1.5</c:v>
                </c:pt>
              </c:numCache>
            </c:numRef>
          </c:val>
          <c:extLst>
            <c:ext xmlns:c16="http://schemas.microsoft.com/office/drawing/2014/chart" uri="{C3380CC4-5D6E-409C-BE32-E72D297353CC}">
              <c16:uniqueId val="{00000021-0D77-4EB7-888C-B5CCDBDAD67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BD構成比!$K$6</c:f>
              <c:strCache>
                <c:ptCount val="1"/>
                <c:pt idx="0">
                  <c:v>構成比</c:v>
                </c:pt>
              </c:strCache>
            </c:strRef>
          </c:tx>
          <c:spPr>
            <a:pattFill prst="narVert">
              <a:fgClr>
                <a:srgbClr val="0070C0"/>
              </a:fgClr>
              <a:bgClr>
                <a:schemeClr val="bg1"/>
              </a:bgClr>
            </a:pattFill>
            <a:ln>
              <a:solidFill>
                <a:srgbClr val="000000"/>
              </a:solidFill>
            </a:ln>
            <a:effectLst/>
          </c:spPr>
          <c:explosion val="10"/>
          <c:dPt>
            <c:idx val="0"/>
            <c:bubble3D val="0"/>
            <c:spPr>
              <a:pattFill prst="ltDnDiag">
                <a:fgClr>
                  <a:schemeClr val="tx1"/>
                </a:fgClr>
                <a:bgClr>
                  <a:schemeClr val="bg1"/>
                </a:bgClr>
              </a:pattFill>
              <a:ln w="25400">
                <a:solidFill>
                  <a:srgbClr val="000000"/>
                </a:solidFill>
              </a:ln>
              <a:effectLst/>
              <a:sp3d contourW="25400">
                <a:contourClr>
                  <a:srgbClr val="000000"/>
                </a:contourClr>
              </a:sp3d>
            </c:spPr>
            <c:extLst>
              <c:ext xmlns:c16="http://schemas.microsoft.com/office/drawing/2014/chart" uri="{C3380CC4-5D6E-409C-BE32-E72D297353CC}">
                <c16:uniqueId val="{00000001-89A2-4ADA-82E6-130E0F35765E}"/>
              </c:ext>
            </c:extLst>
          </c:dPt>
          <c:dPt>
            <c:idx val="1"/>
            <c:bubble3D val="0"/>
            <c:spPr>
              <a:pattFill prst="pct10">
                <a:fgClr>
                  <a:schemeClr val="tx1"/>
                </a:fgClr>
                <a:bgClr>
                  <a:schemeClr val="bg1"/>
                </a:bgClr>
              </a:pattFill>
              <a:ln w="25400">
                <a:solidFill>
                  <a:srgbClr val="000000"/>
                </a:solidFill>
              </a:ln>
              <a:effectLst/>
              <a:sp3d contourW="25400">
                <a:contourClr>
                  <a:srgbClr val="000000"/>
                </a:contourClr>
              </a:sp3d>
            </c:spPr>
            <c:extLst>
              <c:ext xmlns:c16="http://schemas.microsoft.com/office/drawing/2014/chart" uri="{C3380CC4-5D6E-409C-BE32-E72D297353CC}">
                <c16:uniqueId val="{00000003-89A2-4ADA-82E6-130E0F35765E}"/>
              </c:ext>
            </c:extLst>
          </c:dPt>
          <c:dPt>
            <c:idx val="2"/>
            <c:bubble3D val="0"/>
            <c:spPr>
              <a:solidFill>
                <a:schemeClr val="bg1"/>
              </a:solidFill>
              <a:ln w="25400">
                <a:solidFill>
                  <a:srgbClr val="000000"/>
                </a:solidFill>
              </a:ln>
              <a:effectLst/>
              <a:sp3d contourW="25400">
                <a:contourClr>
                  <a:srgbClr val="000000"/>
                </a:contourClr>
              </a:sp3d>
            </c:spPr>
            <c:extLst>
              <c:ext xmlns:c16="http://schemas.microsoft.com/office/drawing/2014/chart" uri="{C3380CC4-5D6E-409C-BE32-E72D297353CC}">
                <c16:uniqueId val="{00000005-89A2-4ADA-82E6-130E0F35765E}"/>
              </c:ext>
            </c:extLst>
          </c:dPt>
          <c:dPt>
            <c:idx val="3"/>
            <c:bubble3D val="0"/>
            <c:spPr>
              <a:solidFill>
                <a:srgbClr val="CCCCFF"/>
              </a:solidFill>
              <a:ln w="25400">
                <a:solidFill>
                  <a:srgbClr val="000000"/>
                </a:solidFill>
              </a:ln>
              <a:effectLst/>
              <a:sp3d contourW="25400">
                <a:contourClr>
                  <a:srgbClr val="000000"/>
                </a:contourClr>
              </a:sp3d>
            </c:spPr>
            <c:extLst>
              <c:ext xmlns:c16="http://schemas.microsoft.com/office/drawing/2014/chart" uri="{C3380CC4-5D6E-409C-BE32-E72D297353CC}">
                <c16:uniqueId val="{00000007-89A2-4ADA-82E6-130E0F35765E}"/>
              </c:ext>
            </c:extLst>
          </c:dPt>
          <c:dLbls>
            <c:dLbl>
              <c:idx val="0"/>
              <c:layout>
                <c:manualLayout>
                  <c:x val="7.7360625999749032E-3"/>
                  <c:y val="-0.12647839227071533"/>
                </c:manualLayout>
              </c:layout>
              <c:tx>
                <c:rich>
                  <a:bodyPr/>
                  <a:lstStyle/>
                  <a:p>
                    <a:fld id="{477DE2EC-3F24-46EB-BB74-5631252F4580}" type="CATEGORYNAME">
                      <a:rPr lang="ja-JP" altLang="en-US"/>
                      <a:pPr/>
                      <a:t>[分類名]</a:t>
                    </a:fld>
                    <a:endParaRPr lang="ja-JP" altLang="en-US" baseline="0"/>
                  </a:p>
                  <a:p>
                    <a:fld id="{A7539F2C-5753-445D-9535-5FB79FAE00EE}" type="VALUE">
                      <a:rPr lang="en-US" altLang="ja-JP" baseline="0"/>
                      <a:pPr/>
                      <a:t>[値]</a:t>
                    </a:fld>
                    <a:endParaRPr lang="ja-JP" alt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1660975279929728"/>
                      <c:h val="0.21343532356067457"/>
                    </c:manualLayout>
                  </c15:layout>
                  <c15:dlblFieldTable/>
                  <c15:showDataLabelsRange val="0"/>
                </c:ext>
                <c:ext xmlns:c16="http://schemas.microsoft.com/office/drawing/2014/chart" uri="{C3380CC4-5D6E-409C-BE32-E72D297353CC}">
                  <c16:uniqueId val="{00000001-89A2-4ADA-82E6-130E0F35765E}"/>
                </c:ext>
              </c:extLst>
            </c:dLbl>
            <c:dLbl>
              <c:idx val="1"/>
              <c:layout>
                <c:manualLayout>
                  <c:x val="-2.6157942377907266E-3"/>
                  <c:y val="0.22155359097615535"/>
                </c:manualLayout>
              </c:layout>
              <c:tx>
                <c:rich>
                  <a:bodyPr/>
                  <a:lstStyle/>
                  <a:p>
                    <a:fld id="{08BFC473-49D4-4E9F-84AD-708B9304C7FB}" type="CATEGORYNAME">
                      <a:rPr lang="ja-JP" altLang="en-US"/>
                      <a:pPr/>
                      <a:t>[分類名]</a:t>
                    </a:fld>
                    <a:endParaRPr lang="ja-JP" altLang="en-US"/>
                  </a:p>
                  <a:p>
                    <a:fld id="{66424E1F-A549-4A2E-BABE-BBFC510F33D0}" type="VALUE">
                      <a:rPr lang="en-US" altLang="ja-JP" baseline="0"/>
                      <a:pPr/>
                      <a:t>[値]</a:t>
                    </a:fld>
                    <a:endParaRPr lang="ja-JP" alt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4456891857154514"/>
                      <c:h val="0.20194878079736012"/>
                    </c:manualLayout>
                  </c15:layout>
                  <c15:dlblFieldTable/>
                  <c15:showDataLabelsRange val="0"/>
                </c:ext>
                <c:ext xmlns:c16="http://schemas.microsoft.com/office/drawing/2014/chart" uri="{C3380CC4-5D6E-409C-BE32-E72D297353CC}">
                  <c16:uniqueId val="{00000003-89A2-4ADA-82E6-130E0F35765E}"/>
                </c:ext>
              </c:extLst>
            </c:dLbl>
            <c:dLbl>
              <c:idx val="2"/>
              <c:layout>
                <c:manualLayout>
                  <c:x val="-3.4693881887213618E-2"/>
                  <c:y val="0.22279577845444365"/>
                </c:manualLayout>
              </c:layout>
              <c:tx>
                <c:rich>
                  <a:bodyPr/>
                  <a:lstStyle/>
                  <a:p>
                    <a:fld id="{75054C4B-C722-4907-B88A-EF61A404F017}" type="CATEGORYNAME">
                      <a:rPr lang="ja-JP" altLang="en-US"/>
                      <a:pPr/>
                      <a:t>[分類名]</a:t>
                    </a:fld>
                    <a:endParaRPr lang="ja-JP" altLang="en-US"/>
                  </a:p>
                  <a:p>
                    <a:r>
                      <a:rPr lang="ja-JP" altLang="en-US" baseline="0"/>
                      <a:t> </a:t>
                    </a:r>
                    <a:fld id="{CB256124-FF3A-4935-A285-7202A7A61597}" type="VALUE">
                      <a:rPr lang="en-US" altLang="ja-JP" baseline="0">
                        <a:solidFill>
                          <a:sysClr val="windowText" lastClr="000000"/>
                        </a:solidFill>
                      </a:rPr>
                      <a:pPr/>
                      <a:t>[値]</a:t>
                    </a:fld>
                    <a:endParaRPr lang="ja-JP" alt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7266568301569055"/>
                      <c:h val="0.27631274308335668"/>
                    </c:manualLayout>
                  </c15:layout>
                  <c15:dlblFieldTable/>
                  <c15:showDataLabelsRange val="0"/>
                </c:ext>
                <c:ext xmlns:c16="http://schemas.microsoft.com/office/drawing/2014/chart" uri="{C3380CC4-5D6E-409C-BE32-E72D297353CC}">
                  <c16:uniqueId val="{00000005-89A2-4ADA-82E6-130E0F35765E}"/>
                </c:ext>
              </c:extLst>
            </c:dLbl>
            <c:dLbl>
              <c:idx val="3"/>
              <c:layout>
                <c:manualLayout>
                  <c:x val="-8.8433703161795801E-2"/>
                  <c:y val="2.12460635698761E-2"/>
                </c:manualLayout>
              </c:layout>
              <c:tx>
                <c:rich>
                  <a:bodyPr/>
                  <a:lstStyle/>
                  <a:p>
                    <a:fld id="{6B04A23C-6941-4F3E-B5E0-8927971AC380}" type="CATEGORYNAME">
                      <a:rPr lang="ja-JP" altLang="en-US"/>
                      <a:pPr/>
                      <a:t>[分類名]</a:t>
                    </a:fld>
                    <a:endParaRPr lang="ja-JP" altLang="en-US" baseline="0"/>
                  </a:p>
                  <a:p>
                    <a:fld id="{4177D90B-99BA-4F81-95CB-F0CCB942E085}" type="VALUE">
                      <a:rPr lang="en-US" altLang="ja-JP" baseline="0"/>
                      <a:pPr/>
                      <a:t>[値]</a:t>
                    </a:fld>
                    <a:endParaRPr lang="ja-JP" altLang="en-US"/>
                  </a:p>
                </c:rich>
              </c:tx>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5669565355109636"/>
                      <c:h val="0.20936106880522898"/>
                    </c:manualLayout>
                  </c15:layout>
                  <c15:dlblFieldTable/>
                  <c15:showDataLabelsRange val="0"/>
                </c:ext>
                <c:ext xmlns:c16="http://schemas.microsoft.com/office/drawing/2014/chart" uri="{C3380CC4-5D6E-409C-BE32-E72D297353CC}">
                  <c16:uniqueId val="{00000007-89A2-4ADA-82E6-130E0F35765E}"/>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1"/>
            <c:showSerName val="0"/>
            <c:showPercent val="0"/>
            <c:showBubbleSize val="0"/>
            <c:separator> </c:separator>
            <c:showLeaderLines val="1"/>
            <c:leaderLines>
              <c:spPr>
                <a:ln w="12700"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BD構成比!$I$7:$I$10</c:f>
              <c:strCache>
                <c:ptCount val="4"/>
                <c:pt idx="0">
                  <c:v>個人市民税</c:v>
                </c:pt>
                <c:pt idx="1">
                  <c:v>法人市民税</c:v>
                </c:pt>
                <c:pt idx="2">
                  <c:v>固定資産税
都市計画税</c:v>
                </c:pt>
                <c:pt idx="3">
                  <c:v>その他の税</c:v>
                </c:pt>
              </c:strCache>
            </c:strRef>
          </c:cat>
          <c:val>
            <c:numRef>
              <c:f>BD構成比!$K$7:$K$10</c:f>
              <c:numCache>
                <c:formatCode>#,##0.0%;"▲ "#,##0.0%</c:formatCode>
                <c:ptCount val="4"/>
                <c:pt idx="0">
                  <c:v>0.29299999999999998</c:v>
                </c:pt>
                <c:pt idx="1">
                  <c:v>0.111</c:v>
                </c:pt>
                <c:pt idx="2">
                  <c:v>0.51600000000000001</c:v>
                </c:pt>
                <c:pt idx="3">
                  <c:v>0.08</c:v>
                </c:pt>
              </c:numCache>
            </c:numRef>
          </c:val>
          <c:extLst>
            <c:ext xmlns:c16="http://schemas.microsoft.com/office/drawing/2014/chart" uri="{C3380CC4-5D6E-409C-BE32-E72D297353CC}">
              <c16:uniqueId val="{00000008-89A2-4ADA-82E6-130E0F35765E}"/>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55210203987655"/>
          <c:y val="6.8122721446288934E-2"/>
          <c:w val="0.88778051181102358"/>
          <c:h val="0.70705607587736863"/>
        </c:manualLayout>
      </c:layout>
      <c:barChart>
        <c:barDir val="col"/>
        <c:grouping val="stacked"/>
        <c:varyColors val="0"/>
        <c:ser>
          <c:idx val="0"/>
          <c:order val="0"/>
          <c:tx>
            <c:strRef>
              <c:f>ＢＤ収入の推移!$A$5</c:f>
              <c:strCache>
                <c:ptCount val="1"/>
                <c:pt idx="0">
                  <c:v>固定資産税・都市計画税</c:v>
                </c:pt>
              </c:strCache>
            </c:strRef>
          </c:tx>
          <c:spPr>
            <a:solidFill>
              <a:srgbClr val="FFFFFF"/>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ＢＤ収入の推移!$B$2:$H$2</c:f>
              <c:strCache>
                <c:ptCount val="7"/>
                <c:pt idx="0">
                  <c:v>Ｈ8</c:v>
                </c:pt>
                <c:pt idx="2">
                  <c:v>H29</c:v>
                </c:pt>
                <c:pt idx="3">
                  <c:v>H30</c:v>
                </c:pt>
                <c:pt idx="4">
                  <c:v>R元</c:v>
                </c:pt>
                <c:pt idx="5">
                  <c:v>R２
(予算）</c:v>
                </c:pt>
                <c:pt idx="6">
                  <c:v>R３
(予算）</c:v>
                </c:pt>
              </c:strCache>
            </c:strRef>
          </c:cat>
          <c:val>
            <c:numRef>
              <c:f>ＢＤ収入の推移!$B$5:$H$5</c:f>
              <c:numCache>
                <c:formatCode>#,##0;"▲ "#,##0</c:formatCode>
                <c:ptCount val="7"/>
                <c:pt idx="0">
                  <c:v>4296</c:v>
                </c:pt>
                <c:pt idx="2">
                  <c:v>3346</c:v>
                </c:pt>
                <c:pt idx="3">
                  <c:v>3408</c:v>
                </c:pt>
                <c:pt idx="4">
                  <c:v>3552</c:v>
                </c:pt>
                <c:pt idx="5">
                  <c:v>3634.6473599999999</c:v>
                </c:pt>
                <c:pt idx="6">
                  <c:v>3672.69895</c:v>
                </c:pt>
              </c:numCache>
            </c:numRef>
          </c:val>
          <c:extLst>
            <c:ext xmlns:c16="http://schemas.microsoft.com/office/drawing/2014/chart" uri="{C3380CC4-5D6E-409C-BE32-E72D297353CC}">
              <c16:uniqueId val="{00000000-FA42-4862-B11A-9AA17A841C62}"/>
            </c:ext>
          </c:extLst>
        </c:ser>
        <c:ser>
          <c:idx val="1"/>
          <c:order val="1"/>
          <c:tx>
            <c:strRef>
              <c:f>ＢＤ収入の推移!$A$4</c:f>
              <c:strCache>
                <c:ptCount val="1"/>
                <c:pt idx="0">
                  <c:v>法人市民税</c:v>
                </c:pt>
              </c:strCache>
            </c:strRef>
          </c:tx>
          <c:spPr>
            <a:pattFill prst="pct20">
              <a:fgClr>
                <a:srgbClr val="000000"/>
              </a:fgClr>
              <a:bgClr>
                <a:srgbClr val="FFFFFF"/>
              </a:bgClr>
            </a:patt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ＢＤ収入の推移!$B$2:$H$2</c:f>
              <c:strCache>
                <c:ptCount val="7"/>
                <c:pt idx="0">
                  <c:v>Ｈ8</c:v>
                </c:pt>
                <c:pt idx="2">
                  <c:v>H29</c:v>
                </c:pt>
                <c:pt idx="3">
                  <c:v>H30</c:v>
                </c:pt>
                <c:pt idx="4">
                  <c:v>R元</c:v>
                </c:pt>
                <c:pt idx="5">
                  <c:v>R２
(予算）</c:v>
                </c:pt>
                <c:pt idx="6">
                  <c:v>R３
(予算）</c:v>
                </c:pt>
              </c:strCache>
            </c:strRef>
          </c:cat>
          <c:val>
            <c:numRef>
              <c:f>ＢＤ収入の推移!$B$4:$H$4</c:f>
              <c:numCache>
                <c:formatCode>#,##0;"▲ "#,##0</c:formatCode>
                <c:ptCount val="7"/>
                <c:pt idx="0">
                  <c:v>1643</c:v>
                </c:pt>
                <c:pt idx="2">
                  <c:v>1311</c:v>
                </c:pt>
                <c:pt idx="3">
                  <c:v>1388</c:v>
                </c:pt>
                <c:pt idx="4">
                  <c:v>1499</c:v>
                </c:pt>
                <c:pt idx="5">
                  <c:v>1090.81549</c:v>
                </c:pt>
                <c:pt idx="6">
                  <c:v>791.46510000000001</c:v>
                </c:pt>
              </c:numCache>
            </c:numRef>
          </c:val>
          <c:extLst>
            <c:ext xmlns:c16="http://schemas.microsoft.com/office/drawing/2014/chart" uri="{C3380CC4-5D6E-409C-BE32-E72D297353CC}">
              <c16:uniqueId val="{00000001-FA42-4862-B11A-9AA17A841C62}"/>
            </c:ext>
          </c:extLst>
        </c:ser>
        <c:ser>
          <c:idx val="2"/>
          <c:order val="2"/>
          <c:tx>
            <c:strRef>
              <c:f>ＢＤ収入の推移!$A$3</c:f>
              <c:strCache>
                <c:ptCount val="1"/>
                <c:pt idx="0">
                  <c:v>個人市民税</c:v>
                </c:pt>
              </c:strCache>
            </c:strRef>
          </c:tx>
          <c:spPr>
            <a:pattFill prst="ltDnDiag">
              <a:fgClr>
                <a:srgbClr val="000000"/>
              </a:fgClr>
              <a:bgClr>
                <a:srgbClr val="FFFFFF"/>
              </a:bgClr>
            </a:patt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ＢＤ収入の推移!$B$2:$H$2</c:f>
              <c:strCache>
                <c:ptCount val="7"/>
                <c:pt idx="0">
                  <c:v>Ｈ8</c:v>
                </c:pt>
                <c:pt idx="2">
                  <c:v>H29</c:v>
                </c:pt>
                <c:pt idx="3">
                  <c:v>H30</c:v>
                </c:pt>
                <c:pt idx="4">
                  <c:v>R元</c:v>
                </c:pt>
                <c:pt idx="5">
                  <c:v>R２
(予算）</c:v>
                </c:pt>
                <c:pt idx="6">
                  <c:v>R３
(予算）</c:v>
                </c:pt>
              </c:strCache>
            </c:strRef>
          </c:cat>
          <c:val>
            <c:numRef>
              <c:f>ＢＤ収入の推移!$B$3:$H$3</c:f>
              <c:numCache>
                <c:formatCode>#,##0;"▲ "#,##0</c:formatCode>
                <c:ptCount val="7"/>
                <c:pt idx="0">
                  <c:v>1294</c:v>
                </c:pt>
                <c:pt idx="2">
                  <c:v>1505</c:v>
                </c:pt>
                <c:pt idx="3">
                  <c:v>1993</c:v>
                </c:pt>
                <c:pt idx="4">
                  <c:v>2120</c:v>
                </c:pt>
                <c:pt idx="5">
                  <c:v>2118.2881499999999</c:v>
                </c:pt>
                <c:pt idx="6">
                  <c:v>2086.8858399999999</c:v>
                </c:pt>
              </c:numCache>
            </c:numRef>
          </c:val>
          <c:extLst>
            <c:ext xmlns:c16="http://schemas.microsoft.com/office/drawing/2014/chart" uri="{C3380CC4-5D6E-409C-BE32-E72D297353CC}">
              <c16:uniqueId val="{00000002-FA42-4862-B11A-9AA17A841C62}"/>
            </c:ext>
          </c:extLst>
        </c:ser>
        <c:ser>
          <c:idx val="3"/>
          <c:order val="3"/>
          <c:tx>
            <c:strRef>
              <c:f>ＢＤ収入の推移!$A$6</c:f>
              <c:strCache>
                <c:ptCount val="1"/>
                <c:pt idx="0">
                  <c:v>その他の税</c:v>
                </c:pt>
              </c:strCache>
            </c:strRef>
          </c:tx>
          <c:spPr>
            <a:solidFill>
              <a:schemeClr val="bg1">
                <a:lumMod val="85000"/>
              </a:schemeClr>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ＢＤ収入の推移!$B$2:$H$2</c:f>
              <c:strCache>
                <c:ptCount val="7"/>
                <c:pt idx="0">
                  <c:v>Ｈ8</c:v>
                </c:pt>
                <c:pt idx="2">
                  <c:v>H29</c:v>
                </c:pt>
                <c:pt idx="3">
                  <c:v>H30</c:v>
                </c:pt>
                <c:pt idx="4">
                  <c:v>R元</c:v>
                </c:pt>
                <c:pt idx="5">
                  <c:v>R２
(予算）</c:v>
                </c:pt>
                <c:pt idx="6">
                  <c:v>R３
(予算）</c:v>
                </c:pt>
              </c:strCache>
            </c:strRef>
          </c:cat>
          <c:val>
            <c:numRef>
              <c:f>ＢＤ収入の推移!$B$6:$H$6</c:f>
              <c:numCache>
                <c:formatCode>#,##0;"▲ "#,##0</c:formatCode>
                <c:ptCount val="7"/>
                <c:pt idx="0">
                  <c:v>543</c:v>
                </c:pt>
                <c:pt idx="2">
                  <c:v>592</c:v>
                </c:pt>
                <c:pt idx="3">
                  <c:v>585</c:v>
                </c:pt>
                <c:pt idx="4">
                  <c:v>590</c:v>
                </c:pt>
                <c:pt idx="5">
                  <c:v>575.61974999999995</c:v>
                </c:pt>
                <c:pt idx="6">
                  <c:v>567.96304999999995</c:v>
                </c:pt>
              </c:numCache>
            </c:numRef>
          </c:val>
          <c:extLst>
            <c:ext xmlns:c16="http://schemas.microsoft.com/office/drawing/2014/chart" uri="{C3380CC4-5D6E-409C-BE32-E72D297353CC}">
              <c16:uniqueId val="{00000003-FA42-4862-B11A-9AA17A841C62}"/>
            </c:ext>
          </c:extLst>
        </c:ser>
        <c:ser>
          <c:idx val="4"/>
          <c:order val="4"/>
          <c:tx>
            <c:strRef>
              <c:f>ＢＤ収入の推移!$A$7</c:f>
              <c:strCache>
                <c:ptCount val="1"/>
                <c:pt idx="0">
                  <c:v>市税総計</c:v>
                </c:pt>
              </c:strCache>
            </c:strRef>
          </c:tx>
          <c:spPr>
            <a:noFill/>
            <a:ln>
              <a:noFill/>
            </a:ln>
          </c:spPr>
          <c:invertIfNegative val="0"/>
          <c:dLbls>
            <c:spPr>
              <a:solidFill>
                <a:srgbClr val="FFFFFF"/>
              </a:solidFill>
              <a:ln>
                <a:noFill/>
              </a:ln>
              <a:effectLst/>
            </c:spPr>
            <c:txPr>
              <a:bodyPr wrap="square" lIns="38100" tIns="19050" rIns="38100" bIns="19050" anchor="ctr">
                <a:spAutoFit/>
              </a:bodyPr>
              <a:lstStyle/>
              <a:p>
                <a:pPr>
                  <a:defRPr sz="900">
                    <a:latin typeface="+mj-ea"/>
                    <a:ea typeface="+mj-ea"/>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ＢＤ収入の推移!$B$2:$H$2</c:f>
              <c:strCache>
                <c:ptCount val="7"/>
                <c:pt idx="0">
                  <c:v>Ｈ8</c:v>
                </c:pt>
                <c:pt idx="2">
                  <c:v>H29</c:v>
                </c:pt>
                <c:pt idx="3">
                  <c:v>H30</c:v>
                </c:pt>
                <c:pt idx="4">
                  <c:v>R元</c:v>
                </c:pt>
                <c:pt idx="5">
                  <c:v>R２
(予算）</c:v>
                </c:pt>
                <c:pt idx="6">
                  <c:v>R３
(予算）</c:v>
                </c:pt>
              </c:strCache>
            </c:strRef>
          </c:cat>
          <c:val>
            <c:numRef>
              <c:f>ＢＤ収入の推移!$B$7:$H$7</c:f>
              <c:numCache>
                <c:formatCode>#,##0;"▲ "#,##0</c:formatCode>
                <c:ptCount val="7"/>
                <c:pt idx="0">
                  <c:v>7776</c:v>
                </c:pt>
                <c:pt idx="2">
                  <c:v>6754</c:v>
                </c:pt>
                <c:pt idx="3">
                  <c:v>7374</c:v>
                </c:pt>
                <c:pt idx="4">
                  <c:v>7761</c:v>
                </c:pt>
                <c:pt idx="5">
                  <c:v>7420.37075</c:v>
                </c:pt>
                <c:pt idx="6">
                  <c:v>7119.0129399999996</c:v>
                </c:pt>
              </c:numCache>
            </c:numRef>
          </c:val>
          <c:extLst>
            <c:ext xmlns:c16="http://schemas.microsoft.com/office/drawing/2014/chart" uri="{C3380CC4-5D6E-409C-BE32-E72D297353CC}">
              <c16:uniqueId val="{00000004-FA42-4862-B11A-9AA17A841C62}"/>
            </c:ext>
          </c:extLst>
        </c:ser>
        <c:dLbls>
          <c:showLegendKey val="0"/>
          <c:showVal val="1"/>
          <c:showCatName val="0"/>
          <c:showSerName val="0"/>
          <c:showPercent val="0"/>
          <c:showBubbleSize val="0"/>
        </c:dLbls>
        <c:gapWidth val="30"/>
        <c:overlap val="100"/>
        <c:serLines/>
        <c:axId val="371269872"/>
        <c:axId val="369154400"/>
      </c:barChart>
      <c:catAx>
        <c:axId val="371269872"/>
        <c:scaling>
          <c:orientation val="minMax"/>
        </c:scaling>
        <c:delete val="0"/>
        <c:axPos val="b"/>
        <c:numFmt formatCode="General" sourceLinked="0"/>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69154400"/>
        <c:crosses val="autoZero"/>
        <c:auto val="1"/>
        <c:lblAlgn val="ctr"/>
        <c:lblOffset val="0"/>
        <c:noMultiLvlLbl val="0"/>
      </c:catAx>
      <c:valAx>
        <c:axId val="369154400"/>
        <c:scaling>
          <c:orientation val="minMax"/>
          <c:max val="8800"/>
          <c:min val="0"/>
        </c:scaling>
        <c:delete val="0"/>
        <c:axPos val="l"/>
        <c:majorGridlines>
          <c:spPr>
            <a:ln w="3175">
              <a:solidFill>
                <a:srgbClr val="000000"/>
              </a:solidFill>
              <a:prstDash val="sysDash"/>
            </a:ln>
          </c:spPr>
        </c:majorGridlines>
        <c:numFmt formatCode="#,##0;&quot;△ &quot;#,##0" sourceLinked="0"/>
        <c:majorTickMark val="out"/>
        <c:minorTickMark val="none"/>
        <c:tickLblPos val="nextTo"/>
        <c:spPr>
          <a:ln w="9525">
            <a:solidFill>
              <a:srgbClr val="000000">
                <a:alpha val="96000"/>
              </a:srgbClr>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71269872"/>
        <c:crosses val="autoZero"/>
        <c:crossBetween val="between"/>
        <c:majorUnit val="1000"/>
        <c:minorUnit val="2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71000000000000063" l="0.56999999999999995" r="0.78700000000000003" t="0.82000000000000062" header="0.51200000000000001" footer="0.51200000000000001"/>
    <c:pageSetup paperSize="9" orientation="landscape"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H20</a:t>
            </a:r>
            <a:r>
              <a:rPr lang="ja-JP" altLang="en-US"/>
              <a:t>以降</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2"/>
          <c:order val="0"/>
          <c:tx>
            <c:strRef>
              <c:f>ＢＤ収入の推移!$A$18</c:f>
              <c:strCache>
                <c:ptCount val="1"/>
                <c:pt idx="0">
                  <c:v>固定資産税・都市計画税</c:v>
                </c:pt>
              </c:strCache>
            </c:strRef>
          </c:tx>
          <c:spPr>
            <a:solidFill>
              <a:schemeClr val="dk1">
                <a:tint val="75000"/>
              </a:schemeClr>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ＢＤ収入の推移!$B$15:$P$15</c:f>
              <c:strCache>
                <c:ptCount val="15"/>
                <c:pt idx="0">
                  <c:v>Ｈ8</c:v>
                </c:pt>
                <c:pt idx="1">
                  <c:v>H20</c:v>
                </c:pt>
                <c:pt idx="2">
                  <c:v>H21</c:v>
                </c:pt>
                <c:pt idx="3">
                  <c:v>Ｈ22</c:v>
                </c:pt>
                <c:pt idx="4">
                  <c:v>H23</c:v>
                </c:pt>
                <c:pt idx="5">
                  <c:v>H24</c:v>
                </c:pt>
                <c:pt idx="6">
                  <c:v>H25</c:v>
                </c:pt>
                <c:pt idx="7">
                  <c:v>H26</c:v>
                </c:pt>
                <c:pt idx="8">
                  <c:v>H27</c:v>
                </c:pt>
                <c:pt idx="9">
                  <c:v>H28</c:v>
                </c:pt>
                <c:pt idx="10">
                  <c:v>H29</c:v>
                </c:pt>
                <c:pt idx="11">
                  <c:v>H30</c:v>
                </c:pt>
                <c:pt idx="12">
                  <c:v>R元</c:v>
                </c:pt>
                <c:pt idx="13">
                  <c:v>R２
(予算）</c:v>
                </c:pt>
                <c:pt idx="14">
                  <c:v>R３
(予算）</c:v>
                </c:pt>
              </c:strCache>
            </c:strRef>
          </c:cat>
          <c:val>
            <c:numRef>
              <c:f>ＢＤ収入の推移!$B$18:$P$18</c:f>
              <c:numCache>
                <c:formatCode>#,##0;"▲ "#,##0</c:formatCode>
                <c:ptCount val="15"/>
                <c:pt idx="0">
                  <c:v>4296</c:v>
                </c:pt>
                <c:pt idx="1">
                  <c:v>3242</c:v>
                </c:pt>
                <c:pt idx="2">
                  <c:v>3302</c:v>
                </c:pt>
                <c:pt idx="3">
                  <c:v>3363</c:v>
                </c:pt>
                <c:pt idx="4">
                  <c:v>3357</c:v>
                </c:pt>
                <c:pt idx="5">
                  <c:v>3191</c:v>
                </c:pt>
                <c:pt idx="6">
                  <c:v>3225</c:v>
                </c:pt>
                <c:pt idx="7">
                  <c:v>3267</c:v>
                </c:pt>
                <c:pt idx="8">
                  <c:v>3267</c:v>
                </c:pt>
                <c:pt idx="9">
                  <c:v>3317</c:v>
                </c:pt>
                <c:pt idx="10">
                  <c:v>3346</c:v>
                </c:pt>
                <c:pt idx="11">
                  <c:v>3408</c:v>
                </c:pt>
                <c:pt idx="12">
                  <c:v>3552</c:v>
                </c:pt>
                <c:pt idx="13">
                  <c:v>3635</c:v>
                </c:pt>
                <c:pt idx="14">
                  <c:v>3673</c:v>
                </c:pt>
              </c:numCache>
            </c:numRef>
          </c:val>
          <c:extLst>
            <c:ext xmlns:c16="http://schemas.microsoft.com/office/drawing/2014/chart" uri="{C3380CC4-5D6E-409C-BE32-E72D297353CC}">
              <c16:uniqueId val="{00000000-B8FB-4DC5-A99B-A11F68EA3BBF}"/>
            </c:ext>
          </c:extLst>
        </c:ser>
        <c:ser>
          <c:idx val="1"/>
          <c:order val="1"/>
          <c:tx>
            <c:strRef>
              <c:f>ＢＤ収入の推移!$A$17</c:f>
              <c:strCache>
                <c:ptCount val="1"/>
                <c:pt idx="0">
                  <c:v>法人市民税</c:v>
                </c:pt>
              </c:strCache>
            </c:strRef>
          </c:tx>
          <c:spPr>
            <a:solidFill>
              <a:schemeClr val="dk1">
                <a:tint val="55000"/>
              </a:schemeClr>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ＢＤ収入の推移!$B$15:$P$15</c:f>
              <c:strCache>
                <c:ptCount val="15"/>
                <c:pt idx="0">
                  <c:v>Ｈ8</c:v>
                </c:pt>
                <c:pt idx="1">
                  <c:v>H20</c:v>
                </c:pt>
                <c:pt idx="2">
                  <c:v>H21</c:v>
                </c:pt>
                <c:pt idx="3">
                  <c:v>Ｈ22</c:v>
                </c:pt>
                <c:pt idx="4">
                  <c:v>H23</c:v>
                </c:pt>
                <c:pt idx="5">
                  <c:v>H24</c:v>
                </c:pt>
                <c:pt idx="6">
                  <c:v>H25</c:v>
                </c:pt>
                <c:pt idx="7">
                  <c:v>H26</c:v>
                </c:pt>
                <c:pt idx="8">
                  <c:v>H27</c:v>
                </c:pt>
                <c:pt idx="9">
                  <c:v>H28</c:v>
                </c:pt>
                <c:pt idx="10">
                  <c:v>H29</c:v>
                </c:pt>
                <c:pt idx="11">
                  <c:v>H30</c:v>
                </c:pt>
                <c:pt idx="12">
                  <c:v>R元</c:v>
                </c:pt>
                <c:pt idx="13">
                  <c:v>R２
(予算）</c:v>
                </c:pt>
                <c:pt idx="14">
                  <c:v>R３
(予算）</c:v>
                </c:pt>
              </c:strCache>
            </c:strRef>
          </c:cat>
          <c:val>
            <c:numRef>
              <c:f>ＢＤ収入の推移!$B$17:$P$17</c:f>
              <c:numCache>
                <c:formatCode>#,##0;"▲ "#,##0</c:formatCode>
                <c:ptCount val="15"/>
                <c:pt idx="0">
                  <c:v>1643</c:v>
                </c:pt>
                <c:pt idx="1">
                  <c:v>1544</c:v>
                </c:pt>
                <c:pt idx="2">
                  <c:v>1034</c:v>
                </c:pt>
                <c:pt idx="3">
                  <c:v>1081</c:v>
                </c:pt>
                <c:pt idx="4">
                  <c:v>1162</c:v>
                </c:pt>
                <c:pt idx="5">
                  <c:v>1182</c:v>
                </c:pt>
                <c:pt idx="6">
                  <c:v>1252</c:v>
                </c:pt>
                <c:pt idx="7">
                  <c:v>1350</c:v>
                </c:pt>
                <c:pt idx="8">
                  <c:v>1319</c:v>
                </c:pt>
                <c:pt idx="9">
                  <c:v>1223</c:v>
                </c:pt>
                <c:pt idx="10">
                  <c:v>1311</c:v>
                </c:pt>
                <c:pt idx="11">
                  <c:v>1388</c:v>
                </c:pt>
                <c:pt idx="12">
                  <c:v>1499</c:v>
                </c:pt>
                <c:pt idx="13">
                  <c:v>1091</c:v>
                </c:pt>
                <c:pt idx="14">
                  <c:v>791</c:v>
                </c:pt>
              </c:numCache>
            </c:numRef>
          </c:val>
          <c:extLst>
            <c:ext xmlns:c16="http://schemas.microsoft.com/office/drawing/2014/chart" uri="{C3380CC4-5D6E-409C-BE32-E72D297353CC}">
              <c16:uniqueId val="{00000001-B8FB-4DC5-A99B-A11F68EA3BBF}"/>
            </c:ext>
          </c:extLst>
        </c:ser>
        <c:ser>
          <c:idx val="0"/>
          <c:order val="2"/>
          <c:tx>
            <c:strRef>
              <c:f>ＢＤ収入の推移!$A$16</c:f>
              <c:strCache>
                <c:ptCount val="1"/>
                <c:pt idx="0">
                  <c:v>個人市民税</c:v>
                </c:pt>
              </c:strCache>
            </c:strRef>
          </c:tx>
          <c:spPr>
            <a:solidFill>
              <a:schemeClr val="dk1">
                <a:tint val="88500"/>
              </a:schemeClr>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ＢＤ収入の推移!$B$15:$P$15</c:f>
              <c:strCache>
                <c:ptCount val="15"/>
                <c:pt idx="0">
                  <c:v>Ｈ8</c:v>
                </c:pt>
                <c:pt idx="1">
                  <c:v>H20</c:v>
                </c:pt>
                <c:pt idx="2">
                  <c:v>H21</c:v>
                </c:pt>
                <c:pt idx="3">
                  <c:v>Ｈ22</c:v>
                </c:pt>
                <c:pt idx="4">
                  <c:v>H23</c:v>
                </c:pt>
                <c:pt idx="5">
                  <c:v>H24</c:v>
                </c:pt>
                <c:pt idx="6">
                  <c:v>H25</c:v>
                </c:pt>
                <c:pt idx="7">
                  <c:v>H26</c:v>
                </c:pt>
                <c:pt idx="8">
                  <c:v>H27</c:v>
                </c:pt>
                <c:pt idx="9">
                  <c:v>H28</c:v>
                </c:pt>
                <c:pt idx="10">
                  <c:v>H29</c:v>
                </c:pt>
                <c:pt idx="11">
                  <c:v>H30</c:v>
                </c:pt>
                <c:pt idx="12">
                  <c:v>R元</c:v>
                </c:pt>
                <c:pt idx="13">
                  <c:v>R２
(予算）</c:v>
                </c:pt>
                <c:pt idx="14">
                  <c:v>R３
(予算）</c:v>
                </c:pt>
              </c:strCache>
            </c:strRef>
          </c:cat>
          <c:val>
            <c:numRef>
              <c:f>ＢＤ収入の推移!$B$16:$P$16</c:f>
              <c:numCache>
                <c:formatCode>#,##0;"▲ "#,##0</c:formatCode>
                <c:ptCount val="15"/>
                <c:pt idx="0">
                  <c:v>1294</c:v>
                </c:pt>
                <c:pt idx="1">
                  <c:v>1400</c:v>
                </c:pt>
                <c:pt idx="2">
                  <c:v>1389</c:v>
                </c:pt>
                <c:pt idx="3">
                  <c:v>1306</c:v>
                </c:pt>
                <c:pt idx="4">
                  <c:v>1287</c:v>
                </c:pt>
                <c:pt idx="5">
                  <c:v>1340</c:v>
                </c:pt>
                <c:pt idx="6">
                  <c:v>1354</c:v>
                </c:pt>
                <c:pt idx="7">
                  <c:v>1383</c:v>
                </c:pt>
                <c:pt idx="8">
                  <c:v>1422</c:v>
                </c:pt>
                <c:pt idx="9">
                  <c:v>1465</c:v>
                </c:pt>
                <c:pt idx="10">
                  <c:v>1505</c:v>
                </c:pt>
                <c:pt idx="11">
                  <c:v>1993</c:v>
                </c:pt>
                <c:pt idx="12">
                  <c:v>2120</c:v>
                </c:pt>
                <c:pt idx="13">
                  <c:v>2118</c:v>
                </c:pt>
                <c:pt idx="14">
                  <c:v>2087</c:v>
                </c:pt>
              </c:numCache>
            </c:numRef>
          </c:val>
          <c:extLst>
            <c:ext xmlns:c16="http://schemas.microsoft.com/office/drawing/2014/chart" uri="{C3380CC4-5D6E-409C-BE32-E72D297353CC}">
              <c16:uniqueId val="{00000002-B8FB-4DC5-A99B-A11F68EA3BBF}"/>
            </c:ext>
          </c:extLst>
        </c:ser>
        <c:ser>
          <c:idx val="3"/>
          <c:order val="3"/>
          <c:tx>
            <c:strRef>
              <c:f>ＢＤ収入の推移!$A$19</c:f>
              <c:strCache>
                <c:ptCount val="1"/>
                <c:pt idx="0">
                  <c:v>その他の税</c:v>
                </c:pt>
              </c:strCache>
            </c:strRef>
          </c:tx>
          <c:spPr>
            <a:solidFill>
              <a:schemeClr val="dk1">
                <a:tint val="98500"/>
              </a:schemeClr>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ＢＤ収入の推移!$B$15:$P$15</c:f>
              <c:strCache>
                <c:ptCount val="15"/>
                <c:pt idx="0">
                  <c:v>Ｈ8</c:v>
                </c:pt>
                <c:pt idx="1">
                  <c:v>H20</c:v>
                </c:pt>
                <c:pt idx="2">
                  <c:v>H21</c:v>
                </c:pt>
                <c:pt idx="3">
                  <c:v>Ｈ22</c:v>
                </c:pt>
                <c:pt idx="4">
                  <c:v>H23</c:v>
                </c:pt>
                <c:pt idx="5">
                  <c:v>H24</c:v>
                </c:pt>
                <c:pt idx="6">
                  <c:v>H25</c:v>
                </c:pt>
                <c:pt idx="7">
                  <c:v>H26</c:v>
                </c:pt>
                <c:pt idx="8">
                  <c:v>H27</c:v>
                </c:pt>
                <c:pt idx="9">
                  <c:v>H28</c:v>
                </c:pt>
                <c:pt idx="10">
                  <c:v>H29</c:v>
                </c:pt>
                <c:pt idx="11">
                  <c:v>H30</c:v>
                </c:pt>
                <c:pt idx="12">
                  <c:v>R元</c:v>
                </c:pt>
                <c:pt idx="13">
                  <c:v>R２
(予算）</c:v>
                </c:pt>
                <c:pt idx="14">
                  <c:v>R３
(予算）</c:v>
                </c:pt>
              </c:strCache>
            </c:strRef>
          </c:cat>
          <c:val>
            <c:numRef>
              <c:f>ＢＤ収入の推移!$B$19:$P$19</c:f>
              <c:numCache>
                <c:formatCode>#,##0;"▲ "#,##0</c:formatCode>
                <c:ptCount val="15"/>
                <c:pt idx="0">
                  <c:v>543</c:v>
                </c:pt>
                <c:pt idx="1">
                  <c:v>522</c:v>
                </c:pt>
                <c:pt idx="2">
                  <c:v>511</c:v>
                </c:pt>
                <c:pt idx="3">
                  <c:v>510</c:v>
                </c:pt>
                <c:pt idx="4">
                  <c:v>555</c:v>
                </c:pt>
                <c:pt idx="5">
                  <c:v>557</c:v>
                </c:pt>
                <c:pt idx="6">
                  <c:v>588</c:v>
                </c:pt>
                <c:pt idx="7">
                  <c:v>593</c:v>
                </c:pt>
                <c:pt idx="8">
                  <c:v>593</c:v>
                </c:pt>
                <c:pt idx="9">
                  <c:v>590</c:v>
                </c:pt>
                <c:pt idx="10">
                  <c:v>592</c:v>
                </c:pt>
                <c:pt idx="11">
                  <c:v>585</c:v>
                </c:pt>
                <c:pt idx="12">
                  <c:v>590</c:v>
                </c:pt>
                <c:pt idx="13">
                  <c:v>576</c:v>
                </c:pt>
                <c:pt idx="14">
                  <c:v>568</c:v>
                </c:pt>
              </c:numCache>
            </c:numRef>
          </c:val>
          <c:extLst>
            <c:ext xmlns:c16="http://schemas.microsoft.com/office/drawing/2014/chart" uri="{C3380CC4-5D6E-409C-BE32-E72D297353CC}">
              <c16:uniqueId val="{00000003-B8FB-4DC5-A99B-A11F68EA3BBF}"/>
            </c:ext>
          </c:extLst>
        </c:ser>
        <c:ser>
          <c:idx val="4"/>
          <c:order val="4"/>
          <c:tx>
            <c:strRef>
              <c:f>ＢＤ収入の推移!$A$20</c:f>
              <c:strCache>
                <c:ptCount val="1"/>
                <c:pt idx="0">
                  <c:v>市税総計</c:v>
                </c:pt>
              </c:strCache>
            </c:strRef>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ＢＤ収入の推移!$B$15:$P$15</c:f>
              <c:strCache>
                <c:ptCount val="15"/>
                <c:pt idx="0">
                  <c:v>Ｈ8</c:v>
                </c:pt>
                <c:pt idx="1">
                  <c:v>H20</c:v>
                </c:pt>
                <c:pt idx="2">
                  <c:v>H21</c:v>
                </c:pt>
                <c:pt idx="3">
                  <c:v>Ｈ22</c:v>
                </c:pt>
                <c:pt idx="4">
                  <c:v>H23</c:v>
                </c:pt>
                <c:pt idx="5">
                  <c:v>H24</c:v>
                </c:pt>
                <c:pt idx="6">
                  <c:v>H25</c:v>
                </c:pt>
                <c:pt idx="7">
                  <c:v>H26</c:v>
                </c:pt>
                <c:pt idx="8">
                  <c:v>H27</c:v>
                </c:pt>
                <c:pt idx="9">
                  <c:v>H28</c:v>
                </c:pt>
                <c:pt idx="10">
                  <c:v>H29</c:v>
                </c:pt>
                <c:pt idx="11">
                  <c:v>H30</c:v>
                </c:pt>
                <c:pt idx="12">
                  <c:v>R元</c:v>
                </c:pt>
                <c:pt idx="13">
                  <c:v>R２
(予算）</c:v>
                </c:pt>
                <c:pt idx="14">
                  <c:v>R３
(予算）</c:v>
                </c:pt>
              </c:strCache>
            </c:strRef>
          </c:cat>
          <c:val>
            <c:numRef>
              <c:f>ＢＤ収入の推移!$B$20:$P$20</c:f>
              <c:numCache>
                <c:formatCode>#,##0;"▲ "#,##0</c:formatCode>
                <c:ptCount val="15"/>
                <c:pt idx="0">
                  <c:v>7776</c:v>
                </c:pt>
                <c:pt idx="1">
                  <c:v>6708</c:v>
                </c:pt>
                <c:pt idx="2">
                  <c:v>6236</c:v>
                </c:pt>
                <c:pt idx="3">
                  <c:v>6260</c:v>
                </c:pt>
                <c:pt idx="4">
                  <c:v>6361</c:v>
                </c:pt>
                <c:pt idx="5">
                  <c:v>6270</c:v>
                </c:pt>
                <c:pt idx="6">
                  <c:v>6419</c:v>
                </c:pt>
                <c:pt idx="7">
                  <c:v>6593</c:v>
                </c:pt>
                <c:pt idx="8">
                  <c:v>6601</c:v>
                </c:pt>
                <c:pt idx="9">
                  <c:v>6595</c:v>
                </c:pt>
                <c:pt idx="10">
                  <c:v>6754</c:v>
                </c:pt>
                <c:pt idx="11">
                  <c:v>7374</c:v>
                </c:pt>
                <c:pt idx="12">
                  <c:v>7761</c:v>
                </c:pt>
                <c:pt idx="13">
                  <c:v>7420</c:v>
                </c:pt>
                <c:pt idx="14">
                  <c:v>7119</c:v>
                </c:pt>
              </c:numCache>
            </c:numRef>
          </c:val>
          <c:extLst>
            <c:ext xmlns:c16="http://schemas.microsoft.com/office/drawing/2014/chart" uri="{C3380CC4-5D6E-409C-BE32-E72D297353CC}">
              <c16:uniqueId val="{00000004-B8FB-4DC5-A99B-A11F68EA3BBF}"/>
            </c:ext>
          </c:extLst>
        </c:ser>
        <c:dLbls>
          <c:dLblPos val="ctr"/>
          <c:showLegendKey val="0"/>
          <c:showVal val="1"/>
          <c:showCatName val="0"/>
          <c:showSerName val="0"/>
          <c:showPercent val="0"/>
          <c:showBubbleSize val="0"/>
        </c:dLbls>
        <c:gapWidth val="20"/>
        <c:overlap val="100"/>
        <c:axId val="372412000"/>
        <c:axId val="495263280"/>
      </c:barChart>
      <c:catAx>
        <c:axId val="37241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5263280"/>
        <c:crosses val="autoZero"/>
        <c:auto val="1"/>
        <c:lblAlgn val="ctr"/>
        <c:lblOffset val="100"/>
        <c:noMultiLvlLbl val="0"/>
      </c:catAx>
      <c:valAx>
        <c:axId val="495263280"/>
        <c:scaling>
          <c:orientation val="minMax"/>
          <c:max val="8000"/>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72412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upload.wikimedia.org/wikipedia/commons/2/2e/Emblem_of_Osaka,_Osaka.svg"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chart" Target="../charts/chart6.xml"/><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upload.wikimedia.org/wikipedia/commons/2/2e/Emblem_of_Osaka,_Osaka.svg" TargetMode="External"/></Relationships>
</file>

<file path=xl/drawings/_rels/drawing20.xml.rels><?xml version="1.0" encoding="UTF-8" standalone="yes"?>
<Relationships xmlns="http://schemas.openxmlformats.org/package/2006/relationships"><Relationship Id="rId1" Type="http://schemas.openxmlformats.org/officeDocument/2006/relationships/image" Target="../media/image16.emf"/></Relationships>
</file>

<file path=xl/drawings/_rels/drawing2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4</xdr:col>
      <xdr:colOff>57151</xdr:colOff>
      <xdr:row>37</xdr:row>
      <xdr:rowOff>127584</xdr:rowOff>
    </xdr:from>
    <xdr:to>
      <xdr:col>4</xdr:col>
      <xdr:colOff>663576</xdr:colOff>
      <xdr:row>41</xdr:row>
      <xdr:rowOff>15875</xdr:rowOff>
    </xdr:to>
    <xdr:pic>
      <xdr:nvPicPr>
        <xdr:cNvPr id="2" name="Picture 1" descr="ファイル:Emblem of Osaka, Osaka.sv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90851" y="6480759"/>
          <a:ext cx="606425" cy="57409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22</xdr:row>
      <xdr:rowOff>19050</xdr:rowOff>
    </xdr:from>
    <xdr:to>
      <xdr:col>10</xdr:col>
      <xdr:colOff>466725</xdr:colOff>
      <xdr:row>42</xdr:row>
      <xdr:rowOff>28575</xdr:rowOff>
    </xdr:to>
    <xdr:graphicFrame macro="">
      <xdr:nvGraphicFramePr>
        <xdr:cNvPr id="2"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609600</xdr:colOff>
      <xdr:row>22</xdr:row>
      <xdr:rowOff>108941</xdr:rowOff>
    </xdr:from>
    <xdr:ext cx="1396536" cy="242374"/>
    <xdr:sp macro="" textlink="">
      <xdr:nvSpPr>
        <xdr:cNvPr id="3" name="テキスト ボックス 2"/>
        <xdr:cNvSpPr txBox="1"/>
      </xdr:nvSpPr>
      <xdr:spPr>
        <a:xfrm>
          <a:off x="4905375" y="5614391"/>
          <a:ext cx="1396536" cy="24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900"/>
            <a:t>単位；百万円（構成比％）</a:t>
          </a:r>
        </a:p>
      </xdr:txBody>
    </xdr:sp>
    <xdr:clientData/>
  </xdr:one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38</xdr:row>
          <xdr:rowOff>200025</xdr:rowOff>
        </xdr:from>
        <xdr:to>
          <xdr:col>13</xdr:col>
          <xdr:colOff>1502833</xdr:colOff>
          <xdr:row>42</xdr:row>
          <xdr:rowOff>30691</xdr:rowOff>
        </xdr:to>
        <xdr:pic>
          <xdr:nvPicPr>
            <xdr:cNvPr id="2" name="Picture 1"/>
            <xdr:cNvPicPr>
              <a:picLocks noChangeAspect="1" noChangeArrowheads="1"/>
              <a:extLst>
                <a:ext uri="{84589F7E-364E-4C9E-8A38-B11213B215E9}">
                  <a14:cameraTool cellRange="$N$54:$N$57" spid="_x0000_s14385"/>
                </a:ext>
              </a:extLst>
            </xdr:cNvPicPr>
          </xdr:nvPicPr>
          <xdr:blipFill>
            <a:blip xmlns:r="http://schemas.openxmlformats.org/officeDocument/2006/relationships" r:embed="rId1"/>
            <a:srcRect/>
            <a:stretch>
              <a:fillRect/>
            </a:stretch>
          </xdr:blipFill>
          <xdr:spPr bwMode="auto">
            <a:xfrm>
              <a:off x="9906000" y="17649825"/>
              <a:ext cx="1502833" cy="897466"/>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oneCellAnchor>
    <xdr:from>
      <xdr:col>2</xdr:col>
      <xdr:colOff>447675</xdr:colOff>
      <xdr:row>12</xdr:row>
      <xdr:rowOff>548528</xdr:rowOff>
    </xdr:from>
    <xdr:ext cx="422167" cy="275717"/>
    <xdr:sp macro="" textlink="">
      <xdr:nvSpPr>
        <xdr:cNvPr id="3" name="テキスト ボックス 2"/>
        <xdr:cNvSpPr txBox="1"/>
      </xdr:nvSpPr>
      <xdr:spPr>
        <a:xfrm>
          <a:off x="742950" y="7358903"/>
          <a:ext cx="4221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明朝" panose="02020600040205080304" pitchFamily="18" charset="-128"/>
              <a:ea typeface="ＭＳ Ｐ明朝" panose="02020600040205080304" pitchFamily="18" charset="-128"/>
            </a:rPr>
            <a:t>※</a:t>
          </a:r>
          <a:r>
            <a:rPr kumimoji="1" lang="ja-JP" altLang="en-US" sz="1100">
              <a:latin typeface="ＭＳ Ｐ明朝" panose="02020600040205080304" pitchFamily="18" charset="-128"/>
              <a:ea typeface="ＭＳ Ｐ明朝" panose="02020600040205080304" pitchFamily="18" charset="-128"/>
            </a:rPr>
            <a:t>１</a:t>
          </a:r>
        </a:p>
      </xdr:txBody>
    </xdr:sp>
    <xdr:clientData/>
  </xdr:oneCellAnchor>
  <xdr:oneCellAnchor>
    <xdr:from>
      <xdr:col>2</xdr:col>
      <xdr:colOff>438150</xdr:colOff>
      <xdr:row>20</xdr:row>
      <xdr:rowOff>382121</xdr:rowOff>
    </xdr:from>
    <xdr:ext cx="413318" cy="275717"/>
    <xdr:sp macro="" textlink="">
      <xdr:nvSpPr>
        <xdr:cNvPr id="4" name="テキスト ボックス 3"/>
        <xdr:cNvSpPr txBox="1"/>
      </xdr:nvSpPr>
      <xdr:spPr>
        <a:xfrm>
          <a:off x="733425" y="13621871"/>
          <a:ext cx="4133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明朝" panose="02020600040205080304" pitchFamily="18" charset="-128"/>
              <a:ea typeface="ＭＳ Ｐ明朝" panose="02020600040205080304" pitchFamily="18" charset="-128"/>
            </a:rPr>
            <a:t>※</a:t>
          </a:r>
          <a:r>
            <a:rPr kumimoji="1" lang="ja-JP" altLang="en-US" sz="1100">
              <a:latin typeface="ＭＳ Ｐ明朝" panose="02020600040205080304" pitchFamily="18" charset="-128"/>
              <a:ea typeface="ＭＳ Ｐ明朝" panose="02020600040205080304" pitchFamily="18" charset="-128"/>
            </a:rPr>
            <a:t>３</a:t>
          </a:r>
        </a:p>
      </xdr:txBody>
    </xdr:sp>
    <xdr:clientData/>
  </xdr:oneCellAnchor>
  <xdr:oneCellAnchor>
    <xdr:from>
      <xdr:col>2</xdr:col>
      <xdr:colOff>438150</xdr:colOff>
      <xdr:row>13</xdr:row>
      <xdr:rowOff>505385</xdr:rowOff>
    </xdr:from>
    <xdr:ext cx="413318" cy="275717"/>
    <xdr:sp macro="" textlink="">
      <xdr:nvSpPr>
        <xdr:cNvPr id="5" name="テキスト ボックス 4"/>
        <xdr:cNvSpPr txBox="1"/>
      </xdr:nvSpPr>
      <xdr:spPr>
        <a:xfrm>
          <a:off x="733425" y="8382560"/>
          <a:ext cx="4133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Ｐ明朝" panose="02020600040205080304" pitchFamily="18" charset="-128"/>
              <a:ea typeface="ＭＳ Ｐ明朝" panose="02020600040205080304" pitchFamily="18" charset="-128"/>
            </a:rPr>
            <a:t>※</a:t>
          </a:r>
          <a:r>
            <a:rPr kumimoji="1" lang="ja-JP" altLang="en-US" sz="1100">
              <a:latin typeface="ＭＳ Ｐ明朝" panose="02020600040205080304" pitchFamily="18" charset="-128"/>
              <a:ea typeface="ＭＳ Ｐ明朝" panose="02020600040205080304" pitchFamily="18" charset="-128"/>
            </a:rPr>
            <a:t>２</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19051</xdr:colOff>
      <xdr:row>1</xdr:row>
      <xdr:rowOff>0</xdr:rowOff>
    </xdr:from>
    <xdr:to>
      <xdr:col>2</xdr:col>
      <xdr:colOff>542925</xdr:colOff>
      <xdr:row>3</xdr:row>
      <xdr:rowOff>0</xdr:rowOff>
    </xdr:to>
    <xdr:sp macro="" textlink="">
      <xdr:nvSpPr>
        <xdr:cNvPr id="3" name="右矢印 2"/>
        <xdr:cNvSpPr/>
      </xdr:nvSpPr>
      <xdr:spPr>
        <a:xfrm>
          <a:off x="19051" y="238125"/>
          <a:ext cx="1895474" cy="476250"/>
        </a:xfrm>
        <a:prstGeom prst="rightArrow">
          <a:avLst>
            <a:gd name="adj1" fmla="val 100000"/>
            <a:gd name="adj2" fmla="val 50000"/>
          </a:avLst>
        </a:prstGeom>
        <a:gradFill>
          <a:gsLst>
            <a:gs pos="0">
              <a:schemeClr val="accent1">
                <a:lumMod val="40000"/>
                <a:lumOff val="60000"/>
              </a:schemeClr>
            </a:gs>
            <a:gs pos="46000">
              <a:schemeClr val="accent1">
                <a:lumMod val="95000"/>
                <a:lumOff val="5000"/>
              </a:schemeClr>
            </a:gs>
            <a:gs pos="100000">
              <a:schemeClr val="accent1">
                <a:lumMod val="60000"/>
              </a:schemeClr>
            </a:gs>
          </a:gsLst>
          <a:lin ang="2700000" scaled="1"/>
        </a:gradFill>
        <a:ln w="41275" cmpd="dbl">
          <a:gradFill flip="none" rotWithShape="1">
            <a:gsLst>
              <a:gs pos="0">
                <a:schemeClr val="accent1">
                  <a:lumMod val="67000"/>
                </a:schemeClr>
              </a:gs>
              <a:gs pos="48000">
                <a:schemeClr val="accent1">
                  <a:lumMod val="97000"/>
                  <a:lumOff val="3000"/>
                </a:schemeClr>
              </a:gs>
              <a:gs pos="100000">
                <a:schemeClr val="accent1">
                  <a:lumMod val="60000"/>
                  <a:lumOff val="40000"/>
                </a:schemeClr>
              </a:gs>
            </a:gsLst>
            <a:lin ang="16200000" scaled="1"/>
            <a:tileRect/>
          </a:gra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latin typeface="Meiryo UI" panose="020B0604030504040204" pitchFamily="50" charset="-128"/>
              <a:ea typeface="Meiryo UI" panose="020B0604030504040204" pitchFamily="50" charset="-128"/>
            </a:rPr>
            <a:t>コ</a:t>
          </a:r>
          <a:r>
            <a:rPr kumimoji="1" lang="ja-JP" altLang="en-US" sz="1800" b="1" baseline="0">
              <a:latin typeface="Meiryo UI" panose="020B0604030504040204" pitchFamily="50" charset="-128"/>
              <a:ea typeface="Meiryo UI" panose="020B0604030504040204" pitchFamily="50" charset="-128"/>
            </a:rPr>
            <a:t> </a:t>
          </a:r>
          <a:r>
            <a:rPr kumimoji="1" lang="ja-JP" altLang="en-US" sz="1800" b="1">
              <a:latin typeface="Meiryo UI" panose="020B0604030504040204" pitchFamily="50" charset="-128"/>
              <a:ea typeface="Meiryo UI" panose="020B0604030504040204" pitchFamily="50" charset="-128"/>
            </a:rPr>
            <a:t>ラ</a:t>
          </a:r>
          <a:r>
            <a:rPr kumimoji="1" lang="ja-JP" altLang="en-US" sz="1800" b="1" baseline="0">
              <a:latin typeface="Meiryo UI" panose="020B0604030504040204" pitchFamily="50" charset="-128"/>
              <a:ea typeface="Meiryo UI" panose="020B0604030504040204" pitchFamily="50" charset="-128"/>
            </a:rPr>
            <a:t> </a:t>
          </a:r>
          <a:r>
            <a:rPr kumimoji="1" lang="ja-JP" altLang="en-US" sz="1800" b="1">
              <a:latin typeface="Meiryo UI" panose="020B0604030504040204" pitchFamily="50" charset="-128"/>
              <a:ea typeface="Meiryo UI" panose="020B0604030504040204" pitchFamily="50" charset="-128"/>
            </a:rPr>
            <a:t>ム</a:t>
          </a:r>
        </a:p>
      </xdr:txBody>
    </xdr:sp>
    <xdr:clientData/>
  </xdr:twoCellAnchor>
  <xdr:twoCellAnchor>
    <xdr:from>
      <xdr:col>0</xdr:col>
      <xdr:colOff>1</xdr:colOff>
      <xdr:row>0</xdr:row>
      <xdr:rowOff>0</xdr:rowOff>
    </xdr:from>
    <xdr:to>
      <xdr:col>9</xdr:col>
      <xdr:colOff>1400175</xdr:colOff>
      <xdr:row>49</xdr:row>
      <xdr:rowOff>142875</xdr:rowOff>
    </xdr:to>
    <xdr:sp macro="" textlink="">
      <xdr:nvSpPr>
        <xdr:cNvPr id="4" name="正方形/長方形 3"/>
        <xdr:cNvSpPr/>
      </xdr:nvSpPr>
      <xdr:spPr>
        <a:xfrm>
          <a:off x="1" y="0"/>
          <a:ext cx="6981824" cy="9867900"/>
        </a:xfrm>
        <a:prstGeom prst="rect">
          <a:avLst/>
        </a:prstGeom>
        <a:noFill/>
        <a:ln w="2222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1</xdr:col>
          <xdr:colOff>47626</xdr:colOff>
          <xdr:row>11</xdr:row>
          <xdr:rowOff>95250</xdr:rowOff>
        </xdr:from>
        <xdr:ext cx="6191249" cy="2303292"/>
        <xdr:pic>
          <xdr:nvPicPr>
            <xdr:cNvPr id="5" name="図 4"/>
            <xdr:cNvPicPr>
              <a:picLocks noChangeAspect="1" noChangeArrowheads="1"/>
              <a:extLst>
                <a:ext uri="{84589F7E-364E-4C9E-8A38-B11213B215E9}">
                  <a14:cameraTool cellRange="'Sheet2 (2)'!$L$23:$O$29" spid="_x0000_s31775"/>
                </a:ext>
              </a:extLst>
            </xdr:cNvPicPr>
          </xdr:nvPicPr>
          <xdr:blipFill>
            <a:blip xmlns:r="http://schemas.openxmlformats.org/officeDocument/2006/relationships" r:embed="rId1"/>
            <a:srcRect/>
            <a:stretch>
              <a:fillRect/>
            </a:stretch>
          </xdr:blipFill>
          <xdr:spPr bwMode="auto">
            <a:xfrm>
              <a:off x="142876" y="2305050"/>
              <a:ext cx="6191249" cy="2303292"/>
            </a:xfrm>
            <a:prstGeom prst="rect">
              <a:avLst/>
            </a:prstGeom>
            <a:solidFill>
              <a:srgbClr val="FFFFFF" mc:Ignorable="a14" a14:legacySpreadsheetColorIndex="9"/>
            </a:solidFill>
            <a:ln w="9525">
              <a:no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0</xdr:col>
          <xdr:colOff>57149</xdr:colOff>
          <xdr:row>34</xdr:row>
          <xdr:rowOff>200024</xdr:rowOff>
        </xdr:from>
        <xdr:ext cx="5819775" cy="2466975"/>
        <xdr:pic>
          <xdr:nvPicPr>
            <xdr:cNvPr id="6" name="図 5"/>
            <xdr:cNvPicPr>
              <a:picLocks noChangeAspect="1" noChangeArrowheads="1"/>
              <a:extLst>
                <a:ext uri="{84589F7E-364E-4C9E-8A38-B11213B215E9}">
                  <a14:cameraTool cellRange="'Sheet2 (2)'!$A$4:$H$13" spid="_x0000_s31776"/>
                </a:ext>
              </a:extLst>
            </xdr:cNvPicPr>
          </xdr:nvPicPr>
          <xdr:blipFill>
            <a:blip xmlns:r="http://schemas.openxmlformats.org/officeDocument/2006/relationships" r:embed="rId2"/>
            <a:srcRect/>
            <a:stretch>
              <a:fillRect/>
            </a:stretch>
          </xdr:blipFill>
          <xdr:spPr bwMode="auto">
            <a:xfrm>
              <a:off x="57149" y="6924674"/>
              <a:ext cx="5819775" cy="2466975"/>
            </a:xfrm>
            <a:prstGeom prst="rect">
              <a:avLst/>
            </a:prstGeom>
            <a:solidFill>
              <a:srgbClr val="FFFFFF" mc:Ignorable="a14" a14:legacySpreadsheetColorIndex="9"/>
            </a:solidFill>
            <a:ln w="9525">
              <a:noFill/>
              <a:miter lim="800000"/>
              <a:headEnd/>
              <a:tailEnd/>
            </a:ln>
          </xdr:spPr>
        </xdr:pic>
        <xdr:clientData/>
      </xdr:one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123825</xdr:colOff>
          <xdr:row>3</xdr:row>
          <xdr:rowOff>123825</xdr:rowOff>
        </xdr:from>
        <xdr:ext cx="3228975" cy="247650"/>
        <xdr:pic>
          <xdr:nvPicPr>
            <xdr:cNvPr id="2" name="図 1"/>
            <xdr:cNvPicPr>
              <a:picLocks noChangeAspect="1" noChangeArrowheads="1"/>
              <a:extLst>
                <a:ext uri="{84589F7E-364E-4C9E-8A38-B11213B215E9}">
                  <a14:cameraTool cellRange="$J$16:$K$16" spid="_x0000_s32784"/>
                </a:ext>
              </a:extLst>
            </xdr:cNvPicPr>
          </xdr:nvPicPr>
          <xdr:blipFill>
            <a:blip xmlns:r="http://schemas.openxmlformats.org/officeDocument/2006/relationships" r:embed="rId1"/>
            <a:srcRect/>
            <a:stretch>
              <a:fillRect/>
            </a:stretch>
          </xdr:blipFill>
          <xdr:spPr bwMode="auto">
            <a:xfrm>
              <a:off x="123825" y="838200"/>
              <a:ext cx="3228975" cy="247650"/>
            </a:xfrm>
            <a:prstGeom prst="rect">
              <a:avLst/>
            </a:prstGeom>
            <a:solidFill>
              <a:srgbClr val="FFFFFF" mc:Ignorable="a14" a14:legacySpreadsheetColorIndex="9"/>
            </a:solidFill>
            <a:ln w="9525">
              <a:noFill/>
              <a:miter lim="800000"/>
              <a:headEnd/>
              <a:tailEnd/>
            </a:ln>
          </xdr:spPr>
        </xdr:pic>
        <xdr:clientData/>
      </xdr:oneCellAnchor>
    </mc:Choice>
    <mc:Fallback/>
  </mc:AlternateContent>
  <xdr:twoCellAnchor>
    <xdr:from>
      <xdr:col>5</xdr:col>
      <xdr:colOff>114300</xdr:colOff>
      <xdr:row>6</xdr:row>
      <xdr:rowOff>104775</xdr:rowOff>
    </xdr:from>
    <xdr:to>
      <xdr:col>5</xdr:col>
      <xdr:colOff>866775</xdr:colOff>
      <xdr:row>9</xdr:row>
      <xdr:rowOff>114300</xdr:rowOff>
    </xdr:to>
    <xdr:sp macro="" textlink="">
      <xdr:nvSpPr>
        <xdr:cNvPr id="3" name="右矢印 2"/>
        <xdr:cNvSpPr/>
      </xdr:nvSpPr>
      <xdr:spPr>
        <a:xfrm>
          <a:off x="3543300" y="1533525"/>
          <a:ext cx="571500" cy="723900"/>
        </a:xfrm>
        <a:prstGeom prst="rightArrow">
          <a:avLst>
            <a:gd name="adj1" fmla="val 48000"/>
            <a:gd name="adj2" fmla="val 58539"/>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2060"/>
            </a:solidFill>
          </a:endParaRPr>
        </a:p>
      </xdr:txBody>
    </xdr:sp>
    <xdr:clientData/>
  </xdr:twoCellAnchor>
  <xdr:oneCellAnchor>
    <xdr:from>
      <xdr:col>8</xdr:col>
      <xdr:colOff>47625</xdr:colOff>
      <xdr:row>5</xdr:row>
      <xdr:rowOff>38100</xdr:rowOff>
    </xdr:from>
    <xdr:ext cx="459293" cy="261738"/>
    <xdr:sp macro="" textlink="">
      <xdr:nvSpPr>
        <xdr:cNvPr id="4" name="テキスト ボックス 3"/>
        <xdr:cNvSpPr txBox="1"/>
      </xdr:nvSpPr>
      <xdr:spPr>
        <a:xfrm>
          <a:off x="5534025" y="1228725"/>
          <a:ext cx="459293"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b="1">
              <a:solidFill>
                <a:schemeClr val="bg1"/>
              </a:solidFill>
              <a:latin typeface="Meiryo UI" panose="020B0604030504040204" pitchFamily="50" charset="-128"/>
              <a:ea typeface="Meiryo UI" panose="020B0604030504040204" pitchFamily="50" charset="-128"/>
            </a:rPr>
            <a:t>【※3】</a:t>
          </a:r>
          <a:endParaRPr kumimoji="1" lang="ja-JP" altLang="en-US" sz="800" b="1">
            <a:solidFill>
              <a:schemeClr val="bg1"/>
            </a:solidFill>
            <a:latin typeface="Meiryo UI" panose="020B0604030504040204" pitchFamily="50" charset="-128"/>
            <a:ea typeface="Meiryo UI" panose="020B0604030504040204" pitchFamily="50" charset="-128"/>
          </a:endParaRPr>
        </a:p>
      </xdr:txBody>
    </xdr:sp>
    <xdr:clientData/>
  </xdr:oneCellAnchor>
  <xdr:oneCellAnchor>
    <xdr:from>
      <xdr:col>5</xdr:col>
      <xdr:colOff>114300</xdr:colOff>
      <xdr:row>7</xdr:row>
      <xdr:rowOff>47624</xdr:rowOff>
    </xdr:from>
    <xdr:ext cx="647700" cy="431144"/>
    <xdr:sp macro="" textlink="">
      <xdr:nvSpPr>
        <xdr:cNvPr id="5" name="テキスト ボックス 4"/>
        <xdr:cNvSpPr txBox="1"/>
      </xdr:nvSpPr>
      <xdr:spPr>
        <a:xfrm>
          <a:off x="3543300" y="1714499"/>
          <a:ext cx="64770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b="1">
              <a:solidFill>
                <a:schemeClr val="bg1"/>
              </a:solidFill>
              <a:latin typeface="Meiryo UI" panose="020B0604030504040204" pitchFamily="50" charset="-128"/>
              <a:ea typeface="Meiryo UI" panose="020B0604030504040204" pitchFamily="50" charset="-128"/>
            </a:rPr>
            <a:t>対策経費</a:t>
          </a:r>
          <a:endParaRPr kumimoji="1" lang="en-US" altLang="ja-JP" sz="800" b="1">
            <a:solidFill>
              <a:schemeClr val="bg1"/>
            </a:solidFill>
            <a:latin typeface="Meiryo UI" panose="020B0604030504040204" pitchFamily="50" charset="-128"/>
            <a:ea typeface="Meiryo UI" panose="020B0604030504040204" pitchFamily="50" charset="-128"/>
          </a:endParaRPr>
        </a:p>
        <a:p>
          <a:r>
            <a:rPr kumimoji="1" lang="ja-JP" altLang="en-US" sz="800" b="1">
              <a:solidFill>
                <a:schemeClr val="bg1"/>
              </a:solidFill>
              <a:latin typeface="Meiryo UI" panose="020B0604030504040204" pitchFamily="50" charset="-128"/>
              <a:ea typeface="Meiryo UI" panose="020B0604030504040204" pitchFamily="50" charset="-128"/>
            </a:rPr>
            <a:t>に活用</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168088</xdr:colOff>
      <xdr:row>53</xdr:row>
      <xdr:rowOff>11209</xdr:rowOff>
    </xdr:from>
    <xdr:to>
      <xdr:col>21</xdr:col>
      <xdr:colOff>56029</xdr:colOff>
      <xdr:row>65</xdr:row>
      <xdr:rowOff>11205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66676</xdr:colOff>
      <xdr:row>36</xdr:row>
      <xdr:rowOff>85725</xdr:rowOff>
    </xdr:from>
    <xdr:to>
      <xdr:col>33</xdr:col>
      <xdr:colOff>291353</xdr:colOff>
      <xdr:row>52</xdr:row>
      <xdr:rowOff>33617</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32</xdr:col>
      <xdr:colOff>66855</xdr:colOff>
      <xdr:row>51</xdr:row>
      <xdr:rowOff>63091</xdr:rowOff>
    </xdr:from>
    <xdr:ext cx="1034514" cy="275717"/>
    <xdr:sp macro="" textlink="">
      <xdr:nvSpPr>
        <xdr:cNvPr id="4" name="テキスト ボックス 3"/>
        <xdr:cNvSpPr txBox="1"/>
      </xdr:nvSpPr>
      <xdr:spPr>
        <a:xfrm>
          <a:off x="22012455" y="8807041"/>
          <a:ext cx="1034514" cy="275717"/>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100" b="1"/>
            <a:t>収納率の推移</a:t>
          </a:r>
        </a:p>
      </xdr:txBody>
    </xdr:sp>
    <xdr:clientData/>
  </xdr:oneCellAnchor>
  <xdr:oneCellAnchor>
    <xdr:from>
      <xdr:col>17</xdr:col>
      <xdr:colOff>116540</xdr:colOff>
      <xdr:row>32</xdr:row>
      <xdr:rowOff>141194</xdr:rowOff>
    </xdr:from>
    <xdr:ext cx="892873" cy="275717"/>
    <xdr:sp macro="" textlink="">
      <xdr:nvSpPr>
        <xdr:cNvPr id="5" name="テキスト ボックス 4"/>
        <xdr:cNvSpPr txBox="1"/>
      </xdr:nvSpPr>
      <xdr:spPr>
        <a:xfrm>
          <a:off x="11775140" y="5627594"/>
          <a:ext cx="892873" cy="275717"/>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100" b="1"/>
            <a:t>収入の推移</a:t>
          </a:r>
        </a:p>
      </xdr:txBody>
    </xdr:sp>
    <xdr:clientData/>
  </xdr:oneCellAnchor>
  <xdr:oneCellAnchor>
    <xdr:from>
      <xdr:col>7</xdr:col>
      <xdr:colOff>177055</xdr:colOff>
      <xdr:row>51</xdr:row>
      <xdr:rowOff>59148</xdr:rowOff>
    </xdr:from>
    <xdr:ext cx="1211550" cy="275717"/>
    <xdr:sp macro="" textlink="">
      <xdr:nvSpPr>
        <xdr:cNvPr id="6" name="テキスト ボックス 5"/>
        <xdr:cNvSpPr txBox="1"/>
      </xdr:nvSpPr>
      <xdr:spPr>
        <a:xfrm>
          <a:off x="4977655" y="8803098"/>
          <a:ext cx="1211550" cy="275717"/>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100" b="1"/>
            <a:t>構成比（</a:t>
          </a:r>
          <a:r>
            <a:rPr kumimoji="1" lang="en-US" altLang="ja-JP" sz="1100" b="1">
              <a:latin typeface="+mn-ea"/>
              <a:ea typeface="+mn-ea"/>
            </a:rPr>
            <a:t>R</a:t>
          </a:r>
          <a:r>
            <a:rPr kumimoji="1" lang="ja-JP" altLang="en-US" sz="1100" b="1">
              <a:latin typeface="+mn-ea"/>
              <a:ea typeface="+mn-ea"/>
            </a:rPr>
            <a:t>３</a:t>
          </a:r>
          <a:r>
            <a:rPr kumimoji="1" lang="ja-JP" altLang="en-US" sz="1100" b="1"/>
            <a:t>予算）</a:t>
          </a:r>
        </a:p>
      </xdr:txBody>
    </xdr:sp>
    <xdr:clientData/>
  </xdr:oneCellAnchor>
  <mc:AlternateContent xmlns:mc="http://schemas.openxmlformats.org/markup-compatibility/2006">
    <mc:Choice xmlns:a14="http://schemas.microsoft.com/office/drawing/2010/main" Requires="a14">
      <xdr:oneCellAnchor>
        <xdr:from>
          <xdr:col>26</xdr:col>
          <xdr:colOff>16815</xdr:colOff>
          <xdr:row>54</xdr:row>
          <xdr:rowOff>86720</xdr:rowOff>
        </xdr:from>
        <xdr:ext cx="2905125" cy="495300"/>
        <xdr:pic>
          <xdr:nvPicPr>
            <xdr:cNvPr id="7" name="図 6"/>
            <xdr:cNvPicPr>
              <a:picLocks noChangeAspect="1" noChangeArrowheads="1"/>
              <a:extLst>
                <a:ext uri="{84589F7E-364E-4C9E-8A38-B11213B215E9}">
                  <a14:cameraTool cellRange="収納率カメラ!$B$2:$E$3" spid="_x0000_s19502"/>
                </a:ext>
              </a:extLst>
            </xdr:cNvPicPr>
          </xdr:nvPicPr>
          <xdr:blipFill>
            <a:blip xmlns:r="http://schemas.openxmlformats.org/officeDocument/2006/relationships" r:embed="rId3"/>
            <a:srcRect/>
            <a:stretch>
              <a:fillRect/>
            </a:stretch>
          </xdr:blipFill>
          <xdr:spPr bwMode="auto">
            <a:xfrm>
              <a:off x="4303065" y="11011895"/>
              <a:ext cx="2905125" cy="495300"/>
            </a:xfrm>
            <a:prstGeom prst="rect">
              <a:avLst/>
            </a:prstGeom>
            <a:noFill/>
            <a:extLst>
              <a:ext uri="{909E8E84-426E-40DD-AFC4-6F175D3DCCD1}">
                <a14:hiddenFill>
                  <a:solidFill>
                    <a:srgbClr val="FFFFFF"/>
                  </a:solidFill>
                </a14:hiddenFill>
              </a:ext>
            </a:extLst>
          </xdr:spPr>
        </xdr:pic>
        <xdr:clientData/>
      </xdr:oneCellAnchor>
    </mc:Choice>
    <mc:Fallback/>
  </mc:AlternateContent>
  <xdr:oneCellAnchor>
    <xdr:from>
      <xdr:col>25</xdr:col>
      <xdr:colOff>68357</xdr:colOff>
      <xdr:row>32</xdr:row>
      <xdr:rowOff>73403</xdr:rowOff>
    </xdr:from>
    <xdr:ext cx="2789144" cy="453274"/>
    <xdr:sp macro="" textlink="">
      <xdr:nvSpPr>
        <xdr:cNvPr id="8" name="テキスト ボックス 7"/>
        <xdr:cNvSpPr txBox="1"/>
      </xdr:nvSpPr>
      <xdr:spPr>
        <a:xfrm>
          <a:off x="17213357" y="5559803"/>
          <a:ext cx="2789144" cy="453274"/>
        </a:xfrm>
        <a:prstGeom prst="rect">
          <a:avLst/>
        </a:prstGeom>
        <a:solidFill>
          <a:schemeClr val="bg1">
            <a:lumMod val="95000"/>
          </a:schemeClr>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（徴収猶予特例分の収入を除くと△</a:t>
          </a:r>
          <a:r>
            <a:rPr kumimoji="1" lang="en-US" altLang="ja-JP" sz="900" b="1">
              <a:solidFill>
                <a:schemeClr val="dk1"/>
              </a:solidFill>
              <a:effectLst/>
              <a:latin typeface="+mn-lt"/>
              <a:ea typeface="+mn-ea"/>
              <a:cs typeface="+mn-cs"/>
            </a:rPr>
            <a:t>772</a:t>
          </a:r>
          <a:r>
            <a:rPr kumimoji="1" lang="ja-JP" altLang="ja-JP" sz="900" b="1">
              <a:solidFill>
                <a:schemeClr val="dk1"/>
              </a:solidFill>
              <a:effectLst/>
              <a:latin typeface="+mn-lt"/>
              <a:ea typeface="+mn-ea"/>
              <a:cs typeface="+mn-cs"/>
            </a:rPr>
            <a:t>億円の減）</a:t>
          </a:r>
          <a:endParaRPr kumimoji="1" lang="en-US" altLang="ja-JP" sz="900" b="1"/>
        </a:p>
        <a:p>
          <a:pPr algn="ctr"/>
          <a:r>
            <a:rPr kumimoji="1" lang="ja-JP" altLang="en-US" sz="900" b="1"/>
            <a:t>△</a:t>
          </a:r>
          <a:r>
            <a:rPr kumimoji="1" lang="en-US" altLang="ja-JP" sz="900" b="1"/>
            <a:t>657</a:t>
          </a:r>
          <a:r>
            <a:rPr kumimoji="1" lang="ja-JP" altLang="en-US" sz="900" b="1"/>
            <a:t>億円の減</a:t>
          </a:r>
          <a:endParaRPr kumimoji="1" lang="en-US" altLang="ja-JP" sz="900" b="1"/>
        </a:p>
      </xdr:txBody>
    </xdr:sp>
    <xdr:clientData/>
  </xdr:oneCellAnchor>
  <xdr:twoCellAnchor>
    <xdr:from>
      <xdr:col>32</xdr:col>
      <xdr:colOff>15739</xdr:colOff>
      <xdr:row>36</xdr:row>
      <xdr:rowOff>40640</xdr:rowOff>
    </xdr:from>
    <xdr:to>
      <xdr:col>33</xdr:col>
      <xdr:colOff>291586</xdr:colOff>
      <xdr:row>38</xdr:row>
      <xdr:rowOff>67239</xdr:rowOff>
    </xdr:to>
    <xdr:grpSp>
      <xdr:nvGrpSpPr>
        <xdr:cNvPr id="9" name="グループ化 8"/>
        <xdr:cNvGrpSpPr/>
      </xdr:nvGrpSpPr>
      <xdr:grpSpPr>
        <a:xfrm>
          <a:off x="5216389" y="7870190"/>
          <a:ext cx="799722" cy="379024"/>
          <a:chOff x="4868055" y="4923769"/>
          <a:chExt cx="788540" cy="376740"/>
        </a:xfrm>
      </xdr:grpSpPr>
      <xdr:sp macro="" textlink="">
        <xdr:nvSpPr>
          <xdr:cNvPr id="10" name="正方形/長方形 9"/>
          <xdr:cNvSpPr/>
        </xdr:nvSpPr>
        <xdr:spPr bwMode="auto">
          <a:xfrm>
            <a:off x="4881789" y="4984930"/>
            <a:ext cx="765742" cy="315579"/>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700"/>
              <a:t>徴収猶予を除く</a:t>
            </a:r>
            <a:endParaRPr kumimoji="1" lang="en-US" altLang="ja-JP" sz="700"/>
          </a:p>
          <a:p>
            <a:pPr algn="ctr"/>
            <a:r>
              <a:rPr kumimoji="1" lang="en-US" altLang="ja-JP" sz="900">
                <a:latin typeface="+mj-ea"/>
                <a:ea typeface="+mj-ea"/>
              </a:rPr>
              <a:t>7,004</a:t>
            </a:r>
            <a:endParaRPr kumimoji="1" lang="ja-JP" altLang="en-US" sz="500">
              <a:latin typeface="+mj-ea"/>
              <a:ea typeface="+mj-ea"/>
            </a:endParaRPr>
          </a:p>
        </xdr:txBody>
      </xdr:sp>
      <xdr:sp macro="" textlink="">
        <xdr:nvSpPr>
          <xdr:cNvPr id="11" name="大かっこ 10"/>
          <xdr:cNvSpPr/>
        </xdr:nvSpPr>
        <xdr:spPr bwMode="auto">
          <a:xfrm>
            <a:off x="4868055" y="4923769"/>
            <a:ext cx="788540" cy="372107"/>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grpSp>
    <xdr:clientData/>
  </xdr:twoCellAnchor>
  <xdr:twoCellAnchor>
    <xdr:from>
      <xdr:col>7</xdr:col>
      <xdr:colOff>208993</xdr:colOff>
      <xdr:row>35</xdr:row>
      <xdr:rowOff>104555</xdr:rowOff>
    </xdr:from>
    <xdr:to>
      <xdr:col>32</xdr:col>
      <xdr:colOff>403411</xdr:colOff>
      <xdr:row>35</xdr:row>
      <xdr:rowOff>104556</xdr:rowOff>
    </xdr:to>
    <xdr:cxnSp macro="">
      <xdr:nvCxnSpPr>
        <xdr:cNvPr id="12" name="直線コネクタ 11"/>
        <xdr:cNvCxnSpPr/>
      </xdr:nvCxnSpPr>
      <xdr:spPr bwMode="auto">
        <a:xfrm flipV="1">
          <a:off x="5009593" y="6105305"/>
          <a:ext cx="17339418" cy="1"/>
        </a:xfrm>
        <a:prstGeom prst="line">
          <a:avLst/>
        </a:prstGeom>
        <a:ln w="15875">
          <a:prstDash val="dash"/>
          <a:headEnd type="none" w="med" len="med"/>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409896</xdr:colOff>
      <xdr:row>35</xdr:row>
      <xdr:rowOff>89646</xdr:rowOff>
    </xdr:from>
    <xdr:to>
      <xdr:col>32</xdr:col>
      <xdr:colOff>409896</xdr:colOff>
      <xdr:row>36</xdr:row>
      <xdr:rowOff>89644</xdr:rowOff>
    </xdr:to>
    <xdr:cxnSp macro="">
      <xdr:nvCxnSpPr>
        <xdr:cNvPr id="13" name="直線コネクタ 12"/>
        <xdr:cNvCxnSpPr/>
      </xdr:nvCxnSpPr>
      <xdr:spPr bwMode="auto">
        <a:xfrm flipV="1">
          <a:off x="22355496" y="6090396"/>
          <a:ext cx="0" cy="171448"/>
        </a:xfrm>
        <a:prstGeom prst="line">
          <a:avLst/>
        </a:prstGeom>
        <a:ln w="15875">
          <a:prstDash val="dash"/>
          <a:headEnd type="arrow" w="med" len="med"/>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47064</xdr:colOff>
      <xdr:row>46</xdr:row>
      <xdr:rowOff>79002</xdr:rowOff>
    </xdr:from>
    <xdr:to>
      <xdr:col>35</xdr:col>
      <xdr:colOff>265017</xdr:colOff>
      <xdr:row>46</xdr:row>
      <xdr:rowOff>79002</xdr:rowOff>
    </xdr:to>
    <xdr:cxnSp macro="">
      <xdr:nvCxnSpPr>
        <xdr:cNvPr id="14" name="直線コネクタ 27"/>
        <xdr:cNvCxnSpPr>
          <a:cxnSpLocks noChangeShapeType="1"/>
        </xdr:cNvCxnSpPr>
      </xdr:nvCxnSpPr>
      <xdr:spPr bwMode="auto">
        <a:xfrm>
          <a:off x="23364264" y="7965702"/>
          <a:ext cx="903753" cy="0"/>
        </a:xfrm>
        <a:prstGeom prst="line">
          <a:avLst/>
        </a:prstGeom>
        <a:noFill/>
        <a:ln w="9525" algn="ctr">
          <a:solidFill>
            <a:srgbClr val="000000"/>
          </a:solidFill>
          <a:round/>
          <a:headEnd type="stealth" w="med" len="med"/>
          <a:tailEnd/>
        </a:ln>
        <a:extLst>
          <a:ext uri="{909E8E84-426E-40DD-AFC4-6F175D3DCCD1}">
            <a14:hiddenFill xmlns:a14="http://schemas.microsoft.com/office/drawing/2010/main">
              <a:noFill/>
            </a14:hiddenFill>
          </a:ext>
        </a:extLst>
      </xdr:spPr>
    </xdr:cxnSp>
    <xdr:clientData/>
  </xdr:twoCellAnchor>
  <xdr:twoCellAnchor>
    <xdr:from>
      <xdr:col>35</xdr:col>
      <xdr:colOff>249469</xdr:colOff>
      <xdr:row>39</xdr:row>
      <xdr:rowOff>34023</xdr:rowOff>
    </xdr:from>
    <xdr:to>
      <xdr:col>39</xdr:col>
      <xdr:colOff>146538</xdr:colOff>
      <xdr:row>47</xdr:row>
      <xdr:rowOff>156875</xdr:rowOff>
    </xdr:to>
    <xdr:grpSp>
      <xdr:nvGrpSpPr>
        <xdr:cNvPr id="24" name="グループ化 23"/>
        <xdr:cNvGrpSpPr/>
      </xdr:nvGrpSpPr>
      <xdr:grpSpPr>
        <a:xfrm>
          <a:off x="6602644" y="8387448"/>
          <a:ext cx="1221044" cy="1494452"/>
          <a:chOff x="2587472" y="7287509"/>
          <a:chExt cx="993000" cy="1461677"/>
        </a:xfrm>
      </xdr:grpSpPr>
      <xdr:sp macro="" textlink="">
        <xdr:nvSpPr>
          <xdr:cNvPr id="25" name="テキスト ボックス 24"/>
          <xdr:cNvSpPr txBox="1"/>
        </xdr:nvSpPr>
        <xdr:spPr>
          <a:xfrm>
            <a:off x="2587472" y="7287509"/>
            <a:ext cx="966667" cy="35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その他の税</a:t>
            </a:r>
            <a:endParaRPr kumimoji="1" lang="en-US" altLang="ja-JP" sz="900"/>
          </a:p>
          <a:p>
            <a:endParaRPr kumimoji="1" lang="ja-JP" altLang="en-US" sz="900"/>
          </a:p>
        </xdr:txBody>
      </xdr:sp>
      <xdr:sp macro="" textlink="">
        <xdr:nvSpPr>
          <xdr:cNvPr id="26" name="テキスト ボックス 25"/>
          <xdr:cNvSpPr txBox="1"/>
        </xdr:nvSpPr>
        <xdr:spPr>
          <a:xfrm>
            <a:off x="2613804" y="7573139"/>
            <a:ext cx="966667" cy="37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個人市民税</a:t>
            </a:r>
            <a:endParaRPr kumimoji="1" lang="en-US" altLang="ja-JP" sz="900"/>
          </a:p>
        </xdr:txBody>
      </xdr:sp>
      <xdr:sp macro="" textlink="">
        <xdr:nvSpPr>
          <xdr:cNvPr id="27" name="テキスト ボックス 26"/>
          <xdr:cNvSpPr txBox="1"/>
        </xdr:nvSpPr>
        <xdr:spPr>
          <a:xfrm>
            <a:off x="2613805" y="7866845"/>
            <a:ext cx="966667" cy="34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法人市民税</a:t>
            </a:r>
            <a:endParaRPr kumimoji="1" lang="en-US" altLang="ja-JP" sz="900"/>
          </a:p>
        </xdr:txBody>
      </xdr:sp>
      <xdr:sp macro="" textlink="">
        <xdr:nvSpPr>
          <xdr:cNvPr id="28" name="テキスト ボックス 27"/>
          <xdr:cNvSpPr txBox="1"/>
        </xdr:nvSpPr>
        <xdr:spPr>
          <a:xfrm>
            <a:off x="2613809" y="8289136"/>
            <a:ext cx="785909" cy="46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固定資産税</a:t>
            </a:r>
            <a:endParaRPr kumimoji="1" lang="en-US" altLang="ja-JP" sz="900"/>
          </a:p>
          <a:p>
            <a:r>
              <a:rPr kumimoji="1" lang="ja-JP" altLang="en-US" sz="900"/>
              <a:t>都市計画税</a:t>
            </a:r>
            <a:endParaRPr kumimoji="1" lang="en-US" altLang="ja-JP" sz="900"/>
          </a:p>
          <a:p>
            <a:endParaRPr kumimoji="1" lang="ja-JP" altLang="en-US" sz="900"/>
          </a:p>
        </xdr:txBody>
      </xdr:sp>
    </xdr:grpSp>
    <xdr:clientData/>
  </xdr:twoCellAnchor>
  <xdr:oneCellAnchor>
    <xdr:from>
      <xdr:col>5</xdr:col>
      <xdr:colOff>150483</xdr:colOff>
      <xdr:row>35</xdr:row>
      <xdr:rowOff>25445</xdr:rowOff>
    </xdr:from>
    <xdr:ext cx="409811" cy="151836"/>
    <xdr:sp macro="" textlink="">
      <xdr:nvSpPr>
        <xdr:cNvPr id="29" name="Text Box 7"/>
        <xdr:cNvSpPr txBox="1">
          <a:spLocks noChangeArrowheads="1"/>
        </xdr:cNvSpPr>
      </xdr:nvSpPr>
      <xdr:spPr bwMode="auto">
        <a:xfrm>
          <a:off x="3579483" y="6026195"/>
          <a:ext cx="409811" cy="151836"/>
        </a:xfrm>
        <a:prstGeom prst="rect">
          <a:avLst/>
        </a:prstGeom>
        <a:solidFill>
          <a:schemeClr val="bg1">
            <a:lumMod val="95000"/>
          </a:schemeClr>
        </a:solidFill>
        <a:ln w="9525">
          <a:solidFill>
            <a:schemeClr val="accent1"/>
          </a:solidFill>
          <a:miter lim="800000"/>
          <a:headEnd/>
          <a:tailEnd/>
        </a:ln>
        <a:effectLst/>
      </xdr:spPr>
      <xdr:txBody>
        <a:bodyPr vertOverflow="clip" wrap="square" lIns="27432" tIns="18288" rIns="0" bIns="0" anchor="ctr" anchorCtr="1" upright="1">
          <a:spAutoFit/>
        </a:bodyPr>
        <a:lstStyle/>
        <a:p>
          <a:pPr algn="ctr" rtl="0">
            <a:defRPr sz="1000"/>
          </a:pPr>
          <a:r>
            <a:rPr lang="ja-JP" altLang="en-US" sz="800" b="0" i="0" u="none" strike="noStrike" baseline="0">
              <a:solidFill>
                <a:srgbClr val="000000"/>
              </a:solidFill>
              <a:latin typeface="ＭＳ Ｐゴシック"/>
              <a:ea typeface="ＭＳ Ｐゴシック"/>
            </a:rPr>
            <a:t>ピーク </a:t>
          </a:r>
        </a:p>
      </xdr:txBody>
    </xdr:sp>
    <xdr:clientData/>
  </xdr:oneCellAnchor>
  <xdr:twoCellAnchor>
    <xdr:from>
      <xdr:col>10</xdr:col>
      <xdr:colOff>43708</xdr:colOff>
      <xdr:row>47</xdr:row>
      <xdr:rowOff>135029</xdr:rowOff>
    </xdr:from>
    <xdr:to>
      <xdr:col>11</xdr:col>
      <xdr:colOff>43708</xdr:colOff>
      <xdr:row>49</xdr:row>
      <xdr:rowOff>109256</xdr:rowOff>
    </xdr:to>
    <xdr:grpSp>
      <xdr:nvGrpSpPr>
        <xdr:cNvPr id="30" name="グループ化 29"/>
        <xdr:cNvGrpSpPr/>
      </xdr:nvGrpSpPr>
      <xdr:grpSpPr>
        <a:xfrm>
          <a:off x="1739158" y="9860054"/>
          <a:ext cx="161925" cy="317127"/>
          <a:chOff x="3425638" y="9654428"/>
          <a:chExt cx="156883" cy="317126"/>
        </a:xfrm>
      </xdr:grpSpPr>
      <xdr:sp macro="" textlink="">
        <xdr:nvSpPr>
          <xdr:cNvPr id="31" name="フリーフォーム 30"/>
          <xdr:cNvSpPr/>
        </xdr:nvSpPr>
        <xdr:spPr bwMode="auto">
          <a:xfrm>
            <a:off x="3482789" y="9654429"/>
            <a:ext cx="99732" cy="317125"/>
          </a:xfrm>
          <a:custGeom>
            <a:avLst/>
            <a:gdLst>
              <a:gd name="connsiteX0" fmla="*/ 638175 w 638187"/>
              <a:gd name="connsiteY0" fmla="*/ 0 h 2085975"/>
              <a:gd name="connsiteX1" fmla="*/ 19050 w 638187"/>
              <a:gd name="connsiteY1" fmla="*/ 704850 h 2085975"/>
              <a:gd name="connsiteX2" fmla="*/ 638175 w 638187"/>
              <a:gd name="connsiteY2" fmla="*/ 1381125 h 2085975"/>
              <a:gd name="connsiteX3" fmla="*/ 0 w 638187"/>
              <a:gd name="connsiteY3" fmla="*/ 2085975 h 2085975"/>
            </a:gdLst>
            <a:ahLst/>
            <a:cxnLst>
              <a:cxn ang="0">
                <a:pos x="connsiteX0" y="connsiteY0"/>
              </a:cxn>
              <a:cxn ang="0">
                <a:pos x="connsiteX1" y="connsiteY1"/>
              </a:cxn>
              <a:cxn ang="0">
                <a:pos x="connsiteX2" y="connsiteY2"/>
              </a:cxn>
              <a:cxn ang="0">
                <a:pos x="connsiteX3" y="connsiteY3"/>
              </a:cxn>
            </a:cxnLst>
            <a:rect l="l" t="t" r="r" b="b"/>
            <a:pathLst>
              <a:path w="638187" h="2085975">
                <a:moveTo>
                  <a:pt x="638175" y="0"/>
                </a:moveTo>
                <a:cubicBezTo>
                  <a:pt x="328612" y="237331"/>
                  <a:pt x="19050" y="474663"/>
                  <a:pt x="19050" y="704850"/>
                </a:cubicBezTo>
                <a:cubicBezTo>
                  <a:pt x="19050" y="935037"/>
                  <a:pt x="641350" y="1150938"/>
                  <a:pt x="638175" y="1381125"/>
                </a:cubicBezTo>
                <a:cubicBezTo>
                  <a:pt x="635000" y="1611312"/>
                  <a:pt x="317500" y="1848643"/>
                  <a:pt x="0" y="2085975"/>
                </a:cubicBezTo>
              </a:path>
            </a:pathLst>
          </a:custGeom>
          <a:noFill/>
          <a:ln w="9525" cap="flat" cmpd="sng" algn="ctr">
            <a:solidFill>
              <a:srgbClr val="00000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sp macro="" textlink="">
        <xdr:nvSpPr>
          <xdr:cNvPr id="32" name="フリーフォーム 31"/>
          <xdr:cNvSpPr/>
        </xdr:nvSpPr>
        <xdr:spPr bwMode="auto">
          <a:xfrm>
            <a:off x="3425638" y="9654428"/>
            <a:ext cx="104774" cy="317125"/>
          </a:xfrm>
          <a:custGeom>
            <a:avLst/>
            <a:gdLst>
              <a:gd name="connsiteX0" fmla="*/ 638175 w 638187"/>
              <a:gd name="connsiteY0" fmla="*/ 0 h 2085975"/>
              <a:gd name="connsiteX1" fmla="*/ 19050 w 638187"/>
              <a:gd name="connsiteY1" fmla="*/ 704850 h 2085975"/>
              <a:gd name="connsiteX2" fmla="*/ 638175 w 638187"/>
              <a:gd name="connsiteY2" fmla="*/ 1381125 h 2085975"/>
              <a:gd name="connsiteX3" fmla="*/ 0 w 638187"/>
              <a:gd name="connsiteY3" fmla="*/ 2085975 h 2085975"/>
            </a:gdLst>
            <a:ahLst/>
            <a:cxnLst>
              <a:cxn ang="0">
                <a:pos x="connsiteX0" y="connsiteY0"/>
              </a:cxn>
              <a:cxn ang="0">
                <a:pos x="connsiteX1" y="connsiteY1"/>
              </a:cxn>
              <a:cxn ang="0">
                <a:pos x="connsiteX2" y="connsiteY2"/>
              </a:cxn>
              <a:cxn ang="0">
                <a:pos x="connsiteX3" y="connsiteY3"/>
              </a:cxn>
            </a:cxnLst>
            <a:rect l="l" t="t" r="r" b="b"/>
            <a:pathLst>
              <a:path w="638187" h="2085975">
                <a:moveTo>
                  <a:pt x="638175" y="0"/>
                </a:moveTo>
                <a:cubicBezTo>
                  <a:pt x="328612" y="237331"/>
                  <a:pt x="19050" y="474663"/>
                  <a:pt x="19050" y="704850"/>
                </a:cubicBezTo>
                <a:cubicBezTo>
                  <a:pt x="19050" y="935037"/>
                  <a:pt x="641350" y="1150938"/>
                  <a:pt x="638175" y="1381125"/>
                </a:cubicBezTo>
                <a:cubicBezTo>
                  <a:pt x="635000" y="1611312"/>
                  <a:pt x="317500" y="1848643"/>
                  <a:pt x="0" y="2085975"/>
                </a:cubicBezTo>
              </a:path>
            </a:pathLst>
          </a:custGeom>
          <a:noFill/>
          <a:ln w="9525" cap="flat" cmpd="sng" algn="ctr">
            <a:solidFill>
              <a:srgbClr val="00000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grpSp>
    <xdr:clientData/>
  </xdr:twoCellAnchor>
  <xdr:twoCellAnchor>
    <xdr:from>
      <xdr:col>34</xdr:col>
      <xdr:colOff>42580</xdr:colOff>
      <xdr:row>43</xdr:row>
      <xdr:rowOff>74512</xdr:rowOff>
    </xdr:from>
    <xdr:to>
      <xdr:col>35</xdr:col>
      <xdr:colOff>260533</xdr:colOff>
      <xdr:row>43</xdr:row>
      <xdr:rowOff>74512</xdr:rowOff>
    </xdr:to>
    <xdr:cxnSp macro="">
      <xdr:nvCxnSpPr>
        <xdr:cNvPr id="33" name="直線コネクタ 27"/>
        <xdr:cNvCxnSpPr>
          <a:cxnSpLocks noChangeShapeType="1"/>
        </xdr:cNvCxnSpPr>
      </xdr:nvCxnSpPr>
      <xdr:spPr bwMode="auto">
        <a:xfrm>
          <a:off x="23359780" y="7446862"/>
          <a:ext cx="903753" cy="0"/>
        </a:xfrm>
        <a:prstGeom prst="line">
          <a:avLst/>
        </a:prstGeom>
        <a:noFill/>
        <a:ln w="9525" algn="ctr">
          <a:solidFill>
            <a:srgbClr val="000000"/>
          </a:solidFill>
          <a:round/>
          <a:headEnd type="stealth" w="med" len="med"/>
          <a:tailEnd/>
        </a:ln>
        <a:extLst>
          <a:ext uri="{909E8E84-426E-40DD-AFC4-6F175D3DCCD1}">
            <a14:hiddenFill xmlns:a14="http://schemas.microsoft.com/office/drawing/2010/main">
              <a:noFill/>
            </a14:hiddenFill>
          </a:ext>
        </a:extLst>
      </xdr:spPr>
    </xdr:cxnSp>
    <xdr:clientData/>
  </xdr:twoCellAnchor>
  <xdr:twoCellAnchor>
    <xdr:from>
      <xdr:col>34</xdr:col>
      <xdr:colOff>49302</xdr:colOff>
      <xdr:row>41</xdr:row>
      <xdr:rowOff>114858</xdr:rowOff>
    </xdr:from>
    <xdr:to>
      <xdr:col>35</xdr:col>
      <xdr:colOff>267255</xdr:colOff>
      <xdr:row>41</xdr:row>
      <xdr:rowOff>114858</xdr:rowOff>
    </xdr:to>
    <xdr:cxnSp macro="">
      <xdr:nvCxnSpPr>
        <xdr:cNvPr id="34" name="直線コネクタ 27"/>
        <xdr:cNvCxnSpPr>
          <a:cxnSpLocks noChangeShapeType="1"/>
        </xdr:cNvCxnSpPr>
      </xdr:nvCxnSpPr>
      <xdr:spPr bwMode="auto">
        <a:xfrm>
          <a:off x="23366502" y="7144308"/>
          <a:ext cx="903753" cy="0"/>
        </a:xfrm>
        <a:prstGeom prst="line">
          <a:avLst/>
        </a:prstGeom>
        <a:noFill/>
        <a:ln w="9525" algn="ctr">
          <a:solidFill>
            <a:srgbClr val="000000"/>
          </a:solidFill>
          <a:round/>
          <a:headEnd type="stealth" w="med" len="med"/>
          <a:tailEnd/>
        </a:ln>
        <a:extLst>
          <a:ext uri="{909E8E84-426E-40DD-AFC4-6F175D3DCCD1}">
            <a14:hiddenFill xmlns:a14="http://schemas.microsoft.com/office/drawing/2010/main">
              <a:noFill/>
            </a14:hiddenFill>
          </a:ext>
        </a:extLst>
      </xdr:spPr>
    </xdr:cxnSp>
    <xdr:clientData/>
  </xdr:twoCellAnchor>
  <xdr:twoCellAnchor>
    <xdr:from>
      <xdr:col>34</xdr:col>
      <xdr:colOff>44818</xdr:colOff>
      <xdr:row>39</xdr:row>
      <xdr:rowOff>166402</xdr:rowOff>
    </xdr:from>
    <xdr:to>
      <xdr:col>35</xdr:col>
      <xdr:colOff>262771</xdr:colOff>
      <xdr:row>39</xdr:row>
      <xdr:rowOff>166402</xdr:rowOff>
    </xdr:to>
    <xdr:cxnSp macro="">
      <xdr:nvCxnSpPr>
        <xdr:cNvPr id="35" name="直線コネクタ 27"/>
        <xdr:cNvCxnSpPr>
          <a:cxnSpLocks noChangeShapeType="1"/>
        </xdr:cNvCxnSpPr>
      </xdr:nvCxnSpPr>
      <xdr:spPr bwMode="auto">
        <a:xfrm>
          <a:off x="23362018" y="6852952"/>
          <a:ext cx="903753" cy="0"/>
        </a:xfrm>
        <a:prstGeom prst="line">
          <a:avLst/>
        </a:prstGeom>
        <a:noFill/>
        <a:ln w="9525" algn="ctr">
          <a:solidFill>
            <a:srgbClr val="000000"/>
          </a:solidFill>
          <a:round/>
          <a:headEnd type="stealth" w="med" len="med"/>
          <a:tailEn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104774</xdr:colOff>
      <xdr:row>8</xdr:row>
      <xdr:rowOff>152400</xdr:rowOff>
    </xdr:from>
    <xdr:to>
      <xdr:col>37</xdr:col>
      <xdr:colOff>104774</xdr:colOff>
      <xdr:row>20</xdr:row>
      <xdr:rowOff>85725</xdr:rowOff>
    </xdr:to>
    <xdr:sp macro="" textlink="">
      <xdr:nvSpPr>
        <xdr:cNvPr id="2" name="大かっこ 1"/>
        <xdr:cNvSpPr/>
      </xdr:nvSpPr>
      <xdr:spPr>
        <a:xfrm>
          <a:off x="1733549" y="2438400"/>
          <a:ext cx="2524125" cy="2667000"/>
        </a:xfrm>
        <a:prstGeom prst="bracketPair">
          <a:avLst>
            <a:gd name="adj" fmla="val 322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43143</xdr:colOff>
      <xdr:row>46</xdr:row>
      <xdr:rowOff>50987</xdr:rowOff>
    </xdr:from>
    <xdr:to>
      <xdr:col>24</xdr:col>
      <xdr:colOff>87968</xdr:colOff>
      <xdr:row>47</xdr:row>
      <xdr:rowOff>12006</xdr:rowOff>
    </xdr:to>
    <xdr:sp macro="" textlink="">
      <xdr:nvSpPr>
        <xdr:cNvPr id="3" name="右矢印 2">
          <a:extLst>
            <a:ext uri="{FF2B5EF4-FFF2-40B4-BE49-F238E27FC236}">
              <a16:creationId xmlns:a16="http://schemas.microsoft.com/office/drawing/2014/main" id="{00000000-0008-0000-0000-000022000000}"/>
            </a:ext>
          </a:extLst>
        </xdr:cNvPr>
        <xdr:cNvSpPr/>
      </xdr:nvSpPr>
      <xdr:spPr>
        <a:xfrm>
          <a:off x="2624418" y="10718987"/>
          <a:ext cx="254375" cy="18961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25</xdr:col>
      <xdr:colOff>28575</xdr:colOff>
      <xdr:row>19</xdr:row>
      <xdr:rowOff>28575</xdr:rowOff>
    </xdr:from>
    <xdr:to>
      <xdr:col>27</xdr:col>
      <xdr:colOff>73400</xdr:colOff>
      <xdr:row>19</xdr:row>
      <xdr:rowOff>218194</xdr:rowOff>
    </xdr:to>
    <xdr:sp macro="" textlink="">
      <xdr:nvSpPr>
        <xdr:cNvPr id="4" name="右矢印 3">
          <a:extLst>
            <a:ext uri="{FF2B5EF4-FFF2-40B4-BE49-F238E27FC236}">
              <a16:creationId xmlns:a16="http://schemas.microsoft.com/office/drawing/2014/main" id="{00000000-0008-0000-0000-000022000000}"/>
            </a:ext>
          </a:extLst>
        </xdr:cNvPr>
        <xdr:cNvSpPr/>
      </xdr:nvSpPr>
      <xdr:spPr>
        <a:xfrm>
          <a:off x="2924175" y="4829175"/>
          <a:ext cx="254375" cy="18961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25</xdr:col>
      <xdr:colOff>28575</xdr:colOff>
      <xdr:row>17</xdr:row>
      <xdr:rowOff>38100</xdr:rowOff>
    </xdr:from>
    <xdr:to>
      <xdr:col>27</xdr:col>
      <xdr:colOff>73400</xdr:colOff>
      <xdr:row>17</xdr:row>
      <xdr:rowOff>227719</xdr:rowOff>
    </xdr:to>
    <xdr:sp macro="" textlink="">
      <xdr:nvSpPr>
        <xdr:cNvPr id="5" name="右矢印 4">
          <a:extLst>
            <a:ext uri="{FF2B5EF4-FFF2-40B4-BE49-F238E27FC236}">
              <a16:creationId xmlns:a16="http://schemas.microsoft.com/office/drawing/2014/main" id="{00000000-0008-0000-0000-000022000000}"/>
            </a:ext>
          </a:extLst>
        </xdr:cNvPr>
        <xdr:cNvSpPr/>
      </xdr:nvSpPr>
      <xdr:spPr>
        <a:xfrm>
          <a:off x="2924175" y="4381500"/>
          <a:ext cx="254375" cy="18961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25</xdr:col>
      <xdr:colOff>28575</xdr:colOff>
      <xdr:row>15</xdr:row>
      <xdr:rowOff>19050</xdr:rowOff>
    </xdr:from>
    <xdr:to>
      <xdr:col>27</xdr:col>
      <xdr:colOff>73400</xdr:colOff>
      <xdr:row>15</xdr:row>
      <xdr:rowOff>208669</xdr:rowOff>
    </xdr:to>
    <xdr:sp macro="" textlink="">
      <xdr:nvSpPr>
        <xdr:cNvPr id="6" name="右矢印 5">
          <a:extLst>
            <a:ext uri="{FF2B5EF4-FFF2-40B4-BE49-F238E27FC236}">
              <a16:creationId xmlns:a16="http://schemas.microsoft.com/office/drawing/2014/main" id="{00000000-0008-0000-0000-000022000000}"/>
            </a:ext>
          </a:extLst>
        </xdr:cNvPr>
        <xdr:cNvSpPr/>
      </xdr:nvSpPr>
      <xdr:spPr>
        <a:xfrm>
          <a:off x="2924175" y="3905250"/>
          <a:ext cx="254375" cy="18961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25</xdr:col>
      <xdr:colOff>38100</xdr:colOff>
      <xdr:row>13</xdr:row>
      <xdr:rowOff>19050</xdr:rowOff>
    </xdr:from>
    <xdr:to>
      <xdr:col>27</xdr:col>
      <xdr:colOff>82925</xdr:colOff>
      <xdr:row>13</xdr:row>
      <xdr:rowOff>208669</xdr:rowOff>
    </xdr:to>
    <xdr:sp macro="" textlink="">
      <xdr:nvSpPr>
        <xdr:cNvPr id="7" name="右矢印 6">
          <a:extLst>
            <a:ext uri="{FF2B5EF4-FFF2-40B4-BE49-F238E27FC236}">
              <a16:creationId xmlns:a16="http://schemas.microsoft.com/office/drawing/2014/main" id="{00000000-0008-0000-0000-000022000000}"/>
            </a:ext>
          </a:extLst>
        </xdr:cNvPr>
        <xdr:cNvSpPr/>
      </xdr:nvSpPr>
      <xdr:spPr>
        <a:xfrm>
          <a:off x="2933700" y="3448050"/>
          <a:ext cx="254375" cy="18961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25</xdr:col>
      <xdr:colOff>6723</xdr:colOff>
      <xdr:row>37</xdr:row>
      <xdr:rowOff>22412</xdr:rowOff>
    </xdr:from>
    <xdr:to>
      <xdr:col>27</xdr:col>
      <xdr:colOff>51548</xdr:colOff>
      <xdr:row>37</xdr:row>
      <xdr:rowOff>212031</xdr:rowOff>
    </xdr:to>
    <xdr:sp macro="" textlink="">
      <xdr:nvSpPr>
        <xdr:cNvPr id="2" name="右矢印 14">
          <a:extLst>
            <a:ext uri="{FF2B5EF4-FFF2-40B4-BE49-F238E27FC236}">
              <a16:creationId xmlns:a16="http://schemas.microsoft.com/office/drawing/2014/main" id="{00000000-0008-0000-0000-000022000000}"/>
            </a:ext>
          </a:extLst>
        </xdr:cNvPr>
        <xdr:cNvSpPr/>
      </xdr:nvSpPr>
      <xdr:spPr>
        <a:xfrm>
          <a:off x="2902323" y="9175937"/>
          <a:ext cx="254375" cy="18961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27</xdr:col>
      <xdr:colOff>76200</xdr:colOff>
      <xdr:row>44</xdr:row>
      <xdr:rowOff>40903</xdr:rowOff>
    </xdr:from>
    <xdr:to>
      <xdr:col>30</xdr:col>
      <xdr:colOff>16250</xdr:colOff>
      <xdr:row>44</xdr:row>
      <xdr:rowOff>223799</xdr:rowOff>
    </xdr:to>
    <xdr:sp macro="" textlink="">
      <xdr:nvSpPr>
        <xdr:cNvPr id="3" name="右矢印 2">
          <a:extLst>
            <a:ext uri="{FF2B5EF4-FFF2-40B4-BE49-F238E27FC236}">
              <a16:creationId xmlns:a16="http://schemas.microsoft.com/office/drawing/2014/main" id="{00000000-0008-0000-0000-000022000000}"/>
            </a:ext>
          </a:extLst>
        </xdr:cNvPr>
        <xdr:cNvSpPr/>
      </xdr:nvSpPr>
      <xdr:spPr>
        <a:xfrm>
          <a:off x="3181350" y="10737478"/>
          <a:ext cx="254375" cy="182896"/>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24</xdr:col>
      <xdr:colOff>25775</xdr:colOff>
      <xdr:row>27</xdr:row>
      <xdr:rowOff>5041</xdr:rowOff>
    </xdr:from>
    <xdr:to>
      <xdr:col>26</xdr:col>
      <xdr:colOff>69478</xdr:colOff>
      <xdr:row>27</xdr:row>
      <xdr:rowOff>219075</xdr:rowOff>
    </xdr:to>
    <xdr:sp macro="" textlink="">
      <xdr:nvSpPr>
        <xdr:cNvPr id="4" name="右矢印 14">
          <a:extLst>
            <a:ext uri="{FF2B5EF4-FFF2-40B4-BE49-F238E27FC236}">
              <a16:creationId xmlns:a16="http://schemas.microsoft.com/office/drawing/2014/main" id="{00000000-0008-0000-0000-000022000000}"/>
            </a:ext>
          </a:extLst>
        </xdr:cNvPr>
        <xdr:cNvSpPr/>
      </xdr:nvSpPr>
      <xdr:spPr>
        <a:xfrm>
          <a:off x="2816600" y="6577291"/>
          <a:ext cx="253253" cy="214034"/>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21</xdr:col>
      <xdr:colOff>33617</xdr:colOff>
      <xdr:row>14</xdr:row>
      <xdr:rowOff>33617</xdr:rowOff>
    </xdr:from>
    <xdr:to>
      <xdr:col>27</xdr:col>
      <xdr:colOff>47624</xdr:colOff>
      <xdr:row>15</xdr:row>
      <xdr:rowOff>202570</xdr:rowOff>
    </xdr:to>
    <xdr:sp macro="" textlink="">
      <xdr:nvSpPr>
        <xdr:cNvPr id="5" name="大かっこ 4"/>
        <xdr:cNvSpPr/>
      </xdr:nvSpPr>
      <xdr:spPr>
        <a:xfrm>
          <a:off x="2510117" y="3691217"/>
          <a:ext cx="642657" cy="3975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34738</xdr:colOff>
      <xdr:row>7</xdr:row>
      <xdr:rowOff>5041</xdr:rowOff>
    </xdr:from>
    <xdr:to>
      <xdr:col>27</xdr:col>
      <xdr:colOff>78441</xdr:colOff>
      <xdr:row>8</xdr:row>
      <xdr:rowOff>9525</xdr:rowOff>
    </xdr:to>
    <xdr:sp macro="" textlink="">
      <xdr:nvSpPr>
        <xdr:cNvPr id="6" name="右矢印 5">
          <a:extLst>
            <a:ext uri="{FF2B5EF4-FFF2-40B4-BE49-F238E27FC236}">
              <a16:creationId xmlns:a16="http://schemas.microsoft.com/office/drawing/2014/main" id="{00000000-0008-0000-0000-000022000000}"/>
            </a:ext>
          </a:extLst>
        </xdr:cNvPr>
        <xdr:cNvSpPr/>
      </xdr:nvSpPr>
      <xdr:spPr>
        <a:xfrm>
          <a:off x="2930338" y="2062441"/>
          <a:ext cx="253253" cy="233084"/>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30</xdr:col>
      <xdr:colOff>89647</xdr:colOff>
      <xdr:row>14</xdr:row>
      <xdr:rowOff>33617</xdr:rowOff>
    </xdr:from>
    <xdr:to>
      <xdr:col>37</xdr:col>
      <xdr:colOff>2801</xdr:colOff>
      <xdr:row>15</xdr:row>
      <xdr:rowOff>202570</xdr:rowOff>
    </xdr:to>
    <xdr:sp macro="" textlink="">
      <xdr:nvSpPr>
        <xdr:cNvPr id="7" name="大かっこ 6"/>
        <xdr:cNvSpPr/>
      </xdr:nvSpPr>
      <xdr:spPr>
        <a:xfrm>
          <a:off x="3509122" y="3691217"/>
          <a:ext cx="646579" cy="3975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39</xdr:row>
      <xdr:rowOff>19050</xdr:rowOff>
    </xdr:from>
    <xdr:to>
      <xdr:col>27</xdr:col>
      <xdr:colOff>54350</xdr:colOff>
      <xdr:row>39</xdr:row>
      <xdr:rowOff>208669</xdr:rowOff>
    </xdr:to>
    <xdr:sp macro="" textlink="">
      <xdr:nvSpPr>
        <xdr:cNvPr id="8" name="右矢印 14">
          <a:extLst>
            <a:ext uri="{FF2B5EF4-FFF2-40B4-BE49-F238E27FC236}">
              <a16:creationId xmlns:a16="http://schemas.microsoft.com/office/drawing/2014/main" id="{00000000-0008-0000-0000-000022000000}"/>
            </a:ext>
          </a:extLst>
        </xdr:cNvPr>
        <xdr:cNvSpPr/>
      </xdr:nvSpPr>
      <xdr:spPr>
        <a:xfrm>
          <a:off x="2905125" y="9629775"/>
          <a:ext cx="254375" cy="189619"/>
        </a:xfrm>
        <a:prstGeom prst="rightArrow">
          <a:avLst>
            <a:gd name="adj1" fmla="val 50000"/>
            <a:gd name="adj2" fmla="val 500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12</xdr:col>
      <xdr:colOff>565019</xdr:colOff>
      <xdr:row>30</xdr:row>
      <xdr:rowOff>57150</xdr:rowOff>
    </xdr:from>
    <xdr:ext cx="473206" cy="242374"/>
    <xdr:sp macro="" textlink="">
      <xdr:nvSpPr>
        <xdr:cNvPr id="2" name="テキスト ボックス 1"/>
        <xdr:cNvSpPr txBox="1"/>
      </xdr:nvSpPr>
      <xdr:spPr>
        <a:xfrm>
          <a:off x="8794619" y="5200650"/>
          <a:ext cx="473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※4</a:t>
          </a:r>
          <a:r>
            <a:rPr kumimoji="1" lang="ja-JP" altLang="en-US" sz="900">
              <a:latin typeface="ＭＳ Ｐ明朝" panose="02020600040205080304" pitchFamily="18" charset="-128"/>
              <a:ea typeface="ＭＳ Ｐ明朝" panose="02020600040205080304" pitchFamily="18" charset="-128"/>
            </a:rPr>
            <a:t>）</a:t>
          </a:r>
        </a:p>
      </xdr:txBody>
    </xdr:sp>
    <xdr:clientData/>
  </xdr:oneCellAnchor>
  <xdr:oneCellAnchor>
    <xdr:from>
      <xdr:col>12</xdr:col>
      <xdr:colOff>552450</xdr:colOff>
      <xdr:row>34</xdr:row>
      <xdr:rowOff>57150</xdr:rowOff>
    </xdr:from>
    <xdr:ext cx="473206" cy="242374"/>
    <xdr:sp macro="" textlink="">
      <xdr:nvSpPr>
        <xdr:cNvPr id="3" name="テキスト ボックス 2"/>
        <xdr:cNvSpPr txBox="1"/>
      </xdr:nvSpPr>
      <xdr:spPr>
        <a:xfrm>
          <a:off x="8782050" y="5886450"/>
          <a:ext cx="473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※5</a:t>
          </a:r>
          <a:r>
            <a:rPr kumimoji="1" lang="ja-JP" altLang="en-US" sz="900">
              <a:latin typeface="ＭＳ Ｐ明朝" panose="02020600040205080304" pitchFamily="18" charset="-128"/>
              <a:ea typeface="ＭＳ Ｐ明朝" panose="02020600040205080304" pitchFamily="18" charset="-128"/>
            </a:rPr>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66674</xdr:colOff>
      <xdr:row>22</xdr:row>
      <xdr:rowOff>47625</xdr:rowOff>
    </xdr:from>
    <xdr:to>
      <xdr:col>3</xdr:col>
      <xdr:colOff>10424</xdr:colOff>
      <xdr:row>40</xdr:row>
      <xdr:rowOff>825</xdr:rowOff>
    </xdr:to>
    <xdr:pic>
      <xdr:nvPicPr>
        <xdr:cNvPr id="2" name="図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 y="6038850"/>
          <a:ext cx="6516000" cy="406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66674</xdr:colOff>
      <xdr:row>9</xdr:row>
      <xdr:rowOff>0</xdr:rowOff>
    </xdr:from>
    <xdr:to>
      <xdr:col>3</xdr:col>
      <xdr:colOff>10424</xdr:colOff>
      <xdr:row>17</xdr:row>
      <xdr:rowOff>141675</xdr:rowOff>
    </xdr:to>
    <xdr:pic>
      <xdr:nvPicPr>
        <xdr:cNvPr id="3" name="図 2"/>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4" y="2552700"/>
          <a:ext cx="6516000" cy="19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2</xdr:row>
      <xdr:rowOff>142874</xdr:rowOff>
    </xdr:from>
    <xdr:to>
      <xdr:col>2</xdr:col>
      <xdr:colOff>1068600</xdr:colOff>
      <xdr:row>3</xdr:row>
      <xdr:rowOff>371475</xdr:rowOff>
    </xdr:to>
    <xdr:sp macro="" textlink="">
      <xdr:nvSpPr>
        <xdr:cNvPr id="4" name="角丸四角形 3"/>
        <xdr:cNvSpPr/>
      </xdr:nvSpPr>
      <xdr:spPr>
        <a:xfrm>
          <a:off x="28575" y="581024"/>
          <a:ext cx="6507375" cy="666751"/>
        </a:xfrm>
        <a:prstGeom prst="roundRect">
          <a:avLst>
            <a:gd name="adj" fmla="val 739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aseline="0">
              <a:solidFill>
                <a:sysClr val="windowText" lastClr="000000"/>
              </a:solidFill>
              <a:latin typeface="ＭＳ Ｐ明朝" pitchFamily="18" charset="-128"/>
              <a:ea typeface="ＭＳ Ｐ明朝" pitchFamily="18" charset="-128"/>
            </a:rPr>
            <a:t>　</a:t>
          </a:r>
          <a:r>
            <a:rPr kumimoji="1" lang="ja-JP" altLang="en-US" sz="1000">
              <a:solidFill>
                <a:sysClr val="windowText" lastClr="000000"/>
              </a:solidFill>
              <a:latin typeface="ＭＳ Ｐ明朝" pitchFamily="18" charset="-128"/>
              <a:ea typeface="ＭＳ Ｐ明朝" pitchFamily="18" charset="-128"/>
            </a:rPr>
            <a:t>入湯税・事業所税・都市計画税・森林環境譲与税等は、法律で使途が定められている目的税等であり、本市ではその全額を対象事業に充当します。</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57149</xdr:colOff>
      <xdr:row>19</xdr:row>
      <xdr:rowOff>47625</xdr:rowOff>
    </xdr:from>
    <xdr:to>
      <xdr:col>3</xdr:col>
      <xdr:colOff>899</xdr:colOff>
      <xdr:row>24</xdr:row>
      <xdr:rowOff>3825</xdr:rowOff>
    </xdr:to>
    <xdr:pic>
      <xdr:nvPicPr>
        <xdr:cNvPr id="2" name="図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4933950"/>
          <a:ext cx="6516000" cy="14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66674</xdr:colOff>
      <xdr:row>6</xdr:row>
      <xdr:rowOff>0</xdr:rowOff>
    </xdr:from>
    <xdr:to>
      <xdr:col>3</xdr:col>
      <xdr:colOff>10424</xdr:colOff>
      <xdr:row>13</xdr:row>
      <xdr:rowOff>44175</xdr:rowOff>
    </xdr:to>
    <xdr:pic>
      <xdr:nvPicPr>
        <xdr:cNvPr id="3" name="図 2"/>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4" y="1743075"/>
          <a:ext cx="6516000" cy="169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57151</xdr:colOff>
      <xdr:row>36</xdr:row>
      <xdr:rowOff>127584</xdr:rowOff>
    </xdr:from>
    <xdr:to>
      <xdr:col>4</xdr:col>
      <xdr:colOff>663576</xdr:colOff>
      <xdr:row>40</xdr:row>
      <xdr:rowOff>15875</xdr:rowOff>
    </xdr:to>
    <xdr:pic>
      <xdr:nvPicPr>
        <xdr:cNvPr id="2" name="Picture 1" descr="ファイル:Emblem of Osaka, Osaka.sv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90851" y="6328359"/>
          <a:ext cx="606425" cy="574091"/>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57149</xdr:colOff>
      <xdr:row>8</xdr:row>
      <xdr:rowOff>152400</xdr:rowOff>
    </xdr:from>
    <xdr:to>
      <xdr:col>3</xdr:col>
      <xdr:colOff>899</xdr:colOff>
      <xdr:row>29</xdr:row>
      <xdr:rowOff>135300</xdr:rowOff>
    </xdr:to>
    <xdr:pic>
      <xdr:nvPicPr>
        <xdr:cNvPr id="2" name="図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49" y="3648075"/>
          <a:ext cx="6516000" cy="512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66675</xdr:colOff>
      <xdr:row>2</xdr:row>
      <xdr:rowOff>9525</xdr:rowOff>
    </xdr:from>
    <xdr:to>
      <xdr:col>2</xdr:col>
      <xdr:colOff>1038225</xdr:colOff>
      <xdr:row>3</xdr:row>
      <xdr:rowOff>333376</xdr:rowOff>
    </xdr:to>
    <xdr:sp macro="" textlink="">
      <xdr:nvSpPr>
        <xdr:cNvPr id="3" name="角丸四角形 2"/>
        <xdr:cNvSpPr/>
      </xdr:nvSpPr>
      <xdr:spPr>
        <a:xfrm>
          <a:off x="66675" y="809625"/>
          <a:ext cx="6438900" cy="1409701"/>
        </a:xfrm>
        <a:prstGeom prst="roundRect">
          <a:avLst>
            <a:gd name="adj" fmla="val 7397"/>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aseline="0">
              <a:solidFill>
                <a:sysClr val="windowText" lastClr="000000"/>
              </a:solidFill>
              <a:latin typeface="ＭＳ Ｐ明朝" pitchFamily="18" charset="-128"/>
              <a:ea typeface="ＭＳ Ｐ明朝" pitchFamily="18" charset="-128"/>
            </a:rPr>
            <a:t>　</a:t>
          </a:r>
          <a:r>
            <a:rPr kumimoji="1" lang="ja-JP" altLang="en-US" sz="1000">
              <a:solidFill>
                <a:sysClr val="windowText" lastClr="000000"/>
              </a:solidFill>
              <a:latin typeface="ＭＳ Ｐ明朝" pitchFamily="18" charset="-128"/>
              <a:ea typeface="ＭＳ Ｐ明朝" pitchFamily="18" charset="-128"/>
            </a:rPr>
            <a:t>消費税率の引上げ分（５％→</a:t>
          </a:r>
          <a:r>
            <a:rPr kumimoji="1" lang="en-US" altLang="ja-JP" sz="1000">
              <a:solidFill>
                <a:sysClr val="windowText" lastClr="000000"/>
              </a:solidFill>
              <a:latin typeface="ＭＳ Ｐ明朝" pitchFamily="18" charset="-128"/>
              <a:ea typeface="ＭＳ Ｐ明朝" pitchFamily="18" charset="-128"/>
            </a:rPr>
            <a:t>10</a:t>
          </a:r>
          <a:r>
            <a:rPr kumimoji="1" lang="ja-JP" altLang="en-US" sz="1000">
              <a:solidFill>
                <a:sysClr val="windowText" lastClr="000000"/>
              </a:solidFill>
              <a:latin typeface="ＭＳ Ｐ明朝" pitchFamily="18" charset="-128"/>
              <a:ea typeface="ＭＳ Ｐ明朝" pitchFamily="18" charset="-128"/>
            </a:rPr>
            <a:t>％）に係る地方消費税収（市町村は地方消費税交付金）は、地方税法により「社会保障４経費」（制度として確立された年金、医療及び介護の社会保障給付並びに少子化に対処するための施策に要する経費）やその他の社会保障施策（社会福祉、社会保険及び保健衛生に関する施策事業費）に充てることとされています。</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1000">
              <a:solidFill>
                <a:sysClr val="windowText" lastClr="000000"/>
              </a:solidFill>
              <a:latin typeface="ＭＳ Ｐ明朝" pitchFamily="18" charset="-128"/>
              <a:ea typeface="ＭＳ Ｐ明朝" pitchFamily="18" charset="-128"/>
            </a:rPr>
            <a:t>　令和３年度における引上げ分に係る地方消費税交付金は</a:t>
          </a:r>
          <a:r>
            <a:rPr kumimoji="1" lang="en-US" altLang="ja-JP" sz="1000">
              <a:solidFill>
                <a:sysClr val="windowText" lastClr="000000"/>
              </a:solidFill>
              <a:latin typeface="ＭＳ Ｐ明朝" pitchFamily="18" charset="-128"/>
              <a:ea typeface="ＭＳ Ｐ明朝" pitchFamily="18" charset="-128"/>
            </a:rPr>
            <a:t>318</a:t>
          </a:r>
          <a:r>
            <a:rPr kumimoji="1" lang="ja-JP" altLang="en-US" sz="1000">
              <a:solidFill>
                <a:sysClr val="windowText" lastClr="000000"/>
              </a:solidFill>
              <a:latin typeface="ＭＳ Ｐ明朝" pitchFamily="18" charset="-128"/>
              <a:ea typeface="ＭＳ Ｐ明朝" pitchFamily="18" charset="-128"/>
            </a:rPr>
            <a:t>億円と見込んでおり、その全額を社会保障施策に要する経費に充当します。</a:t>
          </a:r>
          <a:endParaRPr kumimoji="1" lang="en-US" altLang="ja-JP" sz="1000">
            <a:solidFill>
              <a:sysClr val="windowText" lastClr="000000"/>
            </a:solidFill>
            <a:latin typeface="ＭＳ Ｐ明朝" pitchFamily="18" charset="-128"/>
            <a:ea typeface="ＭＳ Ｐ明朝" pitchFamily="18"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22412</xdr:colOff>
      <xdr:row>0</xdr:row>
      <xdr:rowOff>3</xdr:rowOff>
    </xdr:from>
    <xdr:to>
      <xdr:col>6</xdr:col>
      <xdr:colOff>44823</xdr:colOff>
      <xdr:row>46</xdr:row>
      <xdr:rowOff>34640</xdr:rowOff>
    </xdr:to>
    <xdr:sp macro="" textlink="">
      <xdr:nvSpPr>
        <xdr:cNvPr id="2" name="乗算 1"/>
        <xdr:cNvSpPr/>
      </xdr:nvSpPr>
      <xdr:spPr bwMode="auto">
        <a:xfrm>
          <a:off x="1394012" y="3"/>
          <a:ext cx="2765611" cy="7921337"/>
        </a:xfrm>
        <a:prstGeom prst="mathMultiply">
          <a:avLst>
            <a:gd name="adj1" fmla="val 9640"/>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23</xdr:row>
      <xdr:rowOff>98434</xdr:rowOff>
    </xdr:from>
    <xdr:to>
      <xdr:col>13</xdr:col>
      <xdr:colOff>547687</xdr:colOff>
      <xdr:row>74</xdr:row>
      <xdr:rowOff>23812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123825</xdr:colOff>
          <xdr:row>3</xdr:row>
          <xdr:rowOff>123825</xdr:rowOff>
        </xdr:from>
        <xdr:ext cx="3228975" cy="247650"/>
        <xdr:pic>
          <xdr:nvPicPr>
            <xdr:cNvPr id="2" name="図 1"/>
            <xdr:cNvPicPr>
              <a:picLocks noChangeAspect="1" noChangeArrowheads="1"/>
              <a:extLst>
                <a:ext uri="{84589F7E-364E-4C9E-8A38-B11213B215E9}">
                  <a14:cameraTool cellRange="$J$16:$K$16" spid="_x0000_s16430"/>
                </a:ext>
              </a:extLst>
            </xdr:cNvPicPr>
          </xdr:nvPicPr>
          <xdr:blipFill>
            <a:blip xmlns:r="http://schemas.openxmlformats.org/officeDocument/2006/relationships" r:embed="rId1"/>
            <a:srcRect/>
            <a:stretch>
              <a:fillRect/>
            </a:stretch>
          </xdr:blipFill>
          <xdr:spPr bwMode="auto">
            <a:xfrm>
              <a:off x="123825" y="838200"/>
              <a:ext cx="3228975" cy="247650"/>
            </a:xfrm>
            <a:prstGeom prst="rect">
              <a:avLst/>
            </a:prstGeom>
            <a:solidFill>
              <a:srgbClr val="FFFFFF" mc:Ignorable="a14" a14:legacySpreadsheetColorIndex="9"/>
            </a:solidFill>
            <a:ln w="9525">
              <a:noFill/>
              <a:miter lim="800000"/>
              <a:headEnd/>
              <a:tailEnd/>
            </a:ln>
          </xdr:spPr>
        </xdr:pic>
        <xdr:clientData/>
      </xdr:oneCellAnchor>
    </mc:Choice>
    <mc:Fallback/>
  </mc:AlternateContent>
  <xdr:twoCellAnchor>
    <xdr:from>
      <xdr:col>5</xdr:col>
      <xdr:colOff>114300</xdr:colOff>
      <xdr:row>6</xdr:row>
      <xdr:rowOff>104775</xdr:rowOff>
    </xdr:from>
    <xdr:to>
      <xdr:col>5</xdr:col>
      <xdr:colOff>866775</xdr:colOff>
      <xdr:row>9</xdr:row>
      <xdr:rowOff>114300</xdr:rowOff>
    </xdr:to>
    <xdr:sp macro="" textlink="">
      <xdr:nvSpPr>
        <xdr:cNvPr id="3" name="右矢印 2"/>
        <xdr:cNvSpPr/>
      </xdr:nvSpPr>
      <xdr:spPr>
        <a:xfrm>
          <a:off x="3543300" y="1533525"/>
          <a:ext cx="571500" cy="723900"/>
        </a:xfrm>
        <a:prstGeom prst="rightArrow">
          <a:avLst>
            <a:gd name="adj1" fmla="val 48000"/>
            <a:gd name="adj2" fmla="val 58539"/>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2060"/>
            </a:solidFill>
          </a:endParaRPr>
        </a:p>
      </xdr:txBody>
    </xdr:sp>
    <xdr:clientData/>
  </xdr:twoCellAnchor>
  <xdr:oneCellAnchor>
    <xdr:from>
      <xdr:col>8</xdr:col>
      <xdr:colOff>47625</xdr:colOff>
      <xdr:row>5</xdr:row>
      <xdr:rowOff>38100</xdr:rowOff>
    </xdr:from>
    <xdr:ext cx="459293" cy="261738"/>
    <xdr:sp macro="" textlink="">
      <xdr:nvSpPr>
        <xdr:cNvPr id="4" name="テキスト ボックス 3"/>
        <xdr:cNvSpPr txBox="1"/>
      </xdr:nvSpPr>
      <xdr:spPr>
        <a:xfrm>
          <a:off x="5534025" y="1228725"/>
          <a:ext cx="459293"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b="1">
              <a:solidFill>
                <a:schemeClr val="bg1"/>
              </a:solidFill>
              <a:latin typeface="Meiryo UI" panose="020B0604030504040204" pitchFamily="50" charset="-128"/>
              <a:ea typeface="Meiryo UI" panose="020B0604030504040204" pitchFamily="50" charset="-128"/>
            </a:rPr>
            <a:t>【※3】</a:t>
          </a:r>
          <a:endParaRPr kumimoji="1" lang="ja-JP" altLang="en-US" sz="800" b="1">
            <a:solidFill>
              <a:schemeClr val="bg1"/>
            </a:solidFill>
            <a:latin typeface="Meiryo UI" panose="020B0604030504040204" pitchFamily="50" charset="-128"/>
            <a:ea typeface="Meiryo UI" panose="020B0604030504040204" pitchFamily="50" charset="-128"/>
          </a:endParaRPr>
        </a:p>
      </xdr:txBody>
    </xdr:sp>
    <xdr:clientData/>
  </xdr:oneCellAnchor>
  <xdr:oneCellAnchor>
    <xdr:from>
      <xdr:col>5</xdr:col>
      <xdr:colOff>114300</xdr:colOff>
      <xdr:row>7</xdr:row>
      <xdr:rowOff>47624</xdr:rowOff>
    </xdr:from>
    <xdr:ext cx="647700" cy="431144"/>
    <xdr:sp macro="" textlink="">
      <xdr:nvSpPr>
        <xdr:cNvPr id="5" name="テキスト ボックス 4"/>
        <xdr:cNvSpPr txBox="1"/>
      </xdr:nvSpPr>
      <xdr:spPr>
        <a:xfrm>
          <a:off x="3543300" y="1714499"/>
          <a:ext cx="64770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b="1">
              <a:solidFill>
                <a:schemeClr val="bg1"/>
              </a:solidFill>
              <a:latin typeface="Meiryo UI" panose="020B0604030504040204" pitchFamily="50" charset="-128"/>
              <a:ea typeface="Meiryo UI" panose="020B0604030504040204" pitchFamily="50" charset="-128"/>
            </a:rPr>
            <a:t>対策経費</a:t>
          </a:r>
          <a:endParaRPr kumimoji="1" lang="en-US" altLang="ja-JP" sz="800" b="1">
            <a:solidFill>
              <a:schemeClr val="bg1"/>
            </a:solidFill>
            <a:latin typeface="Meiryo UI" panose="020B0604030504040204" pitchFamily="50" charset="-128"/>
            <a:ea typeface="Meiryo UI" panose="020B0604030504040204" pitchFamily="50" charset="-128"/>
          </a:endParaRPr>
        </a:p>
        <a:p>
          <a:r>
            <a:rPr kumimoji="1" lang="ja-JP" altLang="en-US" sz="800" b="1">
              <a:solidFill>
                <a:schemeClr val="bg1"/>
              </a:solidFill>
              <a:latin typeface="Meiryo UI" panose="020B0604030504040204" pitchFamily="50" charset="-128"/>
              <a:ea typeface="Meiryo UI" panose="020B0604030504040204" pitchFamily="50" charset="-128"/>
            </a:rPr>
            <a:t>に活用</a:t>
          </a: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8</xdr:col>
      <xdr:colOff>533400</xdr:colOff>
      <xdr:row>17</xdr:row>
      <xdr:rowOff>76200</xdr:rowOff>
    </xdr:from>
    <xdr:to>
      <xdr:col>13</xdr:col>
      <xdr:colOff>254000</xdr:colOff>
      <xdr:row>21</xdr:row>
      <xdr:rowOff>114300</xdr:rowOff>
    </xdr:to>
    <xdr:sp macro="" textlink="">
      <xdr:nvSpPr>
        <xdr:cNvPr id="2" name="正方形/長方形 1"/>
        <xdr:cNvSpPr/>
      </xdr:nvSpPr>
      <xdr:spPr>
        <a:xfrm>
          <a:off x="6019800" y="3152775"/>
          <a:ext cx="3149600" cy="762000"/>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25400</xdr:colOff>
      <xdr:row>0</xdr:row>
      <xdr:rowOff>241300</xdr:rowOff>
    </xdr:from>
    <xdr:to>
      <xdr:col>18</xdr:col>
      <xdr:colOff>899458</xdr:colOff>
      <xdr:row>1</xdr:row>
      <xdr:rowOff>269688</xdr:rowOff>
    </xdr:to>
    <xdr:sp macro="" textlink="">
      <xdr:nvSpPr>
        <xdr:cNvPr id="3" name="角丸四角形 2"/>
        <xdr:cNvSpPr/>
      </xdr:nvSpPr>
      <xdr:spPr>
        <a:xfrm>
          <a:off x="10998200" y="184150"/>
          <a:ext cx="2036108" cy="18078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8</a:t>
          </a:r>
          <a:r>
            <a:rPr kumimoji="1" lang="ja-JP" altLang="en-US" sz="1100"/>
            <a:t>枚ものラインで更新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31936</xdr:colOff>
      <xdr:row>26</xdr:row>
      <xdr:rowOff>56030</xdr:rowOff>
    </xdr:from>
    <xdr:to>
      <xdr:col>52</xdr:col>
      <xdr:colOff>33617</xdr:colOff>
      <xdr:row>28</xdr:row>
      <xdr:rowOff>280147</xdr:rowOff>
    </xdr:to>
    <xdr:sp macro="" textlink="">
      <xdr:nvSpPr>
        <xdr:cNvPr id="2" name="AutoShape 1"/>
        <xdr:cNvSpPr>
          <a:spLocks noChangeArrowheads="1"/>
        </xdr:cNvSpPr>
      </xdr:nvSpPr>
      <xdr:spPr bwMode="auto">
        <a:xfrm>
          <a:off x="278465" y="8314765"/>
          <a:ext cx="6254564" cy="717176"/>
        </a:xfrm>
        <a:prstGeom prst="foldedCorner">
          <a:avLst>
            <a:gd name="adj" fmla="val 27314"/>
          </a:avLst>
        </a:prstGeom>
        <a:noFill/>
        <a:ln w="9525">
          <a:solidFill>
            <a:srgbClr val="000000"/>
          </a:solidFill>
          <a:round/>
          <a:headEnd/>
          <a:tailEnd/>
        </a:ln>
      </xdr:spPr>
    </xdr:sp>
    <xdr:clientData/>
  </xdr:twoCellAnchor>
  <xdr:twoCellAnchor>
    <xdr:from>
      <xdr:col>1</xdr:col>
      <xdr:colOff>41460</xdr:colOff>
      <xdr:row>25</xdr:row>
      <xdr:rowOff>331133</xdr:rowOff>
    </xdr:from>
    <xdr:to>
      <xdr:col>6</xdr:col>
      <xdr:colOff>12325</xdr:colOff>
      <xdr:row>26</xdr:row>
      <xdr:rowOff>162485</xdr:rowOff>
    </xdr:to>
    <xdr:sp macro="" textlink="">
      <xdr:nvSpPr>
        <xdr:cNvPr id="3" name="Rectangle 2"/>
        <xdr:cNvSpPr>
          <a:spLocks noChangeArrowheads="1"/>
        </xdr:cNvSpPr>
      </xdr:nvSpPr>
      <xdr:spPr bwMode="auto">
        <a:xfrm>
          <a:off x="164725" y="8164045"/>
          <a:ext cx="654424" cy="257175"/>
        </a:xfrm>
        <a:prstGeom prst="rect">
          <a:avLst/>
        </a:prstGeom>
        <a:solidFill>
          <a:srgbClr val="FFFFFF"/>
        </a:solidFill>
        <a:ln w="38100" cmpd="dbl">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コラム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95250</xdr:colOff>
      <xdr:row>8</xdr:row>
      <xdr:rowOff>114300</xdr:rowOff>
    </xdr:from>
    <xdr:to>
      <xdr:col>40</xdr:col>
      <xdr:colOff>76200</xdr:colOff>
      <xdr:row>10</xdr:row>
      <xdr:rowOff>0</xdr:rowOff>
    </xdr:to>
    <xdr:sp macro="" textlink="">
      <xdr:nvSpPr>
        <xdr:cNvPr id="2" name="AutoShape 5"/>
        <xdr:cNvSpPr>
          <a:spLocks noChangeArrowheads="1"/>
        </xdr:cNvSpPr>
      </xdr:nvSpPr>
      <xdr:spPr bwMode="auto">
        <a:xfrm>
          <a:off x="1209675" y="15135225"/>
          <a:ext cx="5524500" cy="647700"/>
        </a:xfrm>
        <a:prstGeom prst="bracketPair">
          <a:avLst>
            <a:gd name="adj" fmla="val 12903"/>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4</xdr:row>
      <xdr:rowOff>0</xdr:rowOff>
    </xdr:from>
    <xdr:to>
      <xdr:col>9</xdr:col>
      <xdr:colOff>514350</xdr:colOff>
      <xdr:row>28</xdr:row>
      <xdr:rowOff>152400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438150</xdr:colOff>
      <xdr:row>17</xdr:row>
      <xdr:rowOff>57150</xdr:rowOff>
    </xdr:from>
    <xdr:ext cx="502125" cy="217560"/>
    <xdr:sp macro="" textlink="">
      <xdr:nvSpPr>
        <xdr:cNvPr id="3" name="テキスト ボックス 2"/>
        <xdr:cNvSpPr txBox="1"/>
      </xdr:nvSpPr>
      <xdr:spPr>
        <a:xfrm>
          <a:off x="3867150" y="2971800"/>
          <a:ext cx="502125"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(41.9%)</a:t>
          </a:r>
          <a:endParaRPr kumimoji="1" lang="ja-JP" altLang="en-US" sz="800"/>
        </a:p>
      </xdr:txBody>
    </xdr:sp>
    <xdr:clientData/>
  </xdr:oneCellAnchor>
  <xdr:oneCellAnchor>
    <xdr:from>
      <xdr:col>3</xdr:col>
      <xdr:colOff>609600</xdr:colOff>
      <xdr:row>22</xdr:row>
      <xdr:rowOff>19050</xdr:rowOff>
    </xdr:from>
    <xdr:ext cx="502125" cy="217560"/>
    <xdr:sp macro="" textlink="">
      <xdr:nvSpPr>
        <xdr:cNvPr id="4" name="テキスト ボックス 3"/>
        <xdr:cNvSpPr txBox="1"/>
      </xdr:nvSpPr>
      <xdr:spPr>
        <a:xfrm>
          <a:off x="2667000" y="3790950"/>
          <a:ext cx="502125"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(30.6%)</a:t>
          </a:r>
          <a:endParaRPr kumimoji="1" lang="ja-JP" altLang="en-US" sz="800"/>
        </a:p>
      </xdr:txBody>
    </xdr:sp>
    <xdr:clientData/>
  </xdr:oneCellAnchor>
  <xdr:oneCellAnchor>
    <xdr:from>
      <xdr:col>2</xdr:col>
      <xdr:colOff>561975</xdr:colOff>
      <xdr:row>18</xdr:row>
      <xdr:rowOff>38100</xdr:rowOff>
    </xdr:from>
    <xdr:ext cx="450123" cy="217560"/>
    <xdr:sp macro="" textlink="">
      <xdr:nvSpPr>
        <xdr:cNvPr id="5" name="テキスト ボックス 4"/>
        <xdr:cNvSpPr txBox="1"/>
      </xdr:nvSpPr>
      <xdr:spPr>
        <a:xfrm>
          <a:off x="1933575" y="3124200"/>
          <a:ext cx="450123"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(8.4%)</a:t>
          </a:r>
          <a:endParaRPr kumimoji="1" lang="ja-JP" altLang="en-US" sz="800"/>
        </a:p>
      </xdr:txBody>
    </xdr:sp>
    <xdr:clientData/>
  </xdr:oneCellAnchor>
  <xdr:oneCellAnchor>
    <xdr:from>
      <xdr:col>1</xdr:col>
      <xdr:colOff>38100</xdr:colOff>
      <xdr:row>13</xdr:row>
      <xdr:rowOff>38100</xdr:rowOff>
    </xdr:from>
    <xdr:ext cx="450123" cy="217560"/>
    <xdr:sp macro="" textlink="">
      <xdr:nvSpPr>
        <xdr:cNvPr id="6" name="テキスト ボックス 5"/>
        <xdr:cNvSpPr txBox="1"/>
      </xdr:nvSpPr>
      <xdr:spPr>
        <a:xfrm>
          <a:off x="723900" y="2266950"/>
          <a:ext cx="450123"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(0.2%)</a:t>
          </a:r>
          <a:endParaRPr kumimoji="1" lang="ja-JP" altLang="en-US" sz="800"/>
        </a:p>
      </xdr:txBody>
    </xdr:sp>
    <xdr:clientData/>
  </xdr:oneCellAnchor>
  <xdr:oneCellAnchor>
    <xdr:from>
      <xdr:col>1</xdr:col>
      <xdr:colOff>19050</xdr:colOff>
      <xdr:row>19</xdr:row>
      <xdr:rowOff>47625</xdr:rowOff>
    </xdr:from>
    <xdr:ext cx="450123" cy="217560"/>
    <xdr:sp macro="" textlink="">
      <xdr:nvSpPr>
        <xdr:cNvPr id="7" name="テキスト ボックス 6"/>
        <xdr:cNvSpPr txBox="1"/>
      </xdr:nvSpPr>
      <xdr:spPr>
        <a:xfrm>
          <a:off x="704850" y="3305175"/>
          <a:ext cx="450123"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(6.2%)</a:t>
          </a:r>
          <a:endParaRPr kumimoji="1" lang="ja-JP" altLang="en-US" sz="800"/>
        </a:p>
      </xdr:txBody>
    </xdr:sp>
    <xdr:clientData/>
  </xdr:oneCellAnchor>
  <xdr:oneCellAnchor>
    <xdr:from>
      <xdr:col>4</xdr:col>
      <xdr:colOff>19050</xdr:colOff>
      <xdr:row>12</xdr:row>
      <xdr:rowOff>38100</xdr:rowOff>
    </xdr:from>
    <xdr:ext cx="502125" cy="217560"/>
    <xdr:sp macro="" textlink="">
      <xdr:nvSpPr>
        <xdr:cNvPr id="8" name="テキスト ボックス 7"/>
        <xdr:cNvSpPr txBox="1"/>
      </xdr:nvSpPr>
      <xdr:spPr>
        <a:xfrm>
          <a:off x="2762250" y="2095500"/>
          <a:ext cx="502125"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(10.8%)</a:t>
          </a:r>
          <a:endParaRPr kumimoji="1" lang="ja-JP" altLang="en-US" sz="800"/>
        </a:p>
      </xdr:txBody>
    </xdr:sp>
    <xdr:clientData/>
  </xdr:oneCellAnchor>
  <xdr:oneCellAnchor>
    <xdr:from>
      <xdr:col>1</xdr:col>
      <xdr:colOff>38100</xdr:colOff>
      <xdr:row>16</xdr:row>
      <xdr:rowOff>38100</xdr:rowOff>
    </xdr:from>
    <xdr:ext cx="450123" cy="217560"/>
    <xdr:sp macro="" textlink="">
      <xdr:nvSpPr>
        <xdr:cNvPr id="9" name="テキスト ボックス 8"/>
        <xdr:cNvSpPr txBox="1"/>
      </xdr:nvSpPr>
      <xdr:spPr>
        <a:xfrm>
          <a:off x="723900" y="2781300"/>
          <a:ext cx="450123"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(1.9%)</a:t>
          </a:r>
          <a:endParaRPr kumimoji="1" lang="ja-JP" altLang="en-US" sz="800"/>
        </a:p>
      </xdr:txBody>
    </xdr:sp>
    <xdr:clientData/>
  </xdr:oneCellAnchor>
  <xdr:oneCellAnchor>
    <xdr:from>
      <xdr:col>7</xdr:col>
      <xdr:colOff>390525</xdr:colOff>
      <xdr:row>0</xdr:row>
      <xdr:rowOff>-3344</xdr:rowOff>
    </xdr:from>
    <xdr:ext cx="1396536" cy="242374"/>
    <xdr:sp macro="" textlink="">
      <xdr:nvSpPr>
        <xdr:cNvPr id="10" name="テキスト ボックス 9"/>
        <xdr:cNvSpPr txBox="1"/>
      </xdr:nvSpPr>
      <xdr:spPr>
        <a:xfrm>
          <a:off x="5191125" y="-3344"/>
          <a:ext cx="1396536" cy="24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900"/>
            <a:t>単位：百万円（構成比％）</a:t>
          </a:r>
        </a:p>
      </xdr:txBody>
    </xdr:sp>
    <xdr:clientData/>
  </xdr:oneCellAnchor>
  <xdr:twoCellAnchor>
    <xdr:from>
      <xdr:col>0</xdr:col>
      <xdr:colOff>28575</xdr:colOff>
      <xdr:row>33</xdr:row>
      <xdr:rowOff>95250</xdr:rowOff>
    </xdr:from>
    <xdr:to>
      <xdr:col>9</xdr:col>
      <xdr:colOff>581025</xdr:colOff>
      <xdr:row>58</xdr:row>
      <xdr:rowOff>76200</xdr:rowOff>
    </xdr:to>
    <xdr:graphicFrame macro="">
      <xdr:nvGraphicFramePr>
        <xdr:cNvPr id="11"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227867</xdr:colOff>
      <xdr:row>42</xdr:row>
      <xdr:rowOff>113567</xdr:rowOff>
    </xdr:from>
    <xdr:ext cx="502125" cy="217560"/>
    <xdr:sp macro="" textlink="">
      <xdr:nvSpPr>
        <xdr:cNvPr id="12" name="テキスト ボックス 11"/>
        <xdr:cNvSpPr txBox="1"/>
      </xdr:nvSpPr>
      <xdr:spPr>
        <a:xfrm>
          <a:off x="3656867" y="7314467"/>
          <a:ext cx="502125"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(16.4%)</a:t>
          </a:r>
          <a:endParaRPr kumimoji="1" lang="ja-JP" altLang="en-US" sz="800"/>
        </a:p>
      </xdr:txBody>
    </xdr:sp>
    <xdr:clientData/>
  </xdr:oneCellAnchor>
  <xdr:oneCellAnchor>
    <xdr:from>
      <xdr:col>5</xdr:col>
      <xdr:colOff>422031</xdr:colOff>
      <xdr:row>49</xdr:row>
      <xdr:rowOff>152449</xdr:rowOff>
    </xdr:from>
    <xdr:ext cx="502125" cy="217560"/>
    <xdr:sp macro="" textlink="">
      <xdr:nvSpPr>
        <xdr:cNvPr id="13" name="テキスト ボックス 12"/>
        <xdr:cNvSpPr txBox="1"/>
      </xdr:nvSpPr>
      <xdr:spPr>
        <a:xfrm>
          <a:off x="3851031" y="8553499"/>
          <a:ext cx="502125"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(33.9%)</a:t>
          </a:r>
          <a:endParaRPr kumimoji="1" lang="ja-JP" altLang="en-US" sz="800"/>
        </a:p>
      </xdr:txBody>
    </xdr:sp>
    <xdr:clientData/>
  </xdr:oneCellAnchor>
  <xdr:oneCellAnchor>
    <xdr:from>
      <xdr:col>4</xdr:col>
      <xdr:colOff>100380</xdr:colOff>
      <xdr:row>53</xdr:row>
      <xdr:rowOff>16120</xdr:rowOff>
    </xdr:from>
    <xdr:ext cx="502125" cy="217560"/>
    <xdr:sp macro="" textlink="">
      <xdr:nvSpPr>
        <xdr:cNvPr id="14" name="テキスト ボックス 13"/>
        <xdr:cNvSpPr txBox="1"/>
      </xdr:nvSpPr>
      <xdr:spPr>
        <a:xfrm>
          <a:off x="2843580" y="9102970"/>
          <a:ext cx="502125"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(11.0%)</a:t>
          </a:r>
          <a:endParaRPr kumimoji="1" lang="ja-JP" altLang="en-US" sz="800"/>
        </a:p>
      </xdr:txBody>
    </xdr:sp>
    <xdr:clientData/>
  </xdr:oneCellAnchor>
  <xdr:oneCellAnchor>
    <xdr:from>
      <xdr:col>3</xdr:col>
      <xdr:colOff>153866</xdr:colOff>
      <xdr:row>45</xdr:row>
      <xdr:rowOff>23446</xdr:rowOff>
    </xdr:from>
    <xdr:ext cx="502125" cy="217560"/>
    <xdr:sp macro="" textlink="">
      <xdr:nvSpPr>
        <xdr:cNvPr id="15" name="テキスト ボックス 14"/>
        <xdr:cNvSpPr txBox="1"/>
      </xdr:nvSpPr>
      <xdr:spPr>
        <a:xfrm>
          <a:off x="2211266" y="7738696"/>
          <a:ext cx="502125"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(11.7%)</a:t>
          </a:r>
          <a:endParaRPr kumimoji="1" lang="ja-JP" altLang="en-US" sz="800"/>
        </a:p>
      </xdr:txBody>
    </xdr:sp>
    <xdr:clientData/>
  </xdr:oneCellAnchor>
  <xdr:oneCellAnchor>
    <xdr:from>
      <xdr:col>3</xdr:col>
      <xdr:colOff>206620</xdr:colOff>
      <xdr:row>50</xdr:row>
      <xdr:rowOff>11724</xdr:rowOff>
    </xdr:from>
    <xdr:ext cx="502125" cy="217560"/>
    <xdr:sp macro="" textlink="">
      <xdr:nvSpPr>
        <xdr:cNvPr id="16" name="テキスト ボックス 15"/>
        <xdr:cNvSpPr txBox="1"/>
      </xdr:nvSpPr>
      <xdr:spPr>
        <a:xfrm>
          <a:off x="2264020" y="8584224"/>
          <a:ext cx="502125"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(15.3%)</a:t>
          </a:r>
          <a:endParaRPr kumimoji="1" lang="ja-JP" altLang="en-US" sz="800"/>
        </a:p>
      </xdr:txBody>
    </xdr:sp>
    <xdr:clientData/>
  </xdr:oneCellAnchor>
  <xdr:oneCellAnchor>
    <xdr:from>
      <xdr:col>2</xdr:col>
      <xdr:colOff>553183</xdr:colOff>
      <xdr:row>38</xdr:row>
      <xdr:rowOff>106973</xdr:rowOff>
    </xdr:from>
    <xdr:ext cx="502125" cy="217560"/>
    <xdr:sp macro="" textlink="">
      <xdr:nvSpPr>
        <xdr:cNvPr id="17" name="テキスト ボックス 16"/>
        <xdr:cNvSpPr txBox="1"/>
      </xdr:nvSpPr>
      <xdr:spPr>
        <a:xfrm>
          <a:off x="1924783" y="6622073"/>
          <a:ext cx="502125" cy="21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800"/>
            <a:t>(11.7%)</a:t>
          </a:r>
          <a:endParaRPr kumimoji="1" lang="ja-JP" altLang="en-US" sz="800"/>
        </a:p>
      </xdr:txBody>
    </xdr:sp>
    <xdr:clientData/>
  </xdr:oneCellAnchor>
  <xdr:oneCellAnchor>
    <xdr:from>
      <xdr:col>2</xdr:col>
      <xdr:colOff>381000</xdr:colOff>
      <xdr:row>1</xdr:row>
      <xdr:rowOff>180975</xdr:rowOff>
    </xdr:from>
    <xdr:ext cx="3200556" cy="425822"/>
    <xdr:sp macro="" textlink="">
      <xdr:nvSpPr>
        <xdr:cNvPr id="18" name="テキスト ボックス 17"/>
        <xdr:cNvSpPr txBox="1"/>
      </xdr:nvSpPr>
      <xdr:spPr>
        <a:xfrm>
          <a:off x="1752600" y="342900"/>
          <a:ext cx="320055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歳入予算　</a:t>
          </a:r>
          <a:r>
            <a:rPr kumimoji="1" lang="en-US" altLang="ja-JP" sz="2000" b="1" u="sng"/>
            <a:t>1,830,103</a:t>
          </a:r>
          <a:r>
            <a:rPr kumimoji="1" lang="ja-JP" altLang="en-US" sz="2000" b="1"/>
            <a:t>百万円</a:t>
          </a:r>
        </a:p>
      </xdr:txBody>
    </xdr:sp>
    <xdr:clientData/>
  </xdr:oneCellAnchor>
  <xdr:oneCellAnchor>
    <xdr:from>
      <xdr:col>2</xdr:col>
      <xdr:colOff>371475</xdr:colOff>
      <xdr:row>31</xdr:row>
      <xdr:rowOff>133350</xdr:rowOff>
    </xdr:from>
    <xdr:ext cx="3200556" cy="425822"/>
    <xdr:sp macro="" textlink="">
      <xdr:nvSpPr>
        <xdr:cNvPr id="19" name="テキスト ボックス 18"/>
        <xdr:cNvSpPr txBox="1"/>
      </xdr:nvSpPr>
      <xdr:spPr>
        <a:xfrm>
          <a:off x="1743075" y="5448300"/>
          <a:ext cx="3200556"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歳出予算　</a:t>
          </a:r>
          <a:r>
            <a:rPr kumimoji="1" lang="en-US" altLang="ja-JP" sz="2000" b="1" u="sng"/>
            <a:t>1,830,103</a:t>
          </a:r>
          <a:r>
            <a:rPr kumimoji="1" lang="ja-JP" altLang="en-US" sz="2000" b="1"/>
            <a:t>百万円</a:t>
          </a:r>
        </a:p>
      </xdr:txBody>
    </xdr:sp>
    <xdr:clientData/>
  </xdr:oneCellAnchor>
  <xdr:twoCellAnchor>
    <xdr:from>
      <xdr:col>0</xdr:col>
      <xdr:colOff>95250</xdr:colOff>
      <xdr:row>4</xdr:row>
      <xdr:rowOff>85725</xdr:rowOff>
    </xdr:from>
    <xdr:to>
      <xdr:col>9</xdr:col>
      <xdr:colOff>647700</xdr:colOff>
      <xdr:row>29</xdr:row>
      <xdr:rowOff>66675</xdr:rowOff>
    </xdr:to>
    <xdr:grpSp>
      <xdr:nvGrpSpPr>
        <xdr:cNvPr id="20" name="グループ化 11"/>
        <xdr:cNvGrpSpPr>
          <a:grpSpLocks/>
        </xdr:cNvGrpSpPr>
      </xdr:nvGrpSpPr>
      <xdr:grpSpPr bwMode="auto">
        <a:xfrm>
          <a:off x="87297" y="794552"/>
          <a:ext cx="6137430" cy="3829234"/>
          <a:chOff x="95250" y="885825"/>
          <a:chExt cx="6724650" cy="4267200"/>
        </a:xfrm>
      </xdr:grpSpPr>
      <xdr:graphicFrame macro="">
        <xdr:nvGraphicFramePr>
          <xdr:cNvPr id="21" name="グラフ 11"/>
          <xdr:cNvGraphicFramePr>
            <a:graphicFrameLocks/>
          </xdr:cNvGraphicFramePr>
        </xdr:nvGraphicFramePr>
        <xdr:xfrm>
          <a:off x="95250" y="885825"/>
          <a:ext cx="6724650" cy="42672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テキスト ボックス 21"/>
          <xdr:cNvSpPr txBox="1"/>
        </xdr:nvSpPr>
        <xdr:spPr>
          <a:xfrm>
            <a:off x="2886075" y="4152900"/>
            <a:ext cx="4476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noAutofit/>
          </a:bodyPr>
          <a:lstStyle/>
          <a:p>
            <a:r>
              <a:rPr kumimoji="1" lang="en-US" altLang="ja-JP" sz="800"/>
              <a:t>(31.5%)</a:t>
            </a:r>
            <a:endParaRPr kumimoji="1" lang="ja-JP" altLang="en-US" sz="800"/>
          </a:p>
        </xdr:txBody>
      </xdr:sp>
      <xdr:sp macro="" textlink="">
        <xdr:nvSpPr>
          <xdr:cNvPr id="23" name="テキスト ボックス 22"/>
          <xdr:cNvSpPr txBox="1"/>
        </xdr:nvSpPr>
        <xdr:spPr>
          <a:xfrm>
            <a:off x="3895725" y="3257550"/>
            <a:ext cx="4476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noAutofit/>
          </a:bodyPr>
          <a:lstStyle/>
          <a:p>
            <a:r>
              <a:rPr kumimoji="1" lang="en-US" altLang="ja-JP" sz="800"/>
              <a:t>(38.9%)</a:t>
            </a:r>
            <a:endParaRPr kumimoji="1" lang="ja-JP" altLang="en-US" sz="800"/>
          </a:p>
        </xdr:txBody>
      </xdr:sp>
      <xdr:sp macro="" textlink="">
        <xdr:nvSpPr>
          <xdr:cNvPr id="24" name="テキスト ボックス 23"/>
          <xdr:cNvSpPr txBox="1"/>
        </xdr:nvSpPr>
        <xdr:spPr>
          <a:xfrm>
            <a:off x="2781300" y="2276475"/>
            <a:ext cx="4476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noAutofit/>
          </a:bodyPr>
          <a:lstStyle/>
          <a:p>
            <a:r>
              <a:rPr kumimoji="1" lang="en-US" altLang="ja-JP" sz="800"/>
              <a:t>(10.7%)</a:t>
            </a:r>
            <a:endParaRPr kumimoji="1" lang="ja-JP" altLang="en-US" sz="800"/>
          </a:p>
        </xdr:txBody>
      </xdr:sp>
      <xdr:sp macro="" textlink="">
        <xdr:nvSpPr>
          <xdr:cNvPr id="25" name="テキスト ボックス 24"/>
          <xdr:cNvSpPr txBox="1"/>
        </xdr:nvSpPr>
        <xdr:spPr>
          <a:xfrm>
            <a:off x="2085975" y="3324225"/>
            <a:ext cx="4476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noAutofit/>
          </a:bodyPr>
          <a:lstStyle/>
          <a:p>
            <a:r>
              <a:rPr kumimoji="1" lang="en-US" altLang="ja-JP" sz="800"/>
              <a:t>(10.0%)</a:t>
            </a:r>
            <a:endParaRPr kumimoji="1" lang="ja-JP" altLang="en-US" sz="800"/>
          </a:p>
        </xdr:txBody>
      </xdr:sp>
      <xdr:sp macro="" textlink="">
        <xdr:nvSpPr>
          <xdr:cNvPr id="26" name="テキスト ボックス 25"/>
          <xdr:cNvSpPr txBox="1"/>
        </xdr:nvSpPr>
        <xdr:spPr>
          <a:xfrm>
            <a:off x="819150" y="3076575"/>
            <a:ext cx="4476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noAutofit/>
          </a:bodyPr>
          <a:lstStyle/>
          <a:p>
            <a:r>
              <a:rPr kumimoji="1" lang="en-US" altLang="ja-JP" sz="800"/>
              <a:t>(2.7%)</a:t>
            </a:r>
            <a:endParaRPr kumimoji="1" lang="ja-JP" altLang="en-US" sz="800"/>
          </a:p>
        </xdr:txBody>
      </xdr:sp>
      <xdr:sp macro="" textlink="">
        <xdr:nvSpPr>
          <xdr:cNvPr id="27" name="テキスト ボックス 26"/>
          <xdr:cNvSpPr txBox="1"/>
        </xdr:nvSpPr>
        <xdr:spPr>
          <a:xfrm>
            <a:off x="971550" y="2495550"/>
            <a:ext cx="4476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noAutofit/>
          </a:bodyPr>
          <a:lstStyle/>
          <a:p>
            <a:r>
              <a:rPr kumimoji="1" lang="en-US" altLang="ja-JP" sz="800"/>
              <a:t>(0.4%)</a:t>
            </a:r>
            <a:endParaRPr kumimoji="1" lang="ja-JP" altLang="en-US" sz="800"/>
          </a:p>
        </xdr:txBody>
      </xdr:sp>
      <xdr:sp macro="" textlink="">
        <xdr:nvSpPr>
          <xdr:cNvPr id="28" name="テキスト ボックス 27"/>
          <xdr:cNvSpPr txBox="1"/>
        </xdr:nvSpPr>
        <xdr:spPr>
          <a:xfrm>
            <a:off x="828675" y="3600450"/>
            <a:ext cx="4476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noAutofit/>
          </a:bodyPr>
          <a:lstStyle/>
          <a:p>
            <a:r>
              <a:rPr kumimoji="1" lang="en-US" altLang="ja-JP" sz="800"/>
              <a:t>(5.8%)</a:t>
            </a:r>
            <a:endParaRPr kumimoji="1" lang="ja-JP" altLang="en-US" sz="800"/>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0.75092</cdr:x>
      <cdr:y>0.15963</cdr:y>
    </cdr:from>
    <cdr:to>
      <cdr:x>0.98372</cdr:x>
      <cdr:y>0.42092</cdr:y>
    </cdr:to>
    <cdr:sp macro="" textlink="">
      <cdr:nvSpPr>
        <cdr:cNvPr id="2" name="線吹き出し 1 (枠付き) 1"/>
        <cdr:cNvSpPr/>
      </cdr:nvSpPr>
      <cdr:spPr>
        <a:xfrm xmlns:a="http://schemas.openxmlformats.org/drawingml/2006/main">
          <a:off x="4847072" y="647718"/>
          <a:ext cx="1661721" cy="1152528"/>
        </a:xfrm>
        <a:prstGeom xmlns:a="http://schemas.openxmlformats.org/drawingml/2006/main" prst="borderCallout1">
          <a:avLst>
            <a:gd name="adj1" fmla="val 51310"/>
            <a:gd name="adj2" fmla="val 265"/>
            <a:gd name="adj3" fmla="val 106302"/>
            <a:gd name="adj4" fmla="val -36694"/>
          </a:avLst>
        </a:prstGeom>
        <a:ln xmlns:a="http://schemas.openxmlformats.org/drawingml/2006/main" w="9525">
          <a:solidFill>
            <a:schemeClr val="tx1"/>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wrap="square">
          <a:noAutofit/>
        </a:bodyPr>
        <a:lstStyle xmlns:a="http://schemas.openxmlformats.org/drawingml/2006/main"/>
        <a:p xmlns:a="http://schemas.openxmlformats.org/drawingml/2006/main">
          <a:r>
            <a:rPr lang="ja-JP" altLang="en-US" sz="800"/>
            <a:t>内訳</a:t>
          </a:r>
          <a:endParaRPr lang="en-US" altLang="ja-JP" sz="800"/>
        </a:p>
        <a:p xmlns:a="http://schemas.openxmlformats.org/drawingml/2006/main">
          <a:r>
            <a:rPr lang="ja-JP" altLang="en-US" sz="800"/>
            <a:t>　市民税</a:t>
          </a:r>
          <a:endParaRPr lang="en-US" altLang="ja-JP" sz="800"/>
        </a:p>
        <a:p xmlns:a="http://schemas.openxmlformats.org/drawingml/2006/main">
          <a:r>
            <a:rPr lang="ja-JP" altLang="en-US" sz="800"/>
            <a:t>　　　　</a:t>
          </a:r>
          <a:r>
            <a:rPr lang="en-US" altLang="ja-JP" sz="800"/>
            <a:t>320,910</a:t>
          </a:r>
          <a:r>
            <a:rPr lang="ja-JP" altLang="en-US" sz="800" baseline="0"/>
            <a:t>   </a:t>
          </a:r>
          <a:r>
            <a:rPr lang="en-US" altLang="ja-JP" sz="800" baseline="0"/>
            <a:t>(18.1</a:t>
          </a:r>
          <a:r>
            <a:rPr lang="en-US" altLang="ja-JP" sz="800"/>
            <a:t>%)</a:t>
          </a:r>
        </a:p>
        <a:p xmlns:a="http://schemas.openxmlformats.org/drawingml/2006/main">
          <a:r>
            <a:rPr lang="ja-JP" altLang="en-US" sz="800" baseline="0"/>
            <a:t>   </a:t>
          </a:r>
          <a:r>
            <a:rPr lang="ja-JP" altLang="en-US" sz="800"/>
            <a:t>固定資産税及び都市計画税</a:t>
          </a:r>
          <a:endParaRPr lang="en-US" altLang="ja-JP" sz="800"/>
        </a:p>
        <a:p xmlns:a="http://schemas.openxmlformats.org/drawingml/2006/main">
          <a:r>
            <a:rPr lang="ja-JP" altLang="en-US" sz="800"/>
            <a:t>　         </a:t>
          </a:r>
          <a:r>
            <a:rPr lang="en-US" altLang="ja-JP" sz="800"/>
            <a:t>363,465</a:t>
          </a:r>
          <a:r>
            <a:rPr lang="ja-JP" altLang="en-US" sz="800" baseline="0"/>
            <a:t>  </a:t>
          </a:r>
          <a:r>
            <a:rPr lang="en-US" altLang="ja-JP" sz="800"/>
            <a:t>(20.5%)</a:t>
          </a:r>
        </a:p>
        <a:p xmlns:a="http://schemas.openxmlformats.org/drawingml/2006/main">
          <a:r>
            <a:rPr lang="ja-JP" altLang="en-US" sz="800"/>
            <a:t>   その他の税</a:t>
          </a:r>
          <a:endParaRPr lang="en-US" altLang="ja-JP" sz="800"/>
        </a:p>
        <a:p xmlns:a="http://schemas.openxmlformats.org/drawingml/2006/main">
          <a:r>
            <a:rPr lang="en-US" altLang="ja-JP" sz="800"/>
            <a:t>              57,662</a:t>
          </a:r>
          <a:r>
            <a:rPr lang="ja-JP" altLang="en-US" sz="800" baseline="0"/>
            <a:t>    </a:t>
          </a:r>
          <a:r>
            <a:rPr lang="en-US" altLang="ja-JP" sz="800" baseline="0"/>
            <a:t>(3.3</a:t>
          </a:r>
          <a:r>
            <a:rPr lang="en-US" altLang="ja-JP" sz="800"/>
            <a:t>%)</a:t>
          </a:r>
          <a:endParaRPr lang="ja-JP" sz="800"/>
        </a:p>
      </cdr:txBody>
    </cdr:sp>
  </cdr:relSizeAnchor>
  <cdr:relSizeAnchor xmlns:cdr="http://schemas.openxmlformats.org/drawingml/2006/chartDrawing">
    <cdr:from>
      <cdr:x>0.04548</cdr:x>
      <cdr:y>0.0295</cdr:y>
    </cdr:from>
    <cdr:to>
      <cdr:x>0.24155</cdr:x>
      <cdr:y>0.29012</cdr:y>
    </cdr:to>
    <cdr:sp macro="" textlink="">
      <cdr:nvSpPr>
        <cdr:cNvPr id="3" name="正方形/長方形 2"/>
        <cdr:cNvSpPr/>
      </cdr:nvSpPr>
      <cdr:spPr>
        <a:xfrm xmlns:a="http://schemas.openxmlformats.org/drawingml/2006/main" flipH="1">
          <a:off x="314312" y="123834"/>
          <a:ext cx="1343239" cy="1095390"/>
        </a:xfrm>
        <a:prstGeom xmlns:a="http://schemas.openxmlformats.org/drawingml/2006/main" prst="rect">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square">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a:t>内訳</a:t>
          </a:r>
          <a:endParaRPr lang="en-US" altLang="ja-JP" sz="800"/>
        </a:p>
        <a:p xmlns:a="http://schemas.openxmlformats.org/drawingml/2006/main">
          <a:r>
            <a:rPr lang="ja-JP" altLang="en-US" sz="800"/>
            <a:t>　</a:t>
          </a:r>
          <a:r>
            <a:rPr lang="ja-JP" altLang="ja-JP" sz="800">
              <a:solidFill>
                <a:sysClr val="windowText" lastClr="000000"/>
              </a:solidFill>
              <a:effectLst/>
              <a:latin typeface="Calibri"/>
              <a:ea typeface="+mn-ea"/>
              <a:cs typeface="+mn-cs"/>
            </a:rPr>
            <a:t>使用料・手数料</a:t>
          </a:r>
          <a:endParaRPr lang="ja-JP" altLang="ja-JP" sz="800">
            <a:effectLst/>
          </a:endParaRPr>
        </a:p>
        <a:p xmlns:a="http://schemas.openxmlformats.org/drawingml/2006/main">
          <a:r>
            <a:rPr lang="ja-JP" altLang="ja-JP" sz="800">
              <a:solidFill>
                <a:sysClr val="windowText" lastClr="000000"/>
              </a:solidFill>
              <a:effectLst/>
              <a:latin typeface="Calibri"/>
              <a:ea typeface="+mn-ea"/>
              <a:cs typeface="+mn-cs"/>
            </a:rPr>
            <a:t>　           </a:t>
          </a:r>
          <a:r>
            <a:rPr lang="en-US" altLang="ja-JP" sz="800">
              <a:solidFill>
                <a:sysClr val="windowText" lastClr="000000"/>
              </a:solidFill>
              <a:effectLst/>
              <a:latin typeface="Calibri"/>
              <a:ea typeface="+mn-ea"/>
              <a:cs typeface="+mn-cs"/>
            </a:rPr>
            <a:t>69,592</a:t>
          </a:r>
          <a:r>
            <a:rPr lang="ja-JP" altLang="ja-JP" sz="800" baseline="0">
              <a:solidFill>
                <a:sysClr val="windowText" lastClr="000000"/>
              </a:solidFill>
              <a:effectLst/>
              <a:latin typeface="Calibri"/>
              <a:ea typeface="+mn-ea"/>
              <a:cs typeface="+mn-cs"/>
            </a:rPr>
            <a:t>　</a:t>
          </a:r>
          <a:r>
            <a:rPr lang="en-US" altLang="ja-JP" sz="800" baseline="0">
              <a:solidFill>
                <a:sysClr val="windowText" lastClr="000000"/>
              </a:solidFill>
              <a:effectLst/>
              <a:latin typeface="Calibri"/>
              <a:ea typeface="+mn-ea"/>
              <a:cs typeface="+mn-cs"/>
            </a:rPr>
            <a:t>(3.9</a:t>
          </a:r>
          <a:r>
            <a:rPr lang="en-US" altLang="ja-JP" sz="800">
              <a:solidFill>
                <a:sysClr val="windowText" lastClr="000000"/>
              </a:solidFill>
              <a:effectLst/>
              <a:latin typeface="Calibri"/>
              <a:ea typeface="+mn-ea"/>
              <a:cs typeface="+mn-cs"/>
            </a:rPr>
            <a:t>%)</a:t>
          </a:r>
          <a:endParaRPr lang="en-US" altLang="ja-JP" sz="800"/>
        </a:p>
        <a:p xmlns:a="http://schemas.openxmlformats.org/drawingml/2006/main">
          <a:r>
            <a:rPr lang="en-US" altLang="ja-JP" sz="800"/>
            <a:t>   </a:t>
          </a:r>
          <a:r>
            <a:rPr lang="ja-JP" altLang="en-US" sz="800"/>
            <a:t>繰入金（基金等）</a:t>
          </a:r>
          <a:endParaRPr lang="en-US" altLang="ja-JP" sz="800"/>
        </a:p>
        <a:p xmlns:a="http://schemas.openxmlformats.org/drawingml/2006/main">
          <a:r>
            <a:rPr lang="ja-JP" altLang="en-US" sz="800"/>
            <a:t>　　　　</a:t>
          </a:r>
          <a:r>
            <a:rPr lang="ja-JP" altLang="en-US" sz="800" baseline="0"/>
            <a:t>  </a:t>
          </a:r>
          <a:r>
            <a:rPr lang="en-US" altLang="ja-JP" sz="800"/>
            <a:t>28,241</a:t>
          </a:r>
          <a:r>
            <a:rPr lang="ja-JP" altLang="en-US" sz="800" baseline="0"/>
            <a:t>　</a:t>
          </a:r>
          <a:r>
            <a:rPr lang="en-US" altLang="ja-JP" sz="800" baseline="0"/>
            <a:t>(1.6</a:t>
          </a:r>
          <a:r>
            <a:rPr lang="en-US" altLang="ja-JP" sz="800"/>
            <a:t>%)</a:t>
          </a:r>
        </a:p>
        <a:p xmlns:a="http://schemas.openxmlformats.org/drawingml/2006/main">
          <a:r>
            <a:rPr lang="ja-JP" altLang="en-US" sz="800"/>
            <a:t>　諸収入など</a:t>
          </a:r>
          <a:endParaRPr lang="en-US" altLang="ja-JP" sz="800"/>
        </a:p>
        <a:p xmlns:a="http://schemas.openxmlformats.org/drawingml/2006/main">
          <a:r>
            <a:rPr lang="en-US" altLang="ja-JP" sz="800"/>
            <a:t>              93,630</a:t>
          </a:r>
          <a:r>
            <a:rPr lang="en-US" altLang="ja-JP" sz="800" baseline="0"/>
            <a:t> </a:t>
          </a:r>
          <a:r>
            <a:rPr lang="ja-JP" altLang="en-US" sz="800" baseline="0"/>
            <a:t>  </a:t>
          </a:r>
          <a:r>
            <a:rPr lang="en-US" altLang="ja-JP" sz="800" baseline="0"/>
            <a:t>(5.3</a:t>
          </a:r>
          <a:r>
            <a:rPr lang="en-US" altLang="ja-JP" sz="800"/>
            <a:t>%)</a:t>
          </a:r>
          <a:endParaRPr lang="ja-JP" sz="800"/>
        </a:p>
      </cdr:txBody>
    </cdr:sp>
  </cdr:relSizeAnchor>
  <cdr:relSizeAnchor xmlns:cdr="http://schemas.openxmlformats.org/drawingml/2006/chartDrawing">
    <cdr:from>
      <cdr:x>0.24155</cdr:x>
      <cdr:y>0.16617</cdr:y>
    </cdr:from>
    <cdr:to>
      <cdr:x>0.4</cdr:x>
      <cdr:y>0.27395</cdr:y>
    </cdr:to>
    <cdr:cxnSp macro="">
      <cdr:nvCxnSpPr>
        <cdr:cNvPr id="5" name="直線コネクタ 4"/>
        <cdr:cNvCxnSpPr>
          <a:stCxn xmlns:a="http://schemas.openxmlformats.org/drawingml/2006/main" id="3" idx="1"/>
        </cdr:cNvCxnSpPr>
      </cdr:nvCxnSpPr>
      <cdr:spPr>
        <a:xfrm xmlns:a="http://schemas.openxmlformats.org/drawingml/2006/main">
          <a:off x="1657551" y="671529"/>
          <a:ext cx="990399" cy="47148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0.69438</cdr:x>
      <cdr:y>0.15026</cdr:y>
    </cdr:from>
    <cdr:to>
      <cdr:x>0.9715</cdr:x>
      <cdr:y>0.28347</cdr:y>
    </cdr:to>
    <cdr:sp macro="" textlink="">
      <cdr:nvSpPr>
        <cdr:cNvPr id="2" name="線吹き出し 1 (枠付き) 1"/>
        <cdr:cNvSpPr/>
      </cdr:nvSpPr>
      <cdr:spPr>
        <a:xfrm xmlns:a="http://schemas.openxmlformats.org/drawingml/2006/main">
          <a:off x="4613369" y="560975"/>
          <a:ext cx="1911213" cy="572530"/>
        </a:xfrm>
        <a:prstGeom xmlns:a="http://schemas.openxmlformats.org/drawingml/2006/main" prst="borderCallout1">
          <a:avLst>
            <a:gd name="adj1" fmla="val 44849"/>
            <a:gd name="adj2" fmla="val -34"/>
            <a:gd name="adj3" fmla="val 114216"/>
            <a:gd name="adj4" fmla="val -25907"/>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wrap="square">
          <a:noAutofit/>
        </a:bodyPr>
        <a:lstStyle xmlns:a="http://schemas.openxmlformats.org/drawingml/2006/main"/>
        <a:p xmlns:a="http://schemas.openxmlformats.org/drawingml/2006/main">
          <a:r>
            <a:rPr lang="ja-JP" altLang="en-US" sz="800"/>
            <a:t>内訳</a:t>
          </a:r>
          <a:endParaRPr lang="en-US" altLang="ja-JP" sz="800"/>
        </a:p>
        <a:p xmlns:a="http://schemas.openxmlformats.org/drawingml/2006/main">
          <a:r>
            <a:rPr lang="ja-JP" altLang="en-US" sz="800"/>
            <a:t>　退職手当           </a:t>
          </a:r>
          <a:r>
            <a:rPr lang="ja-JP" altLang="en-US" sz="800" baseline="0"/>
            <a:t>  </a:t>
          </a:r>
          <a:r>
            <a:rPr lang="en-US" altLang="ja-JP" sz="800" baseline="0"/>
            <a:t>21,529</a:t>
          </a:r>
          <a:r>
            <a:rPr lang="en-US" altLang="ja-JP" sz="800"/>
            <a:t> </a:t>
          </a:r>
          <a:r>
            <a:rPr lang="en-US" altLang="ja-JP" sz="800" baseline="0"/>
            <a:t>     </a:t>
          </a:r>
          <a:r>
            <a:rPr lang="en-US" altLang="ja-JP" sz="800"/>
            <a:t>(1.2%)</a:t>
          </a:r>
        </a:p>
        <a:p xmlns:a="http://schemas.openxmlformats.org/drawingml/2006/main">
          <a:r>
            <a:rPr lang="ja-JP" altLang="en-US" sz="800"/>
            <a:t>　退職手当以外  </a:t>
          </a:r>
          <a:r>
            <a:rPr lang="en-US" altLang="ja-JP" sz="800"/>
            <a:t>279,454    (15.2%)</a:t>
          </a:r>
        </a:p>
      </cdr:txBody>
    </cdr:sp>
  </cdr:relSizeAnchor>
</c:userShapes>
</file>

<file path=xl/drawings/drawing8.xml><?xml version="1.0" encoding="utf-8"?>
<c:userShapes xmlns:c="http://schemas.openxmlformats.org/drawingml/2006/chart">
  <cdr:relSizeAnchor xmlns:cdr="http://schemas.openxmlformats.org/drawingml/2006/chartDrawing">
    <cdr:from>
      <cdr:x>0.73632</cdr:x>
      <cdr:y>0.15118</cdr:y>
    </cdr:from>
    <cdr:to>
      <cdr:x>0.97526</cdr:x>
      <cdr:y>0.40562</cdr:y>
    </cdr:to>
    <cdr:sp macro="" textlink="">
      <cdr:nvSpPr>
        <cdr:cNvPr id="4" name="線吹き出し 1 (枠付き) 3"/>
        <cdr:cNvSpPr/>
      </cdr:nvSpPr>
      <cdr:spPr>
        <a:xfrm xmlns:a="http://schemas.openxmlformats.org/drawingml/2006/main">
          <a:off x="4911911" y="601791"/>
          <a:ext cx="1626722" cy="1085828"/>
        </a:xfrm>
        <a:prstGeom xmlns:a="http://schemas.openxmlformats.org/drawingml/2006/main" prst="borderCallout1">
          <a:avLst>
            <a:gd name="adj1" fmla="val 51310"/>
            <a:gd name="adj2" fmla="val 265"/>
            <a:gd name="adj3" fmla="val 106302"/>
            <a:gd name="adj4" fmla="val -36694"/>
          </a:avLst>
        </a:prstGeom>
        <a:ln xmlns:a="http://schemas.openxmlformats.org/drawingml/2006/main" w="9525">
          <a:solidFill>
            <a:schemeClr val="tx1"/>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square">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ja-JP" altLang="en-US" sz="800"/>
            <a:t>内訳</a:t>
          </a:r>
          <a:endParaRPr lang="en-US" altLang="ja-JP" sz="800"/>
        </a:p>
        <a:p xmlns:a="http://schemas.openxmlformats.org/drawingml/2006/main">
          <a:r>
            <a:rPr lang="ja-JP" altLang="en-US" sz="800"/>
            <a:t>　市民税</a:t>
          </a:r>
          <a:endParaRPr lang="en-US" altLang="ja-JP" sz="800"/>
        </a:p>
        <a:p xmlns:a="http://schemas.openxmlformats.org/drawingml/2006/main">
          <a:r>
            <a:rPr lang="ja-JP" altLang="en-US" sz="800"/>
            <a:t>　　　　</a:t>
          </a:r>
          <a:r>
            <a:rPr lang="en-US" altLang="ja-JP" sz="800"/>
            <a:t>287,835</a:t>
          </a:r>
          <a:r>
            <a:rPr lang="ja-JP" altLang="en-US" sz="800" baseline="0"/>
            <a:t>   </a:t>
          </a:r>
          <a:r>
            <a:rPr lang="en-US" altLang="ja-JP" sz="800" baseline="0"/>
            <a:t>(15.7</a:t>
          </a:r>
          <a:r>
            <a:rPr lang="en-US" altLang="ja-JP" sz="800"/>
            <a:t>%)</a:t>
          </a:r>
        </a:p>
        <a:p xmlns:a="http://schemas.openxmlformats.org/drawingml/2006/main">
          <a:r>
            <a:rPr lang="ja-JP" altLang="en-US" sz="800" baseline="0"/>
            <a:t>   </a:t>
          </a:r>
          <a:r>
            <a:rPr lang="ja-JP" altLang="en-US" sz="800"/>
            <a:t>固定資産税及び都市計画税</a:t>
          </a:r>
          <a:endParaRPr lang="en-US" altLang="ja-JP" sz="800"/>
        </a:p>
        <a:p xmlns:a="http://schemas.openxmlformats.org/drawingml/2006/main">
          <a:r>
            <a:rPr lang="ja-JP" altLang="en-US" sz="800"/>
            <a:t>　         </a:t>
          </a:r>
          <a:r>
            <a:rPr lang="en-US" altLang="ja-JP" sz="800"/>
            <a:t>367,270</a:t>
          </a:r>
          <a:r>
            <a:rPr lang="ja-JP" altLang="en-US" sz="800" baseline="0"/>
            <a:t>  </a:t>
          </a:r>
          <a:r>
            <a:rPr lang="en-US" altLang="ja-JP" sz="800"/>
            <a:t>(20.1%)</a:t>
          </a:r>
        </a:p>
        <a:p xmlns:a="http://schemas.openxmlformats.org/drawingml/2006/main">
          <a:r>
            <a:rPr lang="ja-JP" altLang="en-US" sz="800"/>
            <a:t>   その他の税</a:t>
          </a:r>
          <a:endParaRPr lang="en-US" altLang="ja-JP" sz="800"/>
        </a:p>
        <a:p xmlns:a="http://schemas.openxmlformats.org/drawingml/2006/main">
          <a:r>
            <a:rPr lang="en-US" altLang="ja-JP" sz="800"/>
            <a:t>              56,796</a:t>
          </a:r>
          <a:r>
            <a:rPr lang="ja-JP" altLang="en-US" sz="800" baseline="0"/>
            <a:t>    </a:t>
          </a:r>
          <a:r>
            <a:rPr lang="en-US" altLang="ja-JP" sz="800" baseline="0"/>
            <a:t>(3.1</a:t>
          </a:r>
          <a:r>
            <a:rPr lang="en-US" altLang="ja-JP" sz="800"/>
            <a:t>%)</a:t>
          </a:r>
          <a:endParaRPr lang="ja-JP" sz="800"/>
        </a:p>
      </cdr:txBody>
    </cdr:sp>
  </cdr:relSizeAnchor>
  <cdr:relSizeAnchor xmlns:cdr="http://schemas.openxmlformats.org/drawingml/2006/chartDrawing">
    <cdr:from>
      <cdr:x>0.2609</cdr:x>
      <cdr:y>0.15413</cdr:y>
    </cdr:from>
    <cdr:to>
      <cdr:x>0.41605</cdr:x>
      <cdr:y>0.2651</cdr:y>
    </cdr:to>
    <cdr:cxnSp macro="">
      <cdr:nvCxnSpPr>
        <cdr:cNvPr id="6" name="直線コネクタ 5"/>
        <cdr:cNvCxnSpPr/>
      </cdr:nvCxnSpPr>
      <cdr:spPr>
        <a:xfrm xmlns:a="http://schemas.openxmlformats.org/drawingml/2006/main">
          <a:off x="1811851" y="563080"/>
          <a:ext cx="1000609" cy="46624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0.0625</cdr:x>
      <cdr:y>0</cdr:y>
    </cdr:from>
    <cdr:to>
      <cdr:x>0.06152</cdr:x>
      <cdr:y>0</cdr:y>
    </cdr:to>
    <cdr:sp macro="" textlink="">
      <cdr:nvSpPr>
        <cdr:cNvPr id="5" name="正方形/長方形 4"/>
        <cdr:cNvSpPr/>
      </cdr:nvSpPr>
      <cdr:spPr>
        <a:xfrm xmlns:a="http://schemas.openxmlformats.org/drawingml/2006/main" flipH="1">
          <a:off x="467095" y="0"/>
          <a:ext cx="1343239" cy="1102098"/>
        </a:xfrm>
        <a:prstGeom xmlns:a="http://schemas.openxmlformats.org/drawingml/2006/main" prst="rect">
          <a:avLst/>
        </a:prstGeom>
        <a:solidFill xmlns:a="http://schemas.openxmlformats.org/drawingml/2006/main">
          <a:schemeClr val="bg1"/>
        </a:solidFill>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square">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ja-JP" altLang="en-US" sz="800"/>
            <a:t>内訳</a:t>
          </a:r>
          <a:endParaRPr lang="en-US" altLang="ja-JP" sz="800"/>
        </a:p>
        <a:p xmlns:a="http://schemas.openxmlformats.org/drawingml/2006/main">
          <a:r>
            <a:rPr lang="ja-JP" altLang="en-US" sz="800"/>
            <a:t>　</a:t>
          </a:r>
          <a:r>
            <a:rPr lang="ja-JP" altLang="ja-JP" sz="800">
              <a:solidFill>
                <a:sysClr val="windowText" lastClr="000000"/>
              </a:solidFill>
              <a:effectLst/>
              <a:latin typeface="Calibri"/>
              <a:ea typeface="+mn-ea"/>
              <a:cs typeface="+mn-cs"/>
            </a:rPr>
            <a:t>使用料・手数料</a:t>
          </a:r>
          <a:endParaRPr lang="ja-JP" altLang="ja-JP" sz="800">
            <a:effectLst/>
          </a:endParaRPr>
        </a:p>
        <a:p xmlns:a="http://schemas.openxmlformats.org/drawingml/2006/main">
          <a:r>
            <a:rPr lang="ja-JP" altLang="ja-JP" sz="800">
              <a:solidFill>
                <a:sysClr val="windowText" lastClr="000000"/>
              </a:solidFill>
              <a:effectLst/>
              <a:latin typeface="Calibri"/>
              <a:ea typeface="+mn-ea"/>
              <a:cs typeface="+mn-cs"/>
            </a:rPr>
            <a:t>　           </a:t>
          </a:r>
          <a:r>
            <a:rPr lang="en-US" altLang="ja-JP" sz="800">
              <a:solidFill>
                <a:sysClr val="windowText" lastClr="000000"/>
              </a:solidFill>
              <a:effectLst/>
              <a:latin typeface="Calibri"/>
              <a:ea typeface="+mn-ea"/>
              <a:cs typeface="+mn-cs"/>
            </a:rPr>
            <a:t>68,895</a:t>
          </a:r>
          <a:r>
            <a:rPr lang="ja-JP" altLang="ja-JP" sz="800" baseline="0">
              <a:solidFill>
                <a:sysClr val="windowText" lastClr="000000"/>
              </a:solidFill>
              <a:effectLst/>
              <a:latin typeface="Calibri"/>
              <a:ea typeface="+mn-ea"/>
              <a:cs typeface="+mn-cs"/>
            </a:rPr>
            <a:t>　</a:t>
          </a:r>
          <a:r>
            <a:rPr lang="en-US" altLang="ja-JP" sz="800" baseline="0">
              <a:solidFill>
                <a:sysClr val="windowText" lastClr="000000"/>
              </a:solidFill>
              <a:effectLst/>
              <a:latin typeface="Calibri"/>
              <a:ea typeface="+mn-ea"/>
              <a:cs typeface="+mn-cs"/>
            </a:rPr>
            <a:t>(3.8</a:t>
          </a:r>
          <a:r>
            <a:rPr lang="en-US" altLang="ja-JP" sz="800">
              <a:solidFill>
                <a:sysClr val="windowText" lastClr="000000"/>
              </a:solidFill>
              <a:effectLst/>
              <a:latin typeface="Calibri"/>
              <a:ea typeface="+mn-ea"/>
              <a:cs typeface="+mn-cs"/>
            </a:rPr>
            <a:t>%)</a:t>
          </a:r>
          <a:endParaRPr lang="en-US" altLang="ja-JP" sz="800"/>
        </a:p>
        <a:p xmlns:a="http://schemas.openxmlformats.org/drawingml/2006/main">
          <a:r>
            <a:rPr lang="en-US" altLang="ja-JP" sz="800"/>
            <a:t>   </a:t>
          </a:r>
          <a:r>
            <a:rPr lang="ja-JP" altLang="en-US" sz="800"/>
            <a:t>繰入金（基金等）</a:t>
          </a:r>
          <a:endParaRPr lang="en-US" altLang="ja-JP" sz="800"/>
        </a:p>
        <a:p xmlns:a="http://schemas.openxmlformats.org/drawingml/2006/main">
          <a:r>
            <a:rPr lang="ja-JP" altLang="en-US" sz="800"/>
            <a:t>　　　　</a:t>
          </a:r>
          <a:r>
            <a:rPr lang="ja-JP" altLang="en-US" sz="800" baseline="0"/>
            <a:t>  </a:t>
          </a:r>
          <a:r>
            <a:rPr lang="en-US" altLang="ja-JP" sz="800" baseline="0"/>
            <a:t>30</a:t>
          </a:r>
          <a:r>
            <a:rPr lang="en-US" altLang="ja-JP" sz="800"/>
            <a:t>,700</a:t>
          </a:r>
          <a:r>
            <a:rPr lang="ja-JP" altLang="en-US" sz="800" baseline="0"/>
            <a:t>　</a:t>
          </a:r>
          <a:r>
            <a:rPr lang="en-US" altLang="ja-JP" sz="800" baseline="0"/>
            <a:t>(1.7</a:t>
          </a:r>
          <a:r>
            <a:rPr lang="en-US" altLang="ja-JP" sz="800"/>
            <a:t>%)</a:t>
          </a:r>
        </a:p>
        <a:p xmlns:a="http://schemas.openxmlformats.org/drawingml/2006/main">
          <a:r>
            <a:rPr lang="ja-JP" altLang="en-US" sz="800"/>
            <a:t>　諸収入など</a:t>
          </a:r>
          <a:endParaRPr lang="en-US" altLang="ja-JP" sz="800"/>
        </a:p>
        <a:p xmlns:a="http://schemas.openxmlformats.org/drawingml/2006/main">
          <a:r>
            <a:rPr lang="en-US" altLang="ja-JP" sz="800"/>
            <a:t>              95,664</a:t>
          </a:r>
          <a:r>
            <a:rPr lang="en-US" altLang="ja-JP" sz="800" baseline="0"/>
            <a:t> </a:t>
          </a:r>
          <a:r>
            <a:rPr lang="ja-JP" altLang="en-US" sz="800" baseline="0"/>
            <a:t>  </a:t>
          </a:r>
          <a:r>
            <a:rPr lang="en-US" altLang="ja-JP" sz="800" baseline="0"/>
            <a:t>(5.2</a:t>
          </a:r>
          <a:r>
            <a:rPr lang="en-US" altLang="ja-JP" sz="800"/>
            <a:t>%)</a:t>
          </a:r>
          <a:endParaRPr lang="ja-JP" sz="800"/>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33130</xdr:colOff>
      <xdr:row>3</xdr:row>
      <xdr:rowOff>149087</xdr:rowOff>
    </xdr:from>
    <xdr:to>
      <xdr:col>10</xdr:col>
      <xdr:colOff>9525</xdr:colOff>
      <xdr:row>4</xdr:row>
      <xdr:rowOff>787262</xdr:rowOff>
    </xdr:to>
    <xdr:sp macro="" textlink="">
      <xdr:nvSpPr>
        <xdr:cNvPr id="2" name="角丸四角形 1"/>
        <xdr:cNvSpPr/>
      </xdr:nvSpPr>
      <xdr:spPr>
        <a:xfrm>
          <a:off x="33130" y="996812"/>
          <a:ext cx="7072520" cy="962025"/>
        </a:xfrm>
        <a:prstGeom prst="roundRect">
          <a:avLst>
            <a:gd name="adj" fmla="val 9524"/>
          </a:avLst>
        </a:prstGeom>
        <a:noFill/>
        <a:ln w="15875">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5623336\AppData\Local\Temp\Temp1_HP&#29992;&#12487;&#12540;&#12479;&#65288;8&#26522;&#12418;&#12398;&#65289;.zip\8&#12414;&#12356;&#12418;&#12398;\08&#30446;&#30340;&#31246;&#31561;&#12398;&#20351;&#36884;&#12395;&#12388;&#12356;&#1239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518;&#12540;&#12470;&#20316;&#26989;&#29992;&#12501;&#12457;&#12523;&#12480;/da0001&#65288;&#36001;&#21209;&#65319;&#65289;/04_&#20491;&#21029;&#12521;&#12452;&#12531;&#12398;&#12362;&#12375;&#12372;&#12392;/17_&#12507;&#12540;&#12512;&#12506;&#12540;&#12472;/R2&#24180;&#24230;&#12398;&#12362;&#12375;&#12372;&#12392;/1&#36001;/02&#12288;&#27770;&#35009;/27&#12288;210216&#12288;3&#24403;&#21021;&#20104;&#31639;&#65288;&#26696;&#65289;&#9733;/02.%208&#26522;&#12418;&#12398;/01&#12288;&#26612;&#30000;&#12373;&#12435;&#12424;&#12426;/08&#30446;&#30340;&#31246;&#31561;&#12398;&#20351;&#36884;&#12395;&#12388;&#12356;&#123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Ｐ1（入湯・事業所）"/>
      <sheetName val="Ｐ2（都計・消費税）"/>
      <sheetName val="Ｐ3（消費税）"/>
    </sheetNames>
    <sheetDataSet>
      <sheetData sheetId="0">
        <row r="6">
          <cell r="C6" t="str">
            <v>3年度予算</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Ｐ1（入湯・事業所）"/>
      <sheetName val="Ｐ2（都計・消費税）"/>
      <sheetName val="Ｐ3（消費税）"/>
    </sheetNames>
    <sheetDataSet>
      <sheetData sheetId="0">
        <row r="6">
          <cell r="C6" t="str">
            <v>3年度予算</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1"/>
  <sheetViews>
    <sheetView view="pageBreakPreview" zoomScale="70" zoomScaleNormal="100" zoomScaleSheetLayoutView="70" workbookViewId="0">
      <selection activeCell="J16" sqref="A12:XFD16"/>
    </sheetView>
  </sheetViews>
  <sheetFormatPr defaultRowHeight="13.5"/>
  <cols>
    <col min="1" max="9" width="9.625" style="1" customWidth="1"/>
    <col min="10" max="16384" width="9" style="1"/>
  </cols>
  <sheetData>
    <row r="1" spans="1:9" ht="13.5" customHeight="1">
      <c r="H1" s="1150" t="s">
        <v>3</v>
      </c>
      <c r="I1" s="1150"/>
    </row>
    <row r="2" spans="1:9" ht="13.5" customHeight="1">
      <c r="H2" s="1150"/>
      <c r="I2" s="1150"/>
    </row>
    <row r="12" spans="1:9" ht="13.5" customHeight="1">
      <c r="A12" s="1151" t="s">
        <v>10</v>
      </c>
      <c r="B12" s="1151"/>
      <c r="C12" s="1151"/>
      <c r="D12" s="1151"/>
      <c r="E12" s="1151"/>
      <c r="F12" s="1151"/>
      <c r="G12" s="1151"/>
      <c r="H12" s="1151"/>
      <c r="I12" s="1151"/>
    </row>
    <row r="13" spans="1:9" ht="13.5" customHeight="1">
      <c r="A13" s="1151"/>
      <c r="B13" s="1151"/>
      <c r="C13" s="1151"/>
      <c r="D13" s="1151"/>
      <c r="E13" s="1151"/>
      <c r="F13" s="1151"/>
      <c r="G13" s="1151"/>
      <c r="H13" s="1151"/>
      <c r="I13" s="1151"/>
    </row>
    <row r="14" spans="1:9" ht="13.5" customHeight="1">
      <c r="A14" s="1151"/>
      <c r="B14" s="1151"/>
      <c r="C14" s="1151"/>
      <c r="D14" s="1151"/>
      <c r="E14" s="1151"/>
      <c r="F14" s="1151"/>
      <c r="G14" s="1151"/>
      <c r="H14" s="1151"/>
      <c r="I14" s="1151"/>
    </row>
    <row r="15" spans="1:9" ht="13.5" customHeight="1">
      <c r="A15" s="1151"/>
      <c r="B15" s="1151"/>
      <c r="C15" s="1151"/>
      <c r="D15" s="1151"/>
      <c r="E15" s="1151"/>
      <c r="F15" s="1151"/>
      <c r="G15" s="1151"/>
      <c r="H15" s="1151"/>
      <c r="I15" s="1151"/>
    </row>
    <row r="16" spans="1:9" ht="13.5" customHeight="1">
      <c r="A16" s="1151"/>
      <c r="B16" s="1151"/>
      <c r="C16" s="1151"/>
      <c r="D16" s="1151"/>
      <c r="E16" s="1151"/>
      <c r="F16" s="1151"/>
      <c r="G16" s="1151"/>
      <c r="H16" s="1151"/>
      <c r="I16" s="1151"/>
    </row>
    <row r="23" spans="14:14" ht="14.25">
      <c r="N23" s="8"/>
    </row>
    <row r="24" spans="14:14" ht="13.5" customHeight="1">
      <c r="N24"/>
    </row>
    <row r="25" spans="14:14" ht="13.5" customHeight="1">
      <c r="N25"/>
    </row>
    <row r="26" spans="14:14" ht="13.5" customHeight="1">
      <c r="N26"/>
    </row>
    <row r="27" spans="14:14" ht="13.5" customHeight="1">
      <c r="N27"/>
    </row>
    <row r="28" spans="14:14" ht="13.5" customHeight="1">
      <c r="N28"/>
    </row>
    <row r="29" spans="14:14" ht="13.5" customHeight="1">
      <c r="N29"/>
    </row>
    <row r="30" spans="14:14">
      <c r="N30"/>
    </row>
    <row r="31" spans="14:14">
      <c r="N31"/>
    </row>
    <row r="32" spans="14:14">
      <c r="N32"/>
    </row>
    <row r="33" spans="3:14">
      <c r="N33"/>
    </row>
    <row r="34" spans="3:14">
      <c r="N34"/>
    </row>
    <row r="35" spans="3:14">
      <c r="N35"/>
    </row>
    <row r="36" spans="3:14">
      <c r="N36"/>
    </row>
    <row r="37" spans="3:14">
      <c r="N37"/>
    </row>
    <row r="38" spans="3:14">
      <c r="N38"/>
    </row>
    <row r="39" spans="3:14">
      <c r="N39"/>
    </row>
    <row r="40" spans="3:14">
      <c r="N40"/>
    </row>
    <row r="41" spans="3:14">
      <c r="N41"/>
    </row>
    <row r="42" spans="3:14">
      <c r="N42"/>
    </row>
    <row r="43" spans="3:14" ht="13.5" customHeight="1">
      <c r="C43" s="1152" t="s">
        <v>11</v>
      </c>
      <c r="D43" s="1153"/>
      <c r="E43" s="1153"/>
      <c r="F43" s="1153"/>
      <c r="G43" s="1153"/>
      <c r="N43"/>
    </row>
    <row r="44" spans="3:14" ht="13.5" customHeight="1">
      <c r="C44" s="1153"/>
      <c r="D44" s="1153"/>
      <c r="E44" s="1153"/>
      <c r="F44" s="1153"/>
      <c r="G44" s="1153"/>
    </row>
    <row r="45" spans="3:14" ht="13.5" customHeight="1">
      <c r="C45" s="1153"/>
      <c r="D45" s="1153"/>
      <c r="E45" s="1153"/>
      <c r="F45" s="1153"/>
      <c r="G45" s="1153"/>
    </row>
    <row r="46" spans="3:14" ht="13.5" customHeight="1">
      <c r="C46" s="1153"/>
      <c r="D46" s="1153"/>
      <c r="E46" s="1153"/>
      <c r="F46" s="1153"/>
      <c r="G46" s="1153"/>
    </row>
    <row r="47" spans="3:14" ht="13.5" customHeight="1">
      <c r="C47" s="1153"/>
      <c r="D47" s="1153"/>
      <c r="E47" s="1153"/>
      <c r="F47" s="1153"/>
      <c r="G47" s="1153"/>
    </row>
    <row r="48" spans="3:14" ht="13.5" customHeight="1">
      <c r="C48" s="1153"/>
      <c r="D48" s="1153"/>
      <c r="E48" s="1153"/>
      <c r="F48" s="1153"/>
      <c r="G48" s="1153"/>
    </row>
    <row r="49" spans="3:7">
      <c r="C49" s="1154"/>
      <c r="D49" s="1154"/>
      <c r="E49" s="1154"/>
      <c r="F49" s="1154"/>
      <c r="G49" s="1154"/>
    </row>
    <row r="50" spans="3:7">
      <c r="C50" s="1154"/>
      <c r="D50" s="1154"/>
      <c r="E50" s="1154"/>
      <c r="F50" s="1154"/>
      <c r="G50" s="1154"/>
    </row>
    <row r="51" spans="3:7">
      <c r="C51" s="1154"/>
      <c r="D51" s="1154"/>
      <c r="E51" s="1154"/>
      <c r="F51" s="1154"/>
      <c r="G51" s="1154"/>
    </row>
  </sheetData>
  <mergeCells count="4">
    <mergeCell ref="H1:I2"/>
    <mergeCell ref="A12:I16"/>
    <mergeCell ref="C43:G48"/>
    <mergeCell ref="C49:G51"/>
  </mergeCells>
  <phoneticPr fontId="4"/>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I1:J3"/>
  <sheetViews>
    <sheetView view="pageBreakPreview" topLeftCell="B1" zoomScaleNormal="100" zoomScaleSheetLayoutView="100" workbookViewId="0">
      <selection activeCell="M7" sqref="M7"/>
    </sheetView>
  </sheetViews>
  <sheetFormatPr defaultRowHeight="13.5"/>
  <sheetData>
    <row r="1" spans="9:10" ht="16.5" customHeight="1">
      <c r="I1" s="288"/>
      <c r="J1" s="289"/>
    </row>
    <row r="2" spans="9:10" ht="16.5" customHeight="1">
      <c r="I2" s="288"/>
      <c r="J2" s="289"/>
    </row>
    <row r="3" spans="9:10" ht="16.5" customHeight="1">
      <c r="I3" s="288"/>
      <c r="J3" s="289"/>
    </row>
  </sheetData>
  <phoneticPr fontId="4"/>
  <pageMargins left="0.6692913385826772" right="0.47244094488188981" top="0.78740157480314965" bottom="0.59055118110236227" header="0.51181102362204722" footer="0.51181102362204722"/>
  <pageSetup paperSize="9" scale="103" orientation="portrait" r:id="rId1"/>
  <headerFooter alignWithMargins="0">
    <oddFooter>&amp;C7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5"/>
  <sheetViews>
    <sheetView view="pageBreakPreview" topLeftCell="A32" zoomScaleNormal="100" zoomScaleSheetLayoutView="100" workbookViewId="0">
      <selection activeCell="M7" sqref="M7"/>
    </sheetView>
  </sheetViews>
  <sheetFormatPr defaultRowHeight="13.5"/>
  <cols>
    <col min="1" max="1" width="1.625" style="386" customWidth="1"/>
    <col min="2" max="9" width="9.5" style="386" customWidth="1"/>
    <col min="10" max="10" width="15.5" style="386" customWidth="1"/>
    <col min="11" max="11" width="1.875" style="386" customWidth="1"/>
    <col min="12" max="12" width="9" style="386"/>
    <col min="13" max="18" width="9" style="387"/>
    <col min="19" max="16384" width="9" style="386"/>
  </cols>
  <sheetData>
    <row r="1" spans="1:18" s="383" customFormat="1" ht="18.75">
      <c r="A1" s="382" t="s">
        <v>276</v>
      </c>
      <c r="M1" s="384"/>
      <c r="N1" s="384"/>
      <c r="O1" s="384"/>
      <c r="P1" s="384"/>
      <c r="Q1" s="384"/>
      <c r="R1" s="384"/>
    </row>
    <row r="2" spans="1:18" ht="22.5" customHeight="1">
      <c r="A2" s="385"/>
    </row>
    <row r="3" spans="1:18" ht="25.5" customHeight="1">
      <c r="A3" s="388" t="s">
        <v>277</v>
      </c>
    </row>
    <row r="4" spans="1:18" ht="25.5" customHeight="1">
      <c r="A4" s="385"/>
    </row>
    <row r="5" spans="1:18" s="389" customFormat="1" ht="62.25" customHeight="1">
      <c r="B5" s="1234" t="s">
        <v>278</v>
      </c>
      <c r="C5" s="1234"/>
      <c r="D5" s="1234"/>
      <c r="E5" s="1234"/>
      <c r="F5" s="1234"/>
      <c r="G5" s="1234"/>
      <c r="H5" s="1234"/>
      <c r="I5" s="1234"/>
      <c r="J5" s="1234"/>
      <c r="K5" s="390"/>
      <c r="M5" s="391"/>
      <c r="N5" s="391"/>
      <c r="O5" s="391"/>
      <c r="P5" s="391"/>
      <c r="Q5" s="391"/>
      <c r="R5" s="391"/>
    </row>
    <row r="6" spans="1:18" s="389" customFormat="1" ht="4.5" customHeight="1">
      <c r="B6" s="390"/>
      <c r="C6" s="390"/>
      <c r="D6" s="390"/>
      <c r="E6" s="390"/>
      <c r="F6" s="390"/>
      <c r="G6" s="390"/>
      <c r="H6" s="390"/>
      <c r="I6" s="390"/>
      <c r="J6" s="390"/>
      <c r="K6" s="390"/>
      <c r="M6" s="391"/>
      <c r="N6" s="391"/>
      <c r="O6" s="391"/>
      <c r="P6" s="391"/>
      <c r="Q6" s="391"/>
      <c r="R6" s="391"/>
    </row>
    <row r="7" spans="1:18" ht="18.75" customHeight="1">
      <c r="A7" s="385"/>
      <c r="B7" s="1235" t="s">
        <v>279</v>
      </c>
      <c r="C7" s="1235"/>
      <c r="D7" s="1235"/>
      <c r="E7" s="1235"/>
      <c r="F7" s="1235"/>
      <c r="G7" s="1235"/>
      <c r="H7" s="1235"/>
      <c r="I7" s="1235"/>
      <c r="J7" s="1235"/>
      <c r="K7" s="390"/>
    </row>
    <row r="8" spans="1:18" ht="22.5" customHeight="1">
      <c r="A8" s="385"/>
    </row>
    <row r="9" spans="1:18" ht="14.25" customHeight="1">
      <c r="A9" s="385"/>
    </row>
    <row r="10" spans="1:18" ht="17.25">
      <c r="A10" s="388" t="s">
        <v>280</v>
      </c>
    </row>
    <row r="11" spans="1:18" ht="6.75" customHeight="1"/>
    <row r="12" spans="1:18" s="392" customFormat="1" ht="20.25" customHeight="1">
      <c r="A12" s="392" t="s">
        <v>281</v>
      </c>
      <c r="M12" s="393"/>
      <c r="N12" s="393"/>
      <c r="O12" s="393"/>
      <c r="P12" s="393"/>
      <c r="Q12" s="393"/>
      <c r="R12" s="393"/>
    </row>
    <row r="13" spans="1:18" s="392" customFormat="1" ht="4.5" customHeight="1">
      <c r="M13" s="393"/>
      <c r="N13" s="393"/>
      <c r="O13" s="393"/>
      <c r="P13" s="393"/>
      <c r="Q13" s="393"/>
      <c r="R13" s="393"/>
    </row>
    <row r="14" spans="1:18" s="389" customFormat="1" ht="64.5" customHeight="1">
      <c r="B14" s="1234" t="s">
        <v>282</v>
      </c>
      <c r="C14" s="1234"/>
      <c r="D14" s="1234"/>
      <c r="E14" s="1234"/>
      <c r="F14" s="1234"/>
      <c r="G14" s="1234"/>
      <c r="H14" s="1234"/>
      <c r="I14" s="1234"/>
      <c r="J14" s="1234"/>
      <c r="K14" s="390"/>
      <c r="M14" s="391"/>
      <c r="N14" s="391"/>
      <c r="O14" s="391"/>
      <c r="P14" s="391"/>
      <c r="Q14" s="391"/>
      <c r="R14" s="391"/>
    </row>
    <row r="15" spans="1:18" s="389" customFormat="1" ht="9.75" customHeight="1">
      <c r="B15" s="394"/>
      <c r="C15" s="394"/>
      <c r="D15" s="394"/>
      <c r="E15" s="394"/>
      <c r="F15" s="394"/>
      <c r="G15" s="394"/>
      <c r="H15" s="394"/>
      <c r="I15" s="394"/>
      <c r="J15" s="394"/>
      <c r="K15" s="394"/>
      <c r="M15" s="391"/>
      <c r="N15" s="391"/>
      <c r="O15" s="391"/>
      <c r="P15" s="391"/>
      <c r="Q15" s="391"/>
      <c r="R15" s="391"/>
    </row>
    <row r="16" spans="1:18" s="392" customFormat="1" ht="20.25" customHeight="1">
      <c r="A16" s="392" t="s">
        <v>283</v>
      </c>
      <c r="M16" s="393"/>
      <c r="N16" s="393"/>
      <c r="O16" s="393"/>
      <c r="P16" s="393"/>
      <c r="Q16" s="393"/>
      <c r="R16" s="393"/>
    </row>
    <row r="17" spans="1:18" s="392" customFormat="1" ht="4.5" customHeight="1">
      <c r="M17" s="393"/>
      <c r="N17" s="393"/>
      <c r="O17" s="393"/>
      <c r="P17" s="393"/>
      <c r="Q17" s="393"/>
      <c r="R17" s="393"/>
    </row>
    <row r="18" spans="1:18" s="389" customFormat="1" ht="48.75" customHeight="1">
      <c r="B18" s="1234" t="s">
        <v>284</v>
      </c>
      <c r="C18" s="1234"/>
      <c r="D18" s="1234"/>
      <c r="E18" s="1234"/>
      <c r="F18" s="1234"/>
      <c r="G18" s="1234"/>
      <c r="H18" s="1234"/>
      <c r="I18" s="1234"/>
      <c r="J18" s="1234"/>
      <c r="K18" s="390"/>
      <c r="M18" s="391"/>
      <c r="N18" s="391"/>
      <c r="O18" s="391"/>
      <c r="P18" s="391"/>
      <c r="Q18" s="391"/>
      <c r="R18" s="391"/>
    </row>
    <row r="19" spans="1:18" s="389" customFormat="1" ht="9.75" customHeight="1">
      <c r="B19" s="394"/>
      <c r="C19" s="394"/>
      <c r="D19" s="394"/>
      <c r="E19" s="394"/>
      <c r="F19" s="394"/>
      <c r="G19" s="394"/>
      <c r="H19" s="394"/>
      <c r="I19" s="394"/>
      <c r="J19" s="394"/>
      <c r="K19" s="394"/>
      <c r="M19" s="391"/>
      <c r="N19" s="391"/>
      <c r="O19" s="391"/>
      <c r="P19" s="391"/>
      <c r="Q19" s="391"/>
      <c r="R19" s="391"/>
    </row>
    <row r="20" spans="1:18" s="392" customFormat="1" ht="20.25" customHeight="1">
      <c r="A20" s="392" t="s">
        <v>285</v>
      </c>
      <c r="M20" s="393"/>
      <c r="N20" s="393"/>
      <c r="O20" s="393"/>
      <c r="P20" s="393"/>
      <c r="Q20" s="393"/>
      <c r="R20" s="393"/>
    </row>
    <row r="21" spans="1:18" s="392" customFormat="1" ht="4.5" customHeight="1">
      <c r="M21" s="393"/>
      <c r="N21" s="393"/>
      <c r="O21" s="393"/>
      <c r="P21" s="393"/>
      <c r="Q21" s="393"/>
      <c r="R21" s="393"/>
    </row>
    <row r="22" spans="1:18" s="389" customFormat="1" ht="64.5" customHeight="1">
      <c r="B22" s="1234" t="s">
        <v>286</v>
      </c>
      <c r="C22" s="1234"/>
      <c r="D22" s="1234"/>
      <c r="E22" s="1234"/>
      <c r="F22" s="1234"/>
      <c r="G22" s="1234"/>
      <c r="H22" s="1234"/>
      <c r="I22" s="1234"/>
      <c r="J22" s="1234"/>
      <c r="K22" s="390"/>
      <c r="M22" s="391"/>
      <c r="N22" s="391"/>
      <c r="O22" s="391"/>
      <c r="P22" s="391"/>
      <c r="Q22" s="391"/>
      <c r="R22" s="391"/>
    </row>
    <row r="23" spans="1:18" s="389" customFormat="1" ht="9.75" customHeight="1">
      <c r="B23" s="394"/>
      <c r="C23" s="394"/>
      <c r="D23" s="394"/>
      <c r="E23" s="394"/>
      <c r="F23" s="394"/>
      <c r="G23" s="394"/>
      <c r="H23" s="394"/>
      <c r="I23" s="394"/>
      <c r="J23" s="394"/>
      <c r="K23" s="394"/>
      <c r="M23" s="391"/>
      <c r="N23" s="391"/>
      <c r="O23" s="391"/>
      <c r="P23" s="391"/>
      <c r="Q23" s="391"/>
      <c r="R23" s="391"/>
    </row>
    <row r="24" spans="1:18" s="392" customFormat="1" ht="20.25" customHeight="1">
      <c r="A24" s="392" t="s">
        <v>287</v>
      </c>
      <c r="M24" s="393"/>
      <c r="N24" s="393"/>
      <c r="O24" s="393"/>
      <c r="P24" s="393"/>
      <c r="Q24" s="393"/>
      <c r="R24" s="393"/>
    </row>
    <row r="25" spans="1:18" s="392" customFormat="1" ht="4.5" customHeight="1">
      <c r="M25" s="393"/>
      <c r="N25" s="393"/>
      <c r="O25" s="393"/>
      <c r="P25" s="393"/>
      <c r="Q25" s="393"/>
      <c r="R25" s="393"/>
    </row>
    <row r="26" spans="1:18" s="389" customFormat="1" ht="48.75" customHeight="1">
      <c r="B26" s="1234" t="s">
        <v>288</v>
      </c>
      <c r="C26" s="1234"/>
      <c r="D26" s="1234"/>
      <c r="E26" s="1234"/>
      <c r="F26" s="1234"/>
      <c r="G26" s="1234"/>
      <c r="H26" s="1234"/>
      <c r="I26" s="1234"/>
      <c r="J26" s="1234"/>
      <c r="K26" s="390"/>
      <c r="M26" s="391"/>
      <c r="N26" s="391"/>
      <c r="O26" s="391"/>
      <c r="P26" s="391"/>
      <c r="Q26" s="391"/>
      <c r="R26" s="391"/>
    </row>
    <row r="27" spans="1:18" s="389" customFormat="1" ht="9.75" customHeight="1">
      <c r="B27" s="394"/>
      <c r="C27" s="394"/>
      <c r="D27" s="394"/>
      <c r="E27" s="394"/>
      <c r="F27" s="394"/>
      <c r="G27" s="394"/>
      <c r="H27" s="394"/>
      <c r="I27" s="394"/>
      <c r="J27" s="394"/>
      <c r="K27" s="394"/>
      <c r="M27" s="391"/>
      <c r="N27" s="391"/>
      <c r="O27" s="391"/>
      <c r="P27" s="391"/>
      <c r="Q27" s="391"/>
      <c r="R27" s="391"/>
    </row>
    <row r="28" spans="1:18" s="392" customFormat="1" ht="20.25" customHeight="1">
      <c r="A28" s="392" t="s">
        <v>289</v>
      </c>
      <c r="M28" s="393"/>
      <c r="N28" s="393"/>
      <c r="O28" s="393"/>
      <c r="P28" s="393"/>
      <c r="Q28" s="393"/>
      <c r="R28" s="393"/>
    </row>
    <row r="29" spans="1:18" s="392" customFormat="1" ht="4.5" customHeight="1">
      <c r="M29" s="393"/>
      <c r="N29" s="393"/>
      <c r="O29" s="393"/>
      <c r="P29" s="393"/>
      <c r="Q29" s="393"/>
      <c r="R29" s="393"/>
    </row>
    <row r="30" spans="1:18" s="389" customFormat="1" ht="80.25" customHeight="1">
      <c r="B30" s="1234" t="s">
        <v>290</v>
      </c>
      <c r="C30" s="1234"/>
      <c r="D30" s="1234"/>
      <c r="E30" s="1234"/>
      <c r="F30" s="1234"/>
      <c r="G30" s="1234"/>
      <c r="H30" s="1234"/>
      <c r="I30" s="1234"/>
      <c r="J30" s="1234"/>
      <c r="K30" s="390"/>
      <c r="M30" s="391"/>
      <c r="N30" s="391"/>
      <c r="O30" s="391"/>
      <c r="P30" s="391"/>
      <c r="Q30" s="391"/>
      <c r="R30" s="391"/>
    </row>
    <row r="31" spans="1:18" s="389" customFormat="1" ht="9.75" customHeight="1">
      <c r="B31" s="394"/>
      <c r="C31" s="394"/>
      <c r="D31" s="394"/>
      <c r="E31" s="394"/>
      <c r="F31" s="394"/>
      <c r="G31" s="394"/>
      <c r="H31" s="394"/>
      <c r="I31" s="394"/>
      <c r="J31" s="394"/>
      <c r="K31" s="394"/>
      <c r="M31" s="391"/>
      <c r="N31" s="391"/>
      <c r="O31" s="391"/>
      <c r="P31" s="391"/>
      <c r="Q31" s="391"/>
      <c r="R31" s="391"/>
    </row>
    <row r="32" spans="1:18" s="392" customFormat="1" ht="20.25" customHeight="1">
      <c r="A32" s="392" t="s">
        <v>291</v>
      </c>
      <c r="M32" s="393"/>
      <c r="N32" s="393"/>
      <c r="O32" s="393"/>
      <c r="P32" s="393"/>
      <c r="Q32" s="393"/>
      <c r="R32" s="393"/>
    </row>
    <row r="33" spans="1:18" s="392" customFormat="1" ht="4.5" customHeight="1">
      <c r="M33" s="393"/>
      <c r="N33" s="393"/>
      <c r="O33" s="393"/>
      <c r="P33" s="393"/>
      <c r="Q33" s="393"/>
      <c r="R33" s="393"/>
    </row>
    <row r="34" spans="1:18" s="389" customFormat="1" ht="33.75" customHeight="1">
      <c r="B34" s="1234" t="s">
        <v>292</v>
      </c>
      <c r="C34" s="1234"/>
      <c r="D34" s="1234"/>
      <c r="E34" s="1234"/>
      <c r="F34" s="1234"/>
      <c r="G34" s="1234"/>
      <c r="H34" s="1234"/>
      <c r="I34" s="1234"/>
      <c r="J34" s="1234"/>
      <c r="K34" s="390"/>
      <c r="M34" s="391"/>
      <c r="N34" s="391"/>
      <c r="O34" s="391"/>
      <c r="P34" s="391"/>
      <c r="Q34" s="391"/>
      <c r="R34" s="391"/>
    </row>
    <row r="35" spans="1:18" s="389" customFormat="1" ht="9.75" customHeight="1">
      <c r="B35" s="394"/>
      <c r="C35" s="394"/>
      <c r="D35" s="394"/>
      <c r="E35" s="394"/>
      <c r="F35" s="394"/>
      <c r="G35" s="394"/>
      <c r="H35" s="394"/>
      <c r="I35" s="394"/>
      <c r="J35" s="394"/>
      <c r="K35" s="394"/>
      <c r="M35" s="391"/>
      <c r="N35" s="391"/>
      <c r="O35" s="391"/>
      <c r="P35" s="391"/>
      <c r="Q35" s="391"/>
      <c r="R35" s="391"/>
    </row>
    <row r="36" spans="1:18" s="383" customFormat="1" ht="18.75" hidden="1">
      <c r="A36" s="382"/>
      <c r="M36" s="384"/>
      <c r="N36" s="384"/>
      <c r="O36" s="384"/>
      <c r="P36" s="384"/>
      <c r="Q36" s="384"/>
      <c r="R36" s="384"/>
    </row>
    <row r="37" spans="1:18" ht="22.5" hidden="1" customHeight="1">
      <c r="A37" s="385"/>
    </row>
    <row r="38" spans="1:18" s="392" customFormat="1" ht="20.25" customHeight="1">
      <c r="A38" s="392" t="s">
        <v>293</v>
      </c>
      <c r="M38" s="393"/>
      <c r="N38" s="393"/>
      <c r="O38" s="393"/>
      <c r="P38" s="393"/>
      <c r="Q38" s="393"/>
      <c r="R38" s="393"/>
    </row>
    <row r="39" spans="1:18" s="392" customFormat="1" ht="4.5" customHeight="1">
      <c r="M39" s="393"/>
      <c r="N39" s="393"/>
      <c r="O39" s="393"/>
      <c r="P39" s="393"/>
      <c r="Q39" s="393"/>
      <c r="R39" s="393"/>
    </row>
    <row r="40" spans="1:18" s="389" customFormat="1" ht="78" customHeight="1">
      <c r="B40" s="1234" t="s">
        <v>294</v>
      </c>
      <c r="C40" s="1234"/>
      <c r="D40" s="1234"/>
      <c r="E40" s="1234"/>
      <c r="F40" s="1234"/>
      <c r="G40" s="1234"/>
      <c r="H40" s="1234"/>
      <c r="I40" s="1234"/>
      <c r="J40" s="1234"/>
      <c r="K40" s="390"/>
      <c r="M40" s="391"/>
      <c r="N40" s="391"/>
      <c r="O40" s="391"/>
      <c r="P40" s="391"/>
      <c r="Q40" s="391"/>
      <c r="R40" s="391"/>
    </row>
    <row r="41" spans="1:18" s="389" customFormat="1" ht="24.75" customHeight="1">
      <c r="B41" s="394"/>
      <c r="C41" s="394"/>
      <c r="D41" s="394"/>
      <c r="E41" s="394"/>
      <c r="F41" s="394"/>
      <c r="G41" s="394"/>
      <c r="H41" s="394"/>
      <c r="I41" s="394"/>
      <c r="J41" s="394"/>
      <c r="K41" s="394"/>
      <c r="M41" s="391"/>
      <c r="N41" s="391"/>
      <c r="O41" s="391"/>
      <c r="P41" s="391"/>
      <c r="Q41" s="391"/>
      <c r="R41" s="391"/>
    </row>
    <row r="42" spans="1:18" s="389" customFormat="1" ht="29.25" customHeight="1">
      <c r="B42" s="394"/>
      <c r="C42" s="394"/>
      <c r="D42" s="394"/>
      <c r="E42" s="394"/>
      <c r="F42" s="394"/>
      <c r="G42" s="394"/>
      <c r="H42" s="394"/>
      <c r="I42" s="394"/>
      <c r="J42" s="394"/>
      <c r="K42" s="394"/>
      <c r="M42" s="391"/>
      <c r="N42" s="391"/>
      <c r="O42" s="391"/>
      <c r="P42" s="391"/>
      <c r="Q42" s="391"/>
      <c r="R42" s="391"/>
    </row>
    <row r="43" spans="1:18" s="389" customFormat="1" ht="29.25" customHeight="1">
      <c r="B43" s="394"/>
      <c r="C43" s="394"/>
      <c r="D43" s="394"/>
      <c r="E43" s="394"/>
      <c r="F43" s="394"/>
      <c r="G43" s="394"/>
      <c r="H43" s="394"/>
      <c r="I43" s="394"/>
      <c r="J43" s="394"/>
      <c r="K43" s="394"/>
      <c r="M43" s="391"/>
      <c r="N43" s="391"/>
      <c r="O43" s="391"/>
      <c r="P43" s="391"/>
      <c r="Q43" s="391"/>
      <c r="R43" s="391"/>
    </row>
    <row r="44" spans="1:18" s="389" customFormat="1" ht="29.25" customHeight="1">
      <c r="B44" s="394"/>
      <c r="C44" s="394"/>
      <c r="D44" s="394"/>
      <c r="E44" s="394"/>
      <c r="F44" s="394"/>
      <c r="G44" s="394"/>
      <c r="H44" s="394"/>
      <c r="I44" s="394"/>
      <c r="J44" s="394"/>
      <c r="K44" s="394"/>
      <c r="M44" s="391"/>
      <c r="N44" s="391"/>
      <c r="O44" s="391"/>
      <c r="P44" s="391"/>
      <c r="Q44" s="391"/>
      <c r="R44" s="391"/>
    </row>
    <row r="45" spans="1:18" s="389" customFormat="1" ht="29.25" customHeight="1">
      <c r="B45" s="394"/>
      <c r="C45" s="394"/>
      <c r="D45" s="394"/>
      <c r="E45" s="394"/>
      <c r="F45" s="394"/>
      <c r="G45" s="394"/>
      <c r="H45" s="394"/>
      <c r="I45" s="394"/>
      <c r="J45" s="394"/>
      <c r="K45" s="394"/>
      <c r="M45" s="391"/>
      <c r="N45" s="391"/>
      <c r="O45" s="391"/>
      <c r="P45" s="391"/>
      <c r="Q45" s="391"/>
      <c r="R45" s="391"/>
    </row>
    <row r="46" spans="1:18" s="389" customFormat="1" ht="29.25" customHeight="1">
      <c r="B46" s="394"/>
      <c r="C46" s="394"/>
      <c r="D46" s="394"/>
      <c r="E46" s="394"/>
      <c r="F46" s="394"/>
      <c r="G46" s="394"/>
      <c r="H46" s="394"/>
      <c r="I46" s="394"/>
      <c r="J46" s="394"/>
      <c r="K46" s="394"/>
      <c r="M46" s="391"/>
      <c r="N46" s="391"/>
      <c r="O46" s="391"/>
      <c r="P46" s="391"/>
      <c r="Q46" s="391"/>
      <c r="R46" s="391"/>
    </row>
    <row r="47" spans="1:18" s="389" customFormat="1" ht="29.25" customHeight="1">
      <c r="B47" s="394"/>
      <c r="C47" s="394"/>
      <c r="D47" s="394"/>
      <c r="E47" s="394"/>
      <c r="F47" s="394"/>
      <c r="G47" s="394"/>
      <c r="H47" s="394"/>
      <c r="I47" s="394"/>
      <c r="J47" s="394"/>
      <c r="K47" s="394"/>
      <c r="M47" s="391"/>
      <c r="N47" s="391"/>
      <c r="O47" s="391"/>
      <c r="P47" s="391"/>
      <c r="Q47" s="391"/>
      <c r="R47" s="391"/>
    </row>
    <row r="48" spans="1:18" s="389" customFormat="1" ht="29.25" customHeight="1">
      <c r="B48" s="394"/>
      <c r="C48" s="394"/>
      <c r="D48" s="394"/>
      <c r="E48" s="394"/>
      <c r="F48" s="394"/>
      <c r="G48" s="394"/>
      <c r="H48" s="394"/>
      <c r="I48" s="394"/>
      <c r="J48" s="394"/>
      <c r="K48" s="394"/>
      <c r="M48" s="391"/>
      <c r="N48" s="391"/>
      <c r="O48" s="391"/>
      <c r="P48" s="391"/>
      <c r="Q48" s="391"/>
      <c r="R48" s="391"/>
    </row>
    <row r="49" spans="2:18" s="389" customFormat="1" ht="29.25" customHeight="1">
      <c r="B49" s="394"/>
      <c r="C49" s="394"/>
      <c r="D49" s="394"/>
      <c r="E49" s="394"/>
      <c r="F49" s="394"/>
      <c r="G49" s="394"/>
      <c r="H49" s="394"/>
      <c r="I49" s="394"/>
      <c r="J49" s="394"/>
      <c r="K49" s="394"/>
      <c r="M49" s="391"/>
      <c r="N49" s="391"/>
      <c r="O49" s="391"/>
      <c r="P49" s="391"/>
      <c r="Q49" s="391"/>
      <c r="R49" s="391"/>
    </row>
    <row r="50" spans="2:18" s="389" customFormat="1" ht="29.25" customHeight="1">
      <c r="B50" s="394"/>
      <c r="C50" s="394"/>
      <c r="D50" s="394"/>
      <c r="E50" s="394"/>
      <c r="F50" s="394"/>
      <c r="G50" s="394"/>
      <c r="H50" s="394"/>
      <c r="I50" s="394"/>
      <c r="J50" s="394"/>
      <c r="K50" s="394"/>
      <c r="M50" s="391"/>
      <c r="N50" s="391"/>
      <c r="O50" s="391"/>
      <c r="P50" s="391"/>
      <c r="Q50" s="391"/>
      <c r="R50" s="391"/>
    </row>
    <row r="51" spans="2:18" s="389" customFormat="1" ht="29.25" customHeight="1">
      <c r="B51" s="394"/>
      <c r="C51" s="394"/>
      <c r="D51" s="394"/>
      <c r="E51" s="394"/>
      <c r="F51" s="394"/>
      <c r="G51" s="394"/>
      <c r="H51" s="394"/>
      <c r="I51" s="394"/>
      <c r="J51" s="394"/>
      <c r="K51" s="394"/>
      <c r="M51" s="391"/>
      <c r="N51" s="391"/>
      <c r="O51" s="391"/>
      <c r="P51" s="391"/>
      <c r="Q51" s="391"/>
      <c r="R51" s="391"/>
    </row>
    <row r="52" spans="2:18" s="389" customFormat="1" ht="29.25" customHeight="1">
      <c r="B52" s="394"/>
      <c r="C52" s="394"/>
      <c r="D52" s="394"/>
      <c r="E52" s="394"/>
      <c r="F52" s="394"/>
      <c r="G52" s="394"/>
      <c r="H52" s="394"/>
      <c r="I52" s="394"/>
      <c r="J52" s="394"/>
      <c r="K52" s="394"/>
      <c r="M52" s="391"/>
      <c r="N52" s="391"/>
      <c r="O52" s="391"/>
      <c r="P52" s="391"/>
      <c r="Q52" s="391"/>
      <c r="R52" s="391"/>
    </row>
    <row r="53" spans="2:18" s="389" customFormat="1" ht="29.25" customHeight="1">
      <c r="B53" s="394"/>
      <c r="C53" s="394"/>
      <c r="D53" s="394"/>
      <c r="E53" s="394"/>
      <c r="F53" s="394"/>
      <c r="G53" s="394"/>
      <c r="H53" s="394"/>
      <c r="I53" s="394"/>
      <c r="J53" s="394"/>
      <c r="K53" s="394"/>
      <c r="M53" s="391"/>
      <c r="N53" s="391"/>
      <c r="O53" s="391"/>
      <c r="P53" s="391"/>
      <c r="Q53" s="391"/>
      <c r="R53" s="391"/>
    </row>
    <row r="54" spans="2:18" s="389" customFormat="1" ht="29.25" customHeight="1">
      <c r="B54" s="394"/>
      <c r="C54" s="394"/>
      <c r="D54" s="394"/>
      <c r="E54" s="394"/>
      <c r="F54" s="394"/>
      <c r="G54" s="394"/>
      <c r="H54" s="394"/>
      <c r="I54" s="394"/>
      <c r="J54" s="394"/>
      <c r="K54" s="394"/>
      <c r="M54" s="391"/>
      <c r="N54" s="391"/>
      <c r="O54" s="391"/>
      <c r="P54" s="391"/>
      <c r="Q54" s="391"/>
      <c r="R54" s="391"/>
    </row>
    <row r="55" spans="2:18" s="389" customFormat="1" ht="54" customHeight="1">
      <c r="B55" s="394"/>
      <c r="C55" s="394"/>
      <c r="D55" s="394"/>
      <c r="E55" s="394"/>
      <c r="F55" s="394"/>
      <c r="G55" s="394"/>
      <c r="H55" s="394"/>
      <c r="I55" s="394"/>
      <c r="J55" s="394"/>
      <c r="K55" s="394"/>
      <c r="M55" s="391"/>
      <c r="N55" s="391"/>
      <c r="O55" s="391"/>
      <c r="P55" s="391"/>
      <c r="Q55" s="391"/>
      <c r="R55" s="391"/>
    </row>
    <row r="56" spans="2:18" s="389" customFormat="1" ht="54" customHeight="1">
      <c r="B56" s="394"/>
      <c r="C56" s="394"/>
      <c r="D56" s="394"/>
      <c r="E56" s="394"/>
      <c r="F56" s="394"/>
      <c r="G56" s="394"/>
      <c r="H56" s="394"/>
      <c r="I56" s="394"/>
      <c r="J56" s="394"/>
      <c r="K56" s="394"/>
      <c r="M56" s="391"/>
      <c r="N56" s="391"/>
      <c r="O56" s="391"/>
      <c r="P56" s="391"/>
      <c r="Q56" s="391"/>
      <c r="R56" s="391"/>
    </row>
    <row r="57" spans="2:18" s="389" customFormat="1" ht="54" customHeight="1">
      <c r="B57" s="394"/>
      <c r="C57" s="394"/>
      <c r="D57" s="394"/>
      <c r="E57" s="394"/>
      <c r="F57" s="394"/>
      <c r="G57" s="394"/>
      <c r="H57" s="394"/>
      <c r="I57" s="394"/>
      <c r="J57" s="394"/>
      <c r="K57" s="394"/>
      <c r="M57" s="391"/>
      <c r="N57" s="391"/>
      <c r="O57" s="391"/>
      <c r="P57" s="391"/>
      <c r="Q57" s="391"/>
      <c r="R57" s="391"/>
    </row>
    <row r="58" spans="2:18" s="389" customFormat="1" ht="54" customHeight="1">
      <c r="B58" s="394"/>
      <c r="C58" s="394"/>
      <c r="D58" s="394"/>
      <c r="E58" s="394"/>
      <c r="F58" s="394"/>
      <c r="G58" s="394"/>
      <c r="H58" s="394"/>
      <c r="I58" s="394"/>
      <c r="J58" s="394"/>
      <c r="K58" s="394"/>
      <c r="M58" s="391"/>
      <c r="N58" s="391"/>
      <c r="O58" s="391"/>
      <c r="P58" s="391"/>
      <c r="Q58" s="391"/>
      <c r="R58" s="391"/>
    </row>
    <row r="59" spans="2:18" s="389" customFormat="1" ht="54" customHeight="1">
      <c r="B59" s="394"/>
      <c r="C59" s="394"/>
      <c r="D59" s="394"/>
      <c r="E59" s="394"/>
      <c r="F59" s="394"/>
      <c r="G59" s="394"/>
      <c r="H59" s="394"/>
      <c r="I59" s="394"/>
      <c r="J59" s="394"/>
      <c r="K59" s="394"/>
      <c r="M59" s="391"/>
      <c r="N59" s="391"/>
      <c r="O59" s="391"/>
      <c r="P59" s="391"/>
      <c r="Q59" s="391"/>
      <c r="R59" s="391"/>
    </row>
    <row r="60" spans="2:18" s="389" customFormat="1" ht="54" customHeight="1">
      <c r="B60" s="394"/>
      <c r="C60" s="394"/>
      <c r="D60" s="394"/>
      <c r="E60" s="394"/>
      <c r="F60" s="394"/>
      <c r="G60" s="394"/>
      <c r="H60" s="394"/>
      <c r="I60" s="394"/>
      <c r="J60" s="394"/>
      <c r="K60" s="394"/>
      <c r="M60" s="391"/>
      <c r="N60" s="391"/>
      <c r="O60" s="391"/>
      <c r="P60" s="391"/>
      <c r="Q60" s="391"/>
      <c r="R60" s="391"/>
    </row>
    <row r="61" spans="2:18" s="389" customFormat="1" ht="54" customHeight="1">
      <c r="B61" s="394"/>
      <c r="C61" s="394"/>
      <c r="D61" s="394"/>
      <c r="E61" s="394"/>
      <c r="F61" s="394"/>
      <c r="G61" s="394"/>
      <c r="H61" s="394"/>
      <c r="I61" s="394"/>
      <c r="J61" s="394"/>
      <c r="K61" s="394"/>
      <c r="M61" s="391"/>
      <c r="N61" s="391"/>
      <c r="O61" s="391"/>
      <c r="P61" s="391"/>
      <c r="Q61" s="391"/>
      <c r="R61" s="391"/>
    </row>
    <row r="62" spans="2:18" s="389" customFormat="1" ht="54" customHeight="1">
      <c r="B62" s="394"/>
      <c r="C62" s="394"/>
      <c r="D62" s="394"/>
      <c r="E62" s="394"/>
      <c r="F62" s="394"/>
      <c r="G62" s="394"/>
      <c r="H62" s="394"/>
      <c r="I62" s="394"/>
      <c r="J62" s="394"/>
      <c r="K62" s="394"/>
      <c r="M62" s="391"/>
      <c r="N62" s="391"/>
      <c r="O62" s="391"/>
      <c r="P62" s="391"/>
      <c r="Q62" s="391"/>
      <c r="R62" s="391"/>
    </row>
    <row r="63" spans="2:18" s="389" customFormat="1" ht="54" customHeight="1">
      <c r="B63" s="394"/>
      <c r="C63" s="394"/>
      <c r="D63" s="394"/>
      <c r="E63" s="394"/>
      <c r="F63" s="394"/>
      <c r="G63" s="394"/>
      <c r="H63" s="394"/>
      <c r="I63" s="394"/>
      <c r="J63" s="394"/>
      <c r="K63" s="394"/>
      <c r="M63" s="391"/>
      <c r="N63" s="391"/>
      <c r="O63" s="391"/>
      <c r="P63" s="391"/>
      <c r="Q63" s="391"/>
      <c r="R63" s="391"/>
    </row>
    <row r="64" spans="2:18" s="389" customFormat="1" ht="29.25" customHeight="1">
      <c r="B64" s="394"/>
      <c r="C64" s="394"/>
      <c r="D64" s="394"/>
      <c r="E64" s="394"/>
      <c r="F64" s="394"/>
      <c r="G64" s="394"/>
      <c r="H64" s="394"/>
      <c r="I64" s="394"/>
      <c r="J64" s="394"/>
      <c r="K64" s="394"/>
      <c r="M64" s="391"/>
      <c r="N64" s="391"/>
      <c r="O64" s="391"/>
      <c r="P64" s="391"/>
      <c r="Q64" s="391"/>
      <c r="R64" s="391"/>
    </row>
    <row r="65" spans="2:18" s="389" customFormat="1" ht="54" customHeight="1">
      <c r="B65" s="394"/>
      <c r="C65" s="394"/>
      <c r="D65" s="394"/>
      <c r="E65" s="394"/>
      <c r="F65" s="394"/>
      <c r="G65" s="394"/>
      <c r="H65" s="394"/>
      <c r="I65" s="394"/>
      <c r="J65" s="394"/>
      <c r="K65" s="394"/>
      <c r="M65" s="391"/>
      <c r="N65" s="391"/>
      <c r="O65" s="391"/>
      <c r="P65" s="391"/>
      <c r="Q65" s="391"/>
      <c r="R65" s="391"/>
    </row>
  </sheetData>
  <mergeCells count="9">
    <mergeCell ref="B30:J30"/>
    <mergeCell ref="B34:J34"/>
    <mergeCell ref="B40:J40"/>
    <mergeCell ref="B26:J26"/>
    <mergeCell ref="B5:J5"/>
    <mergeCell ref="B7:J7"/>
    <mergeCell ref="B14:J14"/>
    <mergeCell ref="B18:J18"/>
    <mergeCell ref="B22:J22"/>
  </mergeCells>
  <phoneticPr fontId="4"/>
  <pageMargins left="0.70866141732283472" right="0.47244094488188981" top="0.6692913385826772" bottom="0.51181102362204722" header="0.51181102362204722" footer="0.51181102362204722"/>
  <pageSetup paperSize="9" scale="94" fitToHeight="3" orientation="portrait" cellComments="asDisplayed" r:id="rId1"/>
  <headerFooter alignWithMargins="0">
    <oddFooter>&amp;C8</oddFooter>
  </headerFooter>
  <rowBreaks count="1" manualBreakCount="1">
    <brk id="40" max="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4"/>
  <sheetViews>
    <sheetView view="pageBreakPreview" topLeftCell="A3" zoomScaleNormal="100" zoomScaleSheetLayoutView="100" workbookViewId="0">
      <selection activeCell="M7" sqref="M7"/>
    </sheetView>
  </sheetViews>
  <sheetFormatPr defaultRowHeight="13.5"/>
  <cols>
    <col min="1" max="1" width="1.625" style="386" customWidth="1"/>
    <col min="2" max="9" width="9.5" style="386" customWidth="1"/>
    <col min="10" max="10" width="15.5" style="386" customWidth="1"/>
    <col min="11" max="11" width="1.875" style="386" customWidth="1"/>
    <col min="12" max="12" width="9" style="386"/>
    <col min="13" max="18" width="9" style="387"/>
    <col min="19" max="16384" width="9" style="386"/>
  </cols>
  <sheetData>
    <row r="1" spans="1:18" s="389" customFormat="1" ht="38.25" hidden="1" customHeight="1">
      <c r="B1" s="390"/>
      <c r="C1" s="390"/>
      <c r="D1" s="390"/>
      <c r="E1" s="390"/>
      <c r="F1" s="390"/>
      <c r="G1" s="390"/>
      <c r="H1" s="390"/>
      <c r="I1" s="390"/>
      <c r="J1" s="390"/>
      <c r="K1" s="390"/>
      <c r="M1" s="391"/>
      <c r="N1" s="391"/>
      <c r="O1" s="391"/>
      <c r="P1" s="391"/>
      <c r="Q1" s="391"/>
      <c r="R1" s="391"/>
    </row>
    <row r="2" spans="1:18" ht="3.75" hidden="1" customHeight="1">
      <c r="A2" s="385"/>
    </row>
    <row r="3" spans="1:18" s="383" customFormat="1" ht="18.75">
      <c r="A3" s="382"/>
      <c r="M3" s="384"/>
      <c r="N3" s="384"/>
      <c r="O3" s="384"/>
      <c r="P3" s="384"/>
      <c r="Q3" s="384"/>
      <c r="R3" s="384"/>
    </row>
    <row r="4" spans="1:18" ht="22.5" customHeight="1">
      <c r="A4" s="385"/>
    </row>
    <row r="5" spans="1:18" ht="25.5" customHeight="1">
      <c r="A5" s="388" t="s">
        <v>295</v>
      </c>
      <c r="B5" s="386" ph="1"/>
      <c r="J5" s="395"/>
      <c r="K5" s="395"/>
    </row>
    <row r="6" spans="1:18" ht="6.75" customHeight="1"/>
    <row r="7" spans="1:18" s="392" customFormat="1" ht="20.25" customHeight="1">
      <c r="A7" s="392" t="s">
        <v>296</v>
      </c>
      <c r="M7" s="393"/>
      <c r="N7" s="393"/>
      <c r="O7" s="393"/>
      <c r="P7" s="393"/>
      <c r="Q7" s="393"/>
      <c r="R7" s="393"/>
    </row>
    <row r="8" spans="1:18" s="392" customFormat="1" ht="4.5" customHeight="1">
      <c r="M8" s="393"/>
      <c r="N8" s="393"/>
      <c r="O8" s="393"/>
      <c r="P8" s="393"/>
      <c r="Q8" s="393"/>
      <c r="R8" s="393"/>
    </row>
    <row r="9" spans="1:18" s="389" customFormat="1" ht="40.5" customHeight="1">
      <c r="B9" s="1236" t="s">
        <v>297</v>
      </c>
      <c r="C9" s="1236"/>
      <c r="D9" s="1236"/>
      <c r="E9" s="1236"/>
      <c r="F9" s="1236"/>
      <c r="G9" s="1236"/>
      <c r="H9" s="1236"/>
      <c r="I9" s="1236"/>
      <c r="J9" s="1236"/>
      <c r="K9" s="396"/>
      <c r="M9" s="391"/>
      <c r="N9" s="391"/>
      <c r="O9" s="391"/>
      <c r="P9" s="391"/>
      <c r="Q9" s="391"/>
      <c r="R9" s="391"/>
    </row>
    <row r="10" spans="1:18" s="389" customFormat="1" ht="9.75" customHeight="1">
      <c r="B10" s="394"/>
      <c r="C10" s="394"/>
      <c r="D10" s="394"/>
      <c r="E10" s="394"/>
      <c r="F10" s="394"/>
      <c r="G10" s="394"/>
      <c r="H10" s="394"/>
      <c r="I10" s="394"/>
      <c r="J10" s="394"/>
      <c r="K10" s="394"/>
      <c r="M10" s="391"/>
      <c r="N10" s="391"/>
      <c r="O10" s="391"/>
      <c r="P10" s="391"/>
      <c r="Q10" s="391"/>
      <c r="R10" s="391"/>
    </row>
    <row r="11" spans="1:18" s="392" customFormat="1" ht="20.25" customHeight="1">
      <c r="A11" s="392" t="s">
        <v>298</v>
      </c>
      <c r="M11" s="393"/>
      <c r="N11" s="393"/>
      <c r="O11" s="393"/>
      <c r="P11" s="393"/>
      <c r="Q11" s="393"/>
      <c r="R11" s="393"/>
    </row>
    <row r="12" spans="1:18" s="392" customFormat="1" ht="4.5" customHeight="1">
      <c r="M12" s="393"/>
      <c r="N12" s="393"/>
      <c r="O12" s="393"/>
      <c r="P12" s="393"/>
      <c r="Q12" s="393"/>
      <c r="R12" s="393"/>
    </row>
    <row r="13" spans="1:18" s="389" customFormat="1" ht="126" customHeight="1">
      <c r="B13" s="1234" t="s">
        <v>299</v>
      </c>
      <c r="C13" s="1234"/>
      <c r="D13" s="1234"/>
      <c r="E13" s="1234"/>
      <c r="F13" s="1234"/>
      <c r="G13" s="1234"/>
      <c r="H13" s="1234"/>
      <c r="I13" s="1234"/>
      <c r="J13" s="1234"/>
      <c r="K13" s="390"/>
      <c r="M13" s="391"/>
      <c r="N13" s="391"/>
      <c r="O13" s="391"/>
      <c r="P13" s="391"/>
      <c r="Q13" s="391"/>
      <c r="R13" s="391"/>
    </row>
    <row r="14" spans="1:18" s="389" customFormat="1" ht="9.75" customHeight="1">
      <c r="B14" s="394"/>
      <c r="C14" s="394"/>
      <c r="D14" s="394"/>
      <c r="E14" s="394"/>
      <c r="F14" s="394"/>
      <c r="G14" s="394"/>
      <c r="H14" s="394"/>
      <c r="I14" s="394"/>
      <c r="J14" s="394"/>
      <c r="K14" s="394"/>
      <c r="M14" s="391"/>
      <c r="N14" s="391"/>
      <c r="O14" s="391"/>
      <c r="P14" s="391"/>
      <c r="Q14" s="391"/>
      <c r="R14" s="391"/>
    </row>
    <row r="15" spans="1:18" s="392" customFormat="1" ht="20.25" customHeight="1">
      <c r="A15" s="392" t="s">
        <v>300</v>
      </c>
      <c r="M15" s="393"/>
      <c r="N15" s="393"/>
      <c r="O15" s="393"/>
      <c r="P15" s="393"/>
      <c r="Q15" s="393"/>
      <c r="R15" s="393"/>
    </row>
    <row r="16" spans="1:18" s="392" customFormat="1" ht="4.5" customHeight="1">
      <c r="M16" s="393"/>
      <c r="N16" s="393"/>
      <c r="O16" s="393"/>
      <c r="P16" s="393"/>
      <c r="Q16" s="393"/>
      <c r="R16" s="393"/>
    </row>
    <row r="17" spans="1:18" s="389" customFormat="1" ht="24.75" customHeight="1">
      <c r="B17" s="1234" t="s">
        <v>301</v>
      </c>
      <c r="C17" s="1234"/>
      <c r="D17" s="1234"/>
      <c r="E17" s="1234"/>
      <c r="F17" s="1234"/>
      <c r="G17" s="1234"/>
      <c r="H17" s="1234"/>
      <c r="I17" s="1234"/>
      <c r="J17" s="1234"/>
      <c r="K17" s="390"/>
      <c r="M17" s="391"/>
      <c r="N17" s="391"/>
      <c r="O17" s="391"/>
      <c r="P17" s="391"/>
      <c r="Q17" s="391"/>
      <c r="R17" s="391"/>
    </row>
    <row r="18" spans="1:18" s="389" customFormat="1" ht="9.75" customHeight="1">
      <c r="B18" s="390"/>
      <c r="C18" s="390"/>
      <c r="D18" s="390"/>
      <c r="E18" s="390"/>
      <c r="F18" s="390"/>
      <c r="G18" s="390"/>
      <c r="H18" s="390"/>
      <c r="I18" s="390"/>
      <c r="J18" s="390"/>
      <c r="K18" s="390"/>
      <c r="M18" s="391"/>
      <c r="N18" s="391"/>
      <c r="O18" s="391"/>
      <c r="P18" s="391"/>
      <c r="Q18" s="391"/>
      <c r="R18" s="391"/>
    </row>
    <row r="19" spans="1:18" ht="20.25" customHeight="1">
      <c r="A19" s="392" t="s">
        <v>302</v>
      </c>
    </row>
    <row r="20" spans="1:18" s="392" customFormat="1" ht="4.5" customHeight="1">
      <c r="M20" s="393"/>
      <c r="N20" s="393"/>
      <c r="O20" s="393"/>
      <c r="P20" s="393"/>
      <c r="Q20" s="393"/>
      <c r="R20" s="393"/>
    </row>
    <row r="21" spans="1:18" s="389" customFormat="1" ht="101.25" customHeight="1">
      <c r="B21" s="1234" t="s">
        <v>303</v>
      </c>
      <c r="C21" s="1234"/>
      <c r="D21" s="1234"/>
      <c r="E21" s="1234"/>
      <c r="F21" s="1234"/>
      <c r="G21" s="1234"/>
      <c r="H21" s="1234"/>
      <c r="I21" s="1234"/>
      <c r="J21" s="1234"/>
      <c r="K21" s="390"/>
      <c r="M21" s="391"/>
      <c r="N21" s="391"/>
      <c r="O21" s="391"/>
      <c r="P21" s="391"/>
      <c r="Q21" s="391"/>
      <c r="R21" s="391"/>
    </row>
    <row r="22" spans="1:18" s="389" customFormat="1" ht="9.75" customHeight="1">
      <c r="B22" s="394"/>
      <c r="C22" s="394"/>
      <c r="D22" s="394"/>
      <c r="E22" s="394"/>
      <c r="F22" s="394"/>
      <c r="G22" s="394"/>
      <c r="H22" s="394"/>
      <c r="I22" s="394"/>
      <c r="J22" s="394"/>
      <c r="K22" s="394"/>
      <c r="M22" s="391"/>
      <c r="N22" s="391"/>
      <c r="O22" s="391"/>
      <c r="P22" s="391"/>
      <c r="Q22" s="391"/>
      <c r="R22" s="391"/>
    </row>
    <row r="23" spans="1:18" ht="20.25" customHeight="1">
      <c r="A23" s="392" t="s">
        <v>304</v>
      </c>
    </row>
    <row r="24" spans="1:18" ht="4.5" customHeight="1">
      <c r="A24" s="397"/>
    </row>
    <row r="25" spans="1:18" s="389" customFormat="1" ht="48.75" customHeight="1">
      <c r="B25" s="1234" t="s">
        <v>305</v>
      </c>
      <c r="C25" s="1234"/>
      <c r="D25" s="1234"/>
      <c r="E25" s="1234"/>
      <c r="F25" s="1234"/>
      <c r="G25" s="1234"/>
      <c r="H25" s="1234"/>
      <c r="I25" s="1234"/>
      <c r="J25" s="1234"/>
      <c r="K25" s="390"/>
      <c r="M25" s="391"/>
      <c r="N25" s="391"/>
      <c r="O25" s="391"/>
      <c r="P25" s="391"/>
      <c r="Q25" s="391"/>
      <c r="R25" s="391"/>
    </row>
    <row r="26" spans="1:18" s="389" customFormat="1" ht="9.75" customHeight="1">
      <c r="B26" s="394"/>
      <c r="C26" s="394"/>
      <c r="D26" s="394"/>
      <c r="E26" s="394"/>
      <c r="F26" s="394"/>
      <c r="G26" s="394"/>
      <c r="H26" s="394"/>
      <c r="I26" s="394"/>
      <c r="J26" s="394"/>
      <c r="K26" s="394"/>
      <c r="M26" s="391"/>
      <c r="N26" s="391"/>
      <c r="O26" s="391"/>
      <c r="P26" s="391"/>
      <c r="Q26" s="391"/>
      <c r="R26" s="391"/>
    </row>
    <row r="27" spans="1:18" ht="20.25" customHeight="1">
      <c r="A27" s="392" t="s">
        <v>306</v>
      </c>
    </row>
    <row r="28" spans="1:18" s="392" customFormat="1" ht="4.5" customHeight="1">
      <c r="M28" s="393"/>
      <c r="N28" s="393"/>
      <c r="O28" s="393"/>
      <c r="P28" s="393"/>
      <c r="Q28" s="393"/>
      <c r="R28" s="393"/>
    </row>
    <row r="29" spans="1:18" s="389" customFormat="1" ht="60" customHeight="1">
      <c r="B29" s="1234" t="s">
        <v>307</v>
      </c>
      <c r="C29" s="1234"/>
      <c r="D29" s="1234"/>
      <c r="E29" s="1234"/>
      <c r="F29" s="1234"/>
      <c r="G29" s="1234"/>
      <c r="H29" s="1234"/>
      <c r="I29" s="1234"/>
      <c r="J29" s="1234"/>
      <c r="K29" s="390"/>
      <c r="M29" s="391"/>
      <c r="N29" s="391"/>
      <c r="O29" s="391"/>
      <c r="P29" s="391"/>
      <c r="Q29" s="391"/>
      <c r="R29" s="391"/>
    </row>
    <row r="30" spans="1:18" s="389" customFormat="1" ht="24.75" customHeight="1">
      <c r="B30" s="394"/>
      <c r="C30" s="394"/>
      <c r="D30" s="394"/>
      <c r="E30" s="394"/>
      <c r="F30" s="394"/>
      <c r="G30" s="394"/>
      <c r="H30" s="394"/>
      <c r="I30" s="394"/>
      <c r="J30" s="394"/>
      <c r="K30" s="394"/>
      <c r="M30" s="391"/>
      <c r="N30" s="391"/>
      <c r="O30" s="391"/>
      <c r="P30" s="391"/>
      <c r="Q30" s="391"/>
      <c r="R30" s="391"/>
    </row>
    <row r="31" spans="1:18" s="389" customFormat="1" ht="29.25" customHeight="1">
      <c r="B31" s="394"/>
      <c r="C31" s="394"/>
      <c r="D31" s="394"/>
      <c r="E31" s="394"/>
      <c r="F31" s="394"/>
      <c r="G31" s="394"/>
      <c r="H31" s="394"/>
      <c r="I31" s="394"/>
      <c r="J31" s="394"/>
      <c r="K31" s="394"/>
      <c r="M31" s="391"/>
      <c r="N31" s="391"/>
      <c r="O31" s="391"/>
      <c r="P31" s="391"/>
      <c r="Q31" s="391"/>
      <c r="R31" s="391"/>
    </row>
    <row r="32" spans="1:18" s="389" customFormat="1" ht="29.25" customHeight="1">
      <c r="B32" s="394"/>
      <c r="C32" s="394"/>
      <c r="D32" s="394"/>
      <c r="E32" s="394"/>
      <c r="F32" s="394"/>
      <c r="G32" s="394"/>
      <c r="H32" s="394"/>
      <c r="I32" s="394"/>
      <c r="J32" s="394"/>
      <c r="K32" s="394"/>
      <c r="M32" s="391"/>
      <c r="N32" s="391"/>
      <c r="O32" s="391"/>
      <c r="P32" s="391"/>
      <c r="Q32" s="391"/>
      <c r="R32" s="391"/>
    </row>
    <row r="33" spans="2:18" s="389" customFormat="1" ht="29.25" customHeight="1">
      <c r="B33" s="394"/>
      <c r="C33" s="394"/>
      <c r="D33" s="394"/>
      <c r="E33" s="394"/>
      <c r="F33" s="394"/>
      <c r="G33" s="394"/>
      <c r="H33" s="394"/>
      <c r="I33" s="394"/>
      <c r="J33" s="394"/>
      <c r="K33" s="394"/>
      <c r="M33" s="391"/>
      <c r="N33" s="391"/>
      <c r="O33" s="391"/>
      <c r="P33" s="391"/>
      <c r="Q33" s="391"/>
      <c r="R33" s="391"/>
    </row>
    <row r="34" spans="2:18" s="389" customFormat="1" ht="29.25" customHeight="1">
      <c r="B34" s="394"/>
      <c r="C34" s="394"/>
      <c r="D34" s="394"/>
      <c r="E34" s="394"/>
      <c r="F34" s="394"/>
      <c r="G34" s="394"/>
      <c r="H34" s="394"/>
      <c r="I34" s="394"/>
      <c r="J34" s="394"/>
      <c r="K34" s="394"/>
      <c r="M34" s="391"/>
      <c r="N34" s="391"/>
      <c r="O34" s="391"/>
      <c r="P34" s="391"/>
      <c r="Q34" s="391"/>
      <c r="R34" s="391"/>
    </row>
    <row r="35" spans="2:18" s="389" customFormat="1" ht="29.25" customHeight="1">
      <c r="B35" s="394"/>
      <c r="C35" s="394"/>
      <c r="D35" s="394"/>
      <c r="E35" s="394"/>
      <c r="F35" s="394"/>
      <c r="G35" s="394"/>
      <c r="H35" s="394"/>
      <c r="I35" s="394"/>
      <c r="J35" s="394"/>
      <c r="K35" s="394"/>
      <c r="M35" s="391"/>
      <c r="N35" s="391"/>
      <c r="O35" s="391"/>
      <c r="P35" s="391"/>
      <c r="Q35" s="391"/>
      <c r="R35" s="391"/>
    </row>
    <row r="36" spans="2:18" s="389" customFormat="1" ht="29.25" customHeight="1">
      <c r="B36" s="394"/>
      <c r="C36" s="394"/>
      <c r="D36" s="394"/>
      <c r="E36" s="394"/>
      <c r="F36" s="394"/>
      <c r="G36" s="394"/>
      <c r="H36" s="394"/>
      <c r="I36" s="394"/>
      <c r="J36" s="394"/>
      <c r="K36" s="394"/>
      <c r="M36" s="391"/>
      <c r="N36" s="391"/>
      <c r="O36" s="391"/>
      <c r="P36" s="391"/>
      <c r="Q36" s="391"/>
      <c r="R36" s="391"/>
    </row>
    <row r="37" spans="2:18" s="389" customFormat="1" ht="29.25" customHeight="1">
      <c r="B37" s="394"/>
      <c r="C37" s="394"/>
      <c r="D37" s="394"/>
      <c r="E37" s="394"/>
      <c r="F37" s="394"/>
      <c r="G37" s="394"/>
      <c r="H37" s="394"/>
      <c r="I37" s="394"/>
      <c r="J37" s="394"/>
      <c r="K37" s="394"/>
      <c r="M37" s="391"/>
      <c r="N37" s="391"/>
      <c r="O37" s="391"/>
      <c r="P37" s="391"/>
      <c r="Q37" s="391"/>
      <c r="R37" s="391"/>
    </row>
    <row r="38" spans="2:18" s="389" customFormat="1" ht="29.25" customHeight="1">
      <c r="B38" s="394"/>
      <c r="C38" s="394"/>
      <c r="D38" s="394"/>
      <c r="E38" s="394"/>
      <c r="F38" s="394"/>
      <c r="G38" s="394"/>
      <c r="H38" s="394"/>
      <c r="I38" s="394"/>
      <c r="J38" s="394"/>
      <c r="K38" s="394"/>
      <c r="M38" s="391"/>
      <c r="N38" s="391"/>
      <c r="O38" s="391"/>
      <c r="P38" s="391"/>
      <c r="Q38" s="391"/>
      <c r="R38" s="391"/>
    </row>
    <row r="39" spans="2:18" s="389" customFormat="1" ht="29.25" customHeight="1">
      <c r="B39" s="394"/>
      <c r="C39" s="394"/>
      <c r="D39" s="394"/>
      <c r="E39" s="394"/>
      <c r="F39" s="394"/>
      <c r="G39" s="394"/>
      <c r="H39" s="394"/>
      <c r="I39" s="394"/>
      <c r="J39" s="394"/>
      <c r="K39" s="394"/>
      <c r="M39" s="391"/>
      <c r="N39" s="391"/>
      <c r="O39" s="391"/>
      <c r="P39" s="391"/>
      <c r="Q39" s="391"/>
      <c r="R39" s="391"/>
    </row>
    <row r="40" spans="2:18" s="389" customFormat="1" ht="29.25" customHeight="1">
      <c r="B40" s="394"/>
      <c r="C40" s="394"/>
      <c r="D40" s="394"/>
      <c r="E40" s="394"/>
      <c r="F40" s="394"/>
      <c r="G40" s="394"/>
      <c r="H40" s="394"/>
      <c r="I40" s="394"/>
      <c r="J40" s="394"/>
      <c r="K40" s="394"/>
      <c r="M40" s="391"/>
      <c r="N40" s="391"/>
      <c r="O40" s="391"/>
      <c r="P40" s="391"/>
      <c r="Q40" s="391"/>
      <c r="R40" s="391"/>
    </row>
    <row r="41" spans="2:18" s="389" customFormat="1" ht="29.25" customHeight="1">
      <c r="B41" s="394"/>
      <c r="C41" s="394"/>
      <c r="D41" s="394"/>
      <c r="E41" s="394"/>
      <c r="F41" s="394"/>
      <c r="G41" s="394"/>
      <c r="H41" s="394"/>
      <c r="I41" s="394"/>
      <c r="J41" s="394"/>
      <c r="K41" s="394"/>
      <c r="M41" s="391"/>
      <c r="N41" s="391"/>
      <c r="O41" s="391"/>
      <c r="P41" s="391"/>
      <c r="Q41" s="391"/>
      <c r="R41" s="391"/>
    </row>
    <row r="42" spans="2:18" s="389" customFormat="1" ht="29.25" customHeight="1">
      <c r="B42" s="394"/>
      <c r="C42" s="394"/>
      <c r="D42" s="394"/>
      <c r="E42" s="394"/>
      <c r="F42" s="394"/>
      <c r="G42" s="394"/>
      <c r="H42" s="394"/>
      <c r="I42" s="394"/>
      <c r="J42" s="394"/>
      <c r="K42" s="394"/>
      <c r="M42" s="391"/>
      <c r="N42" s="391"/>
      <c r="O42" s="391"/>
      <c r="P42" s="391"/>
      <c r="Q42" s="391"/>
      <c r="R42" s="391"/>
    </row>
    <row r="43" spans="2:18" s="389" customFormat="1" ht="29.25" customHeight="1">
      <c r="B43" s="394"/>
      <c r="C43" s="394"/>
      <c r="D43" s="394"/>
      <c r="E43" s="394"/>
      <c r="F43" s="394"/>
      <c r="G43" s="394"/>
      <c r="H43" s="394"/>
      <c r="I43" s="394"/>
      <c r="J43" s="394"/>
      <c r="K43" s="394"/>
      <c r="M43" s="391"/>
      <c r="N43" s="391"/>
      <c r="O43" s="391"/>
      <c r="P43" s="391"/>
      <c r="Q43" s="391"/>
      <c r="R43" s="391"/>
    </row>
    <row r="44" spans="2:18" s="389" customFormat="1" ht="54" customHeight="1">
      <c r="B44" s="394"/>
      <c r="C44" s="394"/>
      <c r="D44" s="394"/>
      <c r="E44" s="394"/>
      <c r="F44" s="394"/>
      <c r="G44" s="394"/>
      <c r="H44" s="394"/>
      <c r="I44" s="394"/>
      <c r="J44" s="394"/>
      <c r="K44" s="394"/>
      <c r="M44" s="391"/>
      <c r="N44" s="391"/>
      <c r="O44" s="391"/>
      <c r="P44" s="391"/>
      <c r="Q44" s="391"/>
      <c r="R44" s="391"/>
    </row>
    <row r="45" spans="2:18" s="389" customFormat="1" ht="54" customHeight="1">
      <c r="B45" s="394"/>
      <c r="C45" s="394"/>
      <c r="D45" s="394"/>
      <c r="E45" s="394"/>
      <c r="F45" s="394"/>
      <c r="G45" s="394"/>
      <c r="H45" s="394"/>
      <c r="I45" s="394"/>
      <c r="J45" s="394"/>
      <c r="K45" s="394"/>
      <c r="M45" s="391"/>
      <c r="N45" s="391"/>
      <c r="O45" s="391"/>
      <c r="P45" s="391"/>
      <c r="Q45" s="391"/>
      <c r="R45" s="391"/>
    </row>
    <row r="46" spans="2:18" s="389" customFormat="1" ht="54" customHeight="1">
      <c r="B46" s="394"/>
      <c r="C46" s="394"/>
      <c r="D46" s="394"/>
      <c r="E46" s="394"/>
      <c r="F46" s="394"/>
      <c r="G46" s="394"/>
      <c r="H46" s="394"/>
      <c r="I46" s="394"/>
      <c r="J46" s="394"/>
      <c r="K46" s="394"/>
      <c r="M46" s="391"/>
      <c r="N46" s="391"/>
      <c r="O46" s="391"/>
      <c r="P46" s="391"/>
      <c r="Q46" s="391"/>
      <c r="R46" s="391"/>
    </row>
    <row r="47" spans="2:18" s="389" customFormat="1" ht="54" customHeight="1">
      <c r="B47" s="394"/>
      <c r="C47" s="394"/>
      <c r="D47" s="394"/>
      <c r="E47" s="394"/>
      <c r="F47" s="394"/>
      <c r="G47" s="394"/>
      <c r="H47" s="394"/>
      <c r="I47" s="394"/>
      <c r="J47" s="394"/>
      <c r="K47" s="394"/>
      <c r="M47" s="391"/>
      <c r="N47" s="391"/>
      <c r="O47" s="391"/>
      <c r="P47" s="391"/>
      <c r="Q47" s="391"/>
      <c r="R47" s="391"/>
    </row>
    <row r="48" spans="2:18" s="389" customFormat="1" ht="54" customHeight="1">
      <c r="B48" s="394"/>
      <c r="C48" s="394"/>
      <c r="D48" s="394"/>
      <c r="E48" s="394"/>
      <c r="F48" s="394"/>
      <c r="G48" s="394"/>
      <c r="H48" s="394"/>
      <c r="I48" s="394"/>
      <c r="J48" s="394"/>
      <c r="K48" s="394"/>
      <c r="M48" s="391"/>
      <c r="N48" s="391"/>
      <c r="O48" s="391"/>
      <c r="P48" s="391"/>
      <c r="Q48" s="391"/>
      <c r="R48" s="391"/>
    </row>
    <row r="49" spans="2:18" s="389" customFormat="1" ht="54" customHeight="1">
      <c r="B49" s="394"/>
      <c r="C49" s="394"/>
      <c r="D49" s="394"/>
      <c r="E49" s="394"/>
      <c r="F49" s="394"/>
      <c r="G49" s="394"/>
      <c r="H49" s="394"/>
      <c r="I49" s="394"/>
      <c r="J49" s="394"/>
      <c r="K49" s="394"/>
      <c r="M49" s="391"/>
      <c r="N49" s="391"/>
      <c r="O49" s="391"/>
      <c r="P49" s="391"/>
      <c r="Q49" s="391"/>
      <c r="R49" s="391"/>
    </row>
    <row r="50" spans="2:18" s="389" customFormat="1" ht="54" customHeight="1">
      <c r="B50" s="394"/>
      <c r="C50" s="394"/>
      <c r="D50" s="394"/>
      <c r="E50" s="394"/>
      <c r="F50" s="394"/>
      <c r="G50" s="394"/>
      <c r="H50" s="394"/>
      <c r="I50" s="394"/>
      <c r="J50" s="394"/>
      <c r="K50" s="394"/>
      <c r="M50" s="391"/>
      <c r="N50" s="391"/>
      <c r="O50" s="391"/>
      <c r="P50" s="391"/>
      <c r="Q50" s="391"/>
      <c r="R50" s="391"/>
    </row>
    <row r="51" spans="2:18" s="389" customFormat="1" ht="54" customHeight="1">
      <c r="B51" s="394"/>
      <c r="C51" s="394"/>
      <c r="D51" s="394"/>
      <c r="E51" s="394"/>
      <c r="F51" s="394"/>
      <c r="G51" s="394"/>
      <c r="H51" s="394"/>
      <c r="I51" s="394"/>
      <c r="J51" s="394"/>
      <c r="K51" s="394"/>
      <c r="M51" s="391"/>
      <c r="N51" s="391"/>
      <c r="O51" s="391"/>
      <c r="P51" s="391"/>
      <c r="Q51" s="391"/>
      <c r="R51" s="391"/>
    </row>
    <row r="52" spans="2:18" s="389" customFormat="1" ht="54" customHeight="1">
      <c r="B52" s="394"/>
      <c r="C52" s="394"/>
      <c r="D52" s="394"/>
      <c r="E52" s="394"/>
      <c r="F52" s="394"/>
      <c r="G52" s="394"/>
      <c r="H52" s="394"/>
      <c r="I52" s="394"/>
      <c r="J52" s="394"/>
      <c r="K52" s="394"/>
      <c r="M52" s="391"/>
      <c r="N52" s="391"/>
      <c r="O52" s="391"/>
      <c r="P52" s="391"/>
      <c r="Q52" s="391"/>
      <c r="R52" s="391"/>
    </row>
    <row r="53" spans="2:18" s="389" customFormat="1" ht="29.25" customHeight="1">
      <c r="B53" s="394"/>
      <c r="C53" s="394"/>
      <c r="D53" s="394"/>
      <c r="E53" s="394"/>
      <c r="F53" s="394"/>
      <c r="G53" s="394"/>
      <c r="H53" s="394"/>
      <c r="I53" s="394"/>
      <c r="J53" s="394"/>
      <c r="K53" s="394"/>
      <c r="M53" s="391"/>
      <c r="N53" s="391"/>
      <c r="O53" s="391"/>
      <c r="P53" s="391"/>
      <c r="Q53" s="391"/>
      <c r="R53" s="391"/>
    </row>
    <row r="54" spans="2:18" s="389" customFormat="1" ht="54" customHeight="1">
      <c r="B54" s="394"/>
      <c r="C54" s="394"/>
      <c r="D54" s="394"/>
      <c r="E54" s="394"/>
      <c r="F54" s="394"/>
      <c r="G54" s="394"/>
      <c r="H54" s="394"/>
      <c r="I54" s="394"/>
      <c r="J54" s="394"/>
      <c r="K54" s="394"/>
      <c r="M54" s="391"/>
      <c r="N54" s="391"/>
      <c r="O54" s="391"/>
      <c r="P54" s="391"/>
      <c r="Q54" s="391"/>
      <c r="R54" s="391"/>
    </row>
  </sheetData>
  <mergeCells count="6">
    <mergeCell ref="B21:J21"/>
    <mergeCell ref="B25:J25"/>
    <mergeCell ref="B29:J29"/>
    <mergeCell ref="B9:J9"/>
    <mergeCell ref="B13:J13"/>
    <mergeCell ref="B17:J17"/>
  </mergeCells>
  <phoneticPr fontId="4"/>
  <pageMargins left="0.70866141732283472" right="0.47244094488188981" top="0.6692913385826772" bottom="0.51181102362204722" header="0.51181102362204722" footer="0.51181102362204722"/>
  <pageSetup paperSize="9" scale="95" fitToHeight="3" orientation="portrait" cellComments="asDisplayed" r:id="rId1"/>
  <headerFooter alignWithMargins="0">
    <oddFooter>&amp;C9</oddFooter>
  </headerFooter>
  <rowBreaks count="1" manualBreakCount="1">
    <brk id="2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50"/>
  <sheetViews>
    <sheetView view="pageBreakPreview" topLeftCell="B1" zoomScale="75" zoomScaleNormal="75" zoomScaleSheetLayoutView="75" workbookViewId="0">
      <selection activeCell="M7" sqref="M7"/>
    </sheetView>
  </sheetViews>
  <sheetFormatPr defaultRowHeight="21" customHeight="1"/>
  <cols>
    <col min="1" max="1" width="0.25" style="110" hidden="1" customWidth="1"/>
    <col min="2" max="2" width="2.625" style="110" customWidth="1"/>
    <col min="3" max="3" width="22.5" style="110" customWidth="1"/>
    <col min="4" max="4" width="2.5" style="110" customWidth="1"/>
    <col min="5" max="5" width="1.25" style="110" customWidth="1"/>
    <col min="6" max="6" width="18.75" style="111" customWidth="1"/>
    <col min="7" max="7" width="8.75" style="111" customWidth="1"/>
    <col min="8" max="8" width="18.75" style="111" customWidth="1"/>
    <col min="9" max="9" width="8.75" style="111" customWidth="1"/>
    <col min="10" max="10" width="8.75" style="434" customWidth="1"/>
    <col min="11" max="11" width="15.875" style="273" bestFit="1" customWidth="1"/>
    <col min="12" max="12" width="12.875" style="111" bestFit="1" customWidth="1"/>
    <col min="13" max="13" width="11.625" style="111" bestFit="1" customWidth="1"/>
    <col min="14" max="14" width="9" style="111"/>
    <col min="15" max="15" width="10" style="421" bestFit="1" customWidth="1"/>
    <col min="16" max="16" width="11.625" style="111" bestFit="1" customWidth="1"/>
    <col min="17" max="256" width="9" style="111"/>
    <col min="257" max="257" width="0" style="111" hidden="1" customWidth="1"/>
    <col min="258" max="258" width="2.625" style="111" customWidth="1"/>
    <col min="259" max="259" width="22.5" style="111" customWidth="1"/>
    <col min="260" max="260" width="2.5" style="111" customWidth="1"/>
    <col min="261" max="261" width="1.25" style="111" customWidth="1"/>
    <col min="262" max="262" width="18.75" style="111" customWidth="1"/>
    <col min="263" max="263" width="8.75" style="111" customWidth="1"/>
    <col min="264" max="264" width="18.75" style="111" customWidth="1"/>
    <col min="265" max="266" width="8.75" style="111" customWidth="1"/>
    <col min="267" max="267" width="15.875" style="111" bestFit="1" customWidth="1"/>
    <col min="268" max="268" width="12.875" style="111" bestFit="1" customWidth="1"/>
    <col min="269" max="269" width="11.625" style="111" bestFit="1" customWidth="1"/>
    <col min="270" max="270" width="9" style="111"/>
    <col min="271" max="271" width="10" style="111" bestFit="1" customWidth="1"/>
    <col min="272" max="272" width="11.625" style="111" bestFit="1" customWidth="1"/>
    <col min="273" max="512" width="9" style="111"/>
    <col min="513" max="513" width="0" style="111" hidden="1" customWidth="1"/>
    <col min="514" max="514" width="2.625" style="111" customWidth="1"/>
    <col min="515" max="515" width="22.5" style="111" customWidth="1"/>
    <col min="516" max="516" width="2.5" style="111" customWidth="1"/>
    <col min="517" max="517" width="1.25" style="111" customWidth="1"/>
    <col min="518" max="518" width="18.75" style="111" customWidth="1"/>
    <col min="519" max="519" width="8.75" style="111" customWidth="1"/>
    <col min="520" max="520" width="18.75" style="111" customWidth="1"/>
    <col min="521" max="522" width="8.75" style="111" customWidth="1"/>
    <col min="523" max="523" width="15.875" style="111" bestFit="1" customWidth="1"/>
    <col min="524" max="524" width="12.875" style="111" bestFit="1" customWidth="1"/>
    <col min="525" max="525" width="11.625" style="111" bestFit="1" customWidth="1"/>
    <col min="526" max="526" width="9" style="111"/>
    <col min="527" max="527" width="10" style="111" bestFit="1" customWidth="1"/>
    <col min="528" max="528" width="11.625" style="111" bestFit="1" customWidth="1"/>
    <col min="529" max="768" width="9" style="111"/>
    <col min="769" max="769" width="0" style="111" hidden="1" customWidth="1"/>
    <col min="770" max="770" width="2.625" style="111" customWidth="1"/>
    <col min="771" max="771" width="22.5" style="111" customWidth="1"/>
    <col min="772" max="772" width="2.5" style="111" customWidth="1"/>
    <col min="773" max="773" width="1.25" style="111" customWidth="1"/>
    <col min="774" max="774" width="18.75" style="111" customWidth="1"/>
    <col min="775" max="775" width="8.75" style="111" customWidth="1"/>
    <col min="776" max="776" width="18.75" style="111" customWidth="1"/>
    <col min="777" max="778" width="8.75" style="111" customWidth="1"/>
    <col min="779" max="779" width="15.875" style="111" bestFit="1" customWidth="1"/>
    <col min="780" max="780" width="12.875" style="111" bestFit="1" customWidth="1"/>
    <col min="781" max="781" width="11.625" style="111" bestFit="1" customWidth="1"/>
    <col min="782" max="782" width="9" style="111"/>
    <col min="783" max="783" width="10" style="111" bestFit="1" customWidth="1"/>
    <col min="784" max="784" width="11.625" style="111" bestFit="1" customWidth="1"/>
    <col min="785" max="1024" width="9" style="111"/>
    <col min="1025" max="1025" width="0" style="111" hidden="1" customWidth="1"/>
    <col min="1026" max="1026" width="2.625" style="111" customWidth="1"/>
    <col min="1027" max="1027" width="22.5" style="111" customWidth="1"/>
    <col min="1028" max="1028" width="2.5" style="111" customWidth="1"/>
    <col min="1029" max="1029" width="1.25" style="111" customWidth="1"/>
    <col min="1030" max="1030" width="18.75" style="111" customWidth="1"/>
    <col min="1031" max="1031" width="8.75" style="111" customWidth="1"/>
    <col min="1032" max="1032" width="18.75" style="111" customWidth="1"/>
    <col min="1033" max="1034" width="8.75" style="111" customWidth="1"/>
    <col min="1035" max="1035" width="15.875" style="111" bestFit="1" customWidth="1"/>
    <col min="1036" max="1036" width="12.875" style="111" bestFit="1" customWidth="1"/>
    <col min="1037" max="1037" width="11.625" style="111" bestFit="1" customWidth="1"/>
    <col min="1038" max="1038" width="9" style="111"/>
    <col min="1039" max="1039" width="10" style="111" bestFit="1" customWidth="1"/>
    <col min="1040" max="1040" width="11.625" style="111" bestFit="1" customWidth="1"/>
    <col min="1041" max="1280" width="9" style="111"/>
    <col min="1281" max="1281" width="0" style="111" hidden="1" customWidth="1"/>
    <col min="1282" max="1282" width="2.625" style="111" customWidth="1"/>
    <col min="1283" max="1283" width="22.5" style="111" customWidth="1"/>
    <col min="1284" max="1284" width="2.5" style="111" customWidth="1"/>
    <col min="1285" max="1285" width="1.25" style="111" customWidth="1"/>
    <col min="1286" max="1286" width="18.75" style="111" customWidth="1"/>
    <col min="1287" max="1287" width="8.75" style="111" customWidth="1"/>
    <col min="1288" max="1288" width="18.75" style="111" customWidth="1"/>
    <col min="1289" max="1290" width="8.75" style="111" customWidth="1"/>
    <col min="1291" max="1291" width="15.875" style="111" bestFit="1" customWidth="1"/>
    <col min="1292" max="1292" width="12.875" style="111" bestFit="1" customWidth="1"/>
    <col min="1293" max="1293" width="11.625" style="111" bestFit="1" customWidth="1"/>
    <col min="1294" max="1294" width="9" style="111"/>
    <col min="1295" max="1295" width="10" style="111" bestFit="1" customWidth="1"/>
    <col min="1296" max="1296" width="11.625" style="111" bestFit="1" customWidth="1"/>
    <col min="1297" max="1536" width="9" style="111"/>
    <col min="1537" max="1537" width="0" style="111" hidden="1" customWidth="1"/>
    <col min="1538" max="1538" width="2.625" style="111" customWidth="1"/>
    <col min="1539" max="1539" width="22.5" style="111" customWidth="1"/>
    <col min="1540" max="1540" width="2.5" style="111" customWidth="1"/>
    <col min="1541" max="1541" width="1.25" style="111" customWidth="1"/>
    <col min="1542" max="1542" width="18.75" style="111" customWidth="1"/>
    <col min="1543" max="1543" width="8.75" style="111" customWidth="1"/>
    <col min="1544" max="1544" width="18.75" style="111" customWidth="1"/>
    <col min="1545" max="1546" width="8.75" style="111" customWidth="1"/>
    <col min="1547" max="1547" width="15.875" style="111" bestFit="1" customWidth="1"/>
    <col min="1548" max="1548" width="12.875" style="111" bestFit="1" customWidth="1"/>
    <col min="1549" max="1549" width="11.625" style="111" bestFit="1" customWidth="1"/>
    <col min="1550" max="1550" width="9" style="111"/>
    <col min="1551" max="1551" width="10" style="111" bestFit="1" customWidth="1"/>
    <col min="1552" max="1552" width="11.625" style="111" bestFit="1" customWidth="1"/>
    <col min="1553" max="1792" width="9" style="111"/>
    <col min="1793" max="1793" width="0" style="111" hidden="1" customWidth="1"/>
    <col min="1794" max="1794" width="2.625" style="111" customWidth="1"/>
    <col min="1795" max="1795" width="22.5" style="111" customWidth="1"/>
    <col min="1796" max="1796" width="2.5" style="111" customWidth="1"/>
    <col min="1797" max="1797" width="1.25" style="111" customWidth="1"/>
    <col min="1798" max="1798" width="18.75" style="111" customWidth="1"/>
    <col min="1799" max="1799" width="8.75" style="111" customWidth="1"/>
    <col min="1800" max="1800" width="18.75" style="111" customWidth="1"/>
    <col min="1801" max="1802" width="8.75" style="111" customWidth="1"/>
    <col min="1803" max="1803" width="15.875" style="111" bestFit="1" customWidth="1"/>
    <col min="1804" max="1804" width="12.875" style="111" bestFit="1" customWidth="1"/>
    <col min="1805" max="1805" width="11.625" style="111" bestFit="1" customWidth="1"/>
    <col min="1806" max="1806" width="9" style="111"/>
    <col min="1807" max="1807" width="10" style="111" bestFit="1" customWidth="1"/>
    <col min="1808" max="1808" width="11.625" style="111" bestFit="1" customWidth="1"/>
    <col min="1809" max="2048" width="9" style="111"/>
    <col min="2049" max="2049" width="0" style="111" hidden="1" customWidth="1"/>
    <col min="2050" max="2050" width="2.625" style="111" customWidth="1"/>
    <col min="2051" max="2051" width="22.5" style="111" customWidth="1"/>
    <col min="2052" max="2052" width="2.5" style="111" customWidth="1"/>
    <col min="2053" max="2053" width="1.25" style="111" customWidth="1"/>
    <col min="2054" max="2054" width="18.75" style="111" customWidth="1"/>
    <col min="2055" max="2055" width="8.75" style="111" customWidth="1"/>
    <col min="2056" max="2056" width="18.75" style="111" customWidth="1"/>
    <col min="2057" max="2058" width="8.75" style="111" customWidth="1"/>
    <col min="2059" max="2059" width="15.875" style="111" bestFit="1" customWidth="1"/>
    <col min="2060" max="2060" width="12.875" style="111" bestFit="1" customWidth="1"/>
    <col min="2061" max="2061" width="11.625" style="111" bestFit="1" customWidth="1"/>
    <col min="2062" max="2062" width="9" style="111"/>
    <col min="2063" max="2063" width="10" style="111" bestFit="1" customWidth="1"/>
    <col min="2064" max="2064" width="11.625" style="111" bestFit="1" customWidth="1"/>
    <col min="2065" max="2304" width="9" style="111"/>
    <col min="2305" max="2305" width="0" style="111" hidden="1" customWidth="1"/>
    <col min="2306" max="2306" width="2.625" style="111" customWidth="1"/>
    <col min="2307" max="2307" width="22.5" style="111" customWidth="1"/>
    <col min="2308" max="2308" width="2.5" style="111" customWidth="1"/>
    <col min="2309" max="2309" width="1.25" style="111" customWidth="1"/>
    <col min="2310" max="2310" width="18.75" style="111" customWidth="1"/>
    <col min="2311" max="2311" width="8.75" style="111" customWidth="1"/>
    <col min="2312" max="2312" width="18.75" style="111" customWidth="1"/>
    <col min="2313" max="2314" width="8.75" style="111" customWidth="1"/>
    <col min="2315" max="2315" width="15.875" style="111" bestFit="1" customWidth="1"/>
    <col min="2316" max="2316" width="12.875" style="111" bestFit="1" customWidth="1"/>
    <col min="2317" max="2317" width="11.625" style="111" bestFit="1" customWidth="1"/>
    <col min="2318" max="2318" width="9" style="111"/>
    <col min="2319" max="2319" width="10" style="111" bestFit="1" customWidth="1"/>
    <col min="2320" max="2320" width="11.625" style="111" bestFit="1" customWidth="1"/>
    <col min="2321" max="2560" width="9" style="111"/>
    <col min="2561" max="2561" width="0" style="111" hidden="1" customWidth="1"/>
    <col min="2562" max="2562" width="2.625" style="111" customWidth="1"/>
    <col min="2563" max="2563" width="22.5" style="111" customWidth="1"/>
    <col min="2564" max="2564" width="2.5" style="111" customWidth="1"/>
    <col min="2565" max="2565" width="1.25" style="111" customWidth="1"/>
    <col min="2566" max="2566" width="18.75" style="111" customWidth="1"/>
    <col min="2567" max="2567" width="8.75" style="111" customWidth="1"/>
    <col min="2568" max="2568" width="18.75" style="111" customWidth="1"/>
    <col min="2569" max="2570" width="8.75" style="111" customWidth="1"/>
    <col min="2571" max="2571" width="15.875" style="111" bestFit="1" customWidth="1"/>
    <col min="2572" max="2572" width="12.875" style="111" bestFit="1" customWidth="1"/>
    <col min="2573" max="2573" width="11.625" style="111" bestFit="1" customWidth="1"/>
    <col min="2574" max="2574" width="9" style="111"/>
    <col min="2575" max="2575" width="10" style="111" bestFit="1" customWidth="1"/>
    <col min="2576" max="2576" width="11.625" style="111" bestFit="1" customWidth="1"/>
    <col min="2577" max="2816" width="9" style="111"/>
    <col min="2817" max="2817" width="0" style="111" hidden="1" customWidth="1"/>
    <col min="2818" max="2818" width="2.625" style="111" customWidth="1"/>
    <col min="2819" max="2819" width="22.5" style="111" customWidth="1"/>
    <col min="2820" max="2820" width="2.5" style="111" customWidth="1"/>
    <col min="2821" max="2821" width="1.25" style="111" customWidth="1"/>
    <col min="2822" max="2822" width="18.75" style="111" customWidth="1"/>
    <col min="2823" max="2823" width="8.75" style="111" customWidth="1"/>
    <col min="2824" max="2824" width="18.75" style="111" customWidth="1"/>
    <col min="2825" max="2826" width="8.75" style="111" customWidth="1"/>
    <col min="2827" max="2827" width="15.875" style="111" bestFit="1" customWidth="1"/>
    <col min="2828" max="2828" width="12.875" style="111" bestFit="1" customWidth="1"/>
    <col min="2829" max="2829" width="11.625" style="111" bestFit="1" customWidth="1"/>
    <col min="2830" max="2830" width="9" style="111"/>
    <col min="2831" max="2831" width="10" style="111" bestFit="1" customWidth="1"/>
    <col min="2832" max="2832" width="11.625" style="111" bestFit="1" customWidth="1"/>
    <col min="2833" max="3072" width="9" style="111"/>
    <col min="3073" max="3073" width="0" style="111" hidden="1" customWidth="1"/>
    <col min="3074" max="3074" width="2.625" style="111" customWidth="1"/>
    <col min="3075" max="3075" width="22.5" style="111" customWidth="1"/>
    <col min="3076" max="3076" width="2.5" style="111" customWidth="1"/>
    <col min="3077" max="3077" width="1.25" style="111" customWidth="1"/>
    <col min="3078" max="3078" width="18.75" style="111" customWidth="1"/>
    <col min="3079" max="3079" width="8.75" style="111" customWidth="1"/>
    <col min="3080" max="3080" width="18.75" style="111" customWidth="1"/>
    <col min="3081" max="3082" width="8.75" style="111" customWidth="1"/>
    <col min="3083" max="3083" width="15.875" style="111" bestFit="1" customWidth="1"/>
    <col min="3084" max="3084" width="12.875" style="111" bestFit="1" customWidth="1"/>
    <col min="3085" max="3085" width="11.625" style="111" bestFit="1" customWidth="1"/>
    <col min="3086" max="3086" width="9" style="111"/>
    <col min="3087" max="3087" width="10" style="111" bestFit="1" customWidth="1"/>
    <col min="3088" max="3088" width="11.625" style="111" bestFit="1" customWidth="1"/>
    <col min="3089" max="3328" width="9" style="111"/>
    <col min="3329" max="3329" width="0" style="111" hidden="1" customWidth="1"/>
    <col min="3330" max="3330" width="2.625" style="111" customWidth="1"/>
    <col min="3331" max="3331" width="22.5" style="111" customWidth="1"/>
    <col min="3332" max="3332" width="2.5" style="111" customWidth="1"/>
    <col min="3333" max="3333" width="1.25" style="111" customWidth="1"/>
    <col min="3334" max="3334" width="18.75" style="111" customWidth="1"/>
    <col min="3335" max="3335" width="8.75" style="111" customWidth="1"/>
    <col min="3336" max="3336" width="18.75" style="111" customWidth="1"/>
    <col min="3337" max="3338" width="8.75" style="111" customWidth="1"/>
    <col min="3339" max="3339" width="15.875" style="111" bestFit="1" customWidth="1"/>
    <col min="3340" max="3340" width="12.875" style="111" bestFit="1" customWidth="1"/>
    <col min="3341" max="3341" width="11.625" style="111" bestFit="1" customWidth="1"/>
    <col min="3342" max="3342" width="9" style="111"/>
    <col min="3343" max="3343" width="10" style="111" bestFit="1" customWidth="1"/>
    <col min="3344" max="3344" width="11.625" style="111" bestFit="1" customWidth="1"/>
    <col min="3345" max="3584" width="9" style="111"/>
    <col min="3585" max="3585" width="0" style="111" hidden="1" customWidth="1"/>
    <col min="3586" max="3586" width="2.625" style="111" customWidth="1"/>
    <col min="3587" max="3587" width="22.5" style="111" customWidth="1"/>
    <col min="3588" max="3588" width="2.5" style="111" customWidth="1"/>
    <col min="3589" max="3589" width="1.25" style="111" customWidth="1"/>
    <col min="3590" max="3590" width="18.75" style="111" customWidth="1"/>
    <col min="3591" max="3591" width="8.75" style="111" customWidth="1"/>
    <col min="3592" max="3592" width="18.75" style="111" customWidth="1"/>
    <col min="3593" max="3594" width="8.75" style="111" customWidth="1"/>
    <col min="3595" max="3595" width="15.875" style="111" bestFit="1" customWidth="1"/>
    <col min="3596" max="3596" width="12.875" style="111" bestFit="1" customWidth="1"/>
    <col min="3597" max="3597" width="11.625" style="111" bestFit="1" customWidth="1"/>
    <col min="3598" max="3598" width="9" style="111"/>
    <col min="3599" max="3599" width="10" style="111" bestFit="1" customWidth="1"/>
    <col min="3600" max="3600" width="11.625" style="111" bestFit="1" customWidth="1"/>
    <col min="3601" max="3840" width="9" style="111"/>
    <col min="3841" max="3841" width="0" style="111" hidden="1" customWidth="1"/>
    <col min="3842" max="3842" width="2.625" style="111" customWidth="1"/>
    <col min="3843" max="3843" width="22.5" style="111" customWidth="1"/>
    <col min="3844" max="3844" width="2.5" style="111" customWidth="1"/>
    <col min="3845" max="3845" width="1.25" style="111" customWidth="1"/>
    <col min="3846" max="3846" width="18.75" style="111" customWidth="1"/>
    <col min="3847" max="3847" width="8.75" style="111" customWidth="1"/>
    <col min="3848" max="3848" width="18.75" style="111" customWidth="1"/>
    <col min="3849" max="3850" width="8.75" style="111" customWidth="1"/>
    <col min="3851" max="3851" width="15.875" style="111" bestFit="1" customWidth="1"/>
    <col min="3852" max="3852" width="12.875" style="111" bestFit="1" customWidth="1"/>
    <col min="3853" max="3853" width="11.625" style="111" bestFit="1" customWidth="1"/>
    <col min="3854" max="3854" width="9" style="111"/>
    <col min="3855" max="3855" width="10" style="111" bestFit="1" customWidth="1"/>
    <col min="3856" max="3856" width="11.625" style="111" bestFit="1" customWidth="1"/>
    <col min="3857" max="4096" width="9" style="111"/>
    <col min="4097" max="4097" width="0" style="111" hidden="1" customWidth="1"/>
    <col min="4098" max="4098" width="2.625" style="111" customWidth="1"/>
    <col min="4099" max="4099" width="22.5" style="111" customWidth="1"/>
    <col min="4100" max="4100" width="2.5" style="111" customWidth="1"/>
    <col min="4101" max="4101" width="1.25" style="111" customWidth="1"/>
    <col min="4102" max="4102" width="18.75" style="111" customWidth="1"/>
    <col min="4103" max="4103" width="8.75" style="111" customWidth="1"/>
    <col min="4104" max="4104" width="18.75" style="111" customWidth="1"/>
    <col min="4105" max="4106" width="8.75" style="111" customWidth="1"/>
    <col min="4107" max="4107" width="15.875" style="111" bestFit="1" customWidth="1"/>
    <col min="4108" max="4108" width="12.875" style="111" bestFit="1" customWidth="1"/>
    <col min="4109" max="4109" width="11.625" style="111" bestFit="1" customWidth="1"/>
    <col min="4110" max="4110" width="9" style="111"/>
    <col min="4111" max="4111" width="10" style="111" bestFit="1" customWidth="1"/>
    <col min="4112" max="4112" width="11.625" style="111" bestFit="1" customWidth="1"/>
    <col min="4113" max="4352" width="9" style="111"/>
    <col min="4353" max="4353" width="0" style="111" hidden="1" customWidth="1"/>
    <col min="4354" max="4354" width="2.625" style="111" customWidth="1"/>
    <col min="4355" max="4355" width="22.5" style="111" customWidth="1"/>
    <col min="4356" max="4356" width="2.5" style="111" customWidth="1"/>
    <col min="4357" max="4357" width="1.25" style="111" customWidth="1"/>
    <col min="4358" max="4358" width="18.75" style="111" customWidth="1"/>
    <col min="4359" max="4359" width="8.75" style="111" customWidth="1"/>
    <col min="4360" max="4360" width="18.75" style="111" customWidth="1"/>
    <col min="4361" max="4362" width="8.75" style="111" customWidth="1"/>
    <col min="4363" max="4363" width="15.875" style="111" bestFit="1" customWidth="1"/>
    <col min="4364" max="4364" width="12.875" style="111" bestFit="1" customWidth="1"/>
    <col min="4365" max="4365" width="11.625" style="111" bestFit="1" customWidth="1"/>
    <col min="4366" max="4366" width="9" style="111"/>
    <col min="4367" max="4367" width="10" style="111" bestFit="1" customWidth="1"/>
    <col min="4368" max="4368" width="11.625" style="111" bestFit="1" customWidth="1"/>
    <col min="4369" max="4608" width="9" style="111"/>
    <col min="4609" max="4609" width="0" style="111" hidden="1" customWidth="1"/>
    <col min="4610" max="4610" width="2.625" style="111" customWidth="1"/>
    <col min="4611" max="4611" width="22.5" style="111" customWidth="1"/>
    <col min="4612" max="4612" width="2.5" style="111" customWidth="1"/>
    <col min="4613" max="4613" width="1.25" style="111" customWidth="1"/>
    <col min="4614" max="4614" width="18.75" style="111" customWidth="1"/>
    <col min="4615" max="4615" width="8.75" style="111" customWidth="1"/>
    <col min="4616" max="4616" width="18.75" style="111" customWidth="1"/>
    <col min="4617" max="4618" width="8.75" style="111" customWidth="1"/>
    <col min="4619" max="4619" width="15.875" style="111" bestFit="1" customWidth="1"/>
    <col min="4620" max="4620" width="12.875" style="111" bestFit="1" customWidth="1"/>
    <col min="4621" max="4621" width="11.625" style="111" bestFit="1" customWidth="1"/>
    <col min="4622" max="4622" width="9" style="111"/>
    <col min="4623" max="4623" width="10" style="111" bestFit="1" customWidth="1"/>
    <col min="4624" max="4624" width="11.625" style="111" bestFit="1" customWidth="1"/>
    <col min="4625" max="4864" width="9" style="111"/>
    <col min="4865" max="4865" width="0" style="111" hidden="1" customWidth="1"/>
    <col min="4866" max="4866" width="2.625" style="111" customWidth="1"/>
    <col min="4867" max="4867" width="22.5" style="111" customWidth="1"/>
    <col min="4868" max="4868" width="2.5" style="111" customWidth="1"/>
    <col min="4869" max="4869" width="1.25" style="111" customWidth="1"/>
    <col min="4870" max="4870" width="18.75" style="111" customWidth="1"/>
    <col min="4871" max="4871" width="8.75" style="111" customWidth="1"/>
    <col min="4872" max="4872" width="18.75" style="111" customWidth="1"/>
    <col min="4873" max="4874" width="8.75" style="111" customWidth="1"/>
    <col min="4875" max="4875" width="15.875" style="111" bestFit="1" customWidth="1"/>
    <col min="4876" max="4876" width="12.875" style="111" bestFit="1" customWidth="1"/>
    <col min="4877" max="4877" width="11.625" style="111" bestFit="1" customWidth="1"/>
    <col min="4878" max="4878" width="9" style="111"/>
    <col min="4879" max="4879" width="10" style="111" bestFit="1" customWidth="1"/>
    <col min="4880" max="4880" width="11.625" style="111" bestFit="1" customWidth="1"/>
    <col min="4881" max="5120" width="9" style="111"/>
    <col min="5121" max="5121" width="0" style="111" hidden="1" customWidth="1"/>
    <col min="5122" max="5122" width="2.625" style="111" customWidth="1"/>
    <col min="5123" max="5123" width="22.5" style="111" customWidth="1"/>
    <col min="5124" max="5124" width="2.5" style="111" customWidth="1"/>
    <col min="5125" max="5125" width="1.25" style="111" customWidth="1"/>
    <col min="5126" max="5126" width="18.75" style="111" customWidth="1"/>
    <col min="5127" max="5127" width="8.75" style="111" customWidth="1"/>
    <col min="5128" max="5128" width="18.75" style="111" customWidth="1"/>
    <col min="5129" max="5130" width="8.75" style="111" customWidth="1"/>
    <col min="5131" max="5131" width="15.875" style="111" bestFit="1" customWidth="1"/>
    <col min="5132" max="5132" width="12.875" style="111" bestFit="1" customWidth="1"/>
    <col min="5133" max="5133" width="11.625" style="111" bestFit="1" customWidth="1"/>
    <col min="5134" max="5134" width="9" style="111"/>
    <col min="5135" max="5135" width="10" style="111" bestFit="1" customWidth="1"/>
    <col min="5136" max="5136" width="11.625" style="111" bestFit="1" customWidth="1"/>
    <col min="5137" max="5376" width="9" style="111"/>
    <col min="5377" max="5377" width="0" style="111" hidden="1" customWidth="1"/>
    <col min="5378" max="5378" width="2.625" style="111" customWidth="1"/>
    <col min="5379" max="5379" width="22.5" style="111" customWidth="1"/>
    <col min="5380" max="5380" width="2.5" style="111" customWidth="1"/>
    <col min="5381" max="5381" width="1.25" style="111" customWidth="1"/>
    <col min="5382" max="5382" width="18.75" style="111" customWidth="1"/>
    <col min="5383" max="5383" width="8.75" style="111" customWidth="1"/>
    <col min="5384" max="5384" width="18.75" style="111" customWidth="1"/>
    <col min="5385" max="5386" width="8.75" style="111" customWidth="1"/>
    <col min="5387" max="5387" width="15.875" style="111" bestFit="1" customWidth="1"/>
    <col min="5388" max="5388" width="12.875" style="111" bestFit="1" customWidth="1"/>
    <col min="5389" max="5389" width="11.625" style="111" bestFit="1" customWidth="1"/>
    <col min="5390" max="5390" width="9" style="111"/>
    <col min="5391" max="5391" width="10" style="111" bestFit="1" customWidth="1"/>
    <col min="5392" max="5392" width="11.625" style="111" bestFit="1" customWidth="1"/>
    <col min="5393" max="5632" width="9" style="111"/>
    <col min="5633" max="5633" width="0" style="111" hidden="1" customWidth="1"/>
    <col min="5634" max="5634" width="2.625" style="111" customWidth="1"/>
    <col min="5635" max="5635" width="22.5" style="111" customWidth="1"/>
    <col min="5636" max="5636" width="2.5" style="111" customWidth="1"/>
    <col min="5637" max="5637" width="1.25" style="111" customWidth="1"/>
    <col min="5638" max="5638" width="18.75" style="111" customWidth="1"/>
    <col min="5639" max="5639" width="8.75" style="111" customWidth="1"/>
    <col min="5640" max="5640" width="18.75" style="111" customWidth="1"/>
    <col min="5641" max="5642" width="8.75" style="111" customWidth="1"/>
    <col min="5643" max="5643" width="15.875" style="111" bestFit="1" customWidth="1"/>
    <col min="5644" max="5644" width="12.875" style="111" bestFit="1" customWidth="1"/>
    <col min="5645" max="5645" width="11.625" style="111" bestFit="1" customWidth="1"/>
    <col min="5646" max="5646" width="9" style="111"/>
    <col min="5647" max="5647" width="10" style="111" bestFit="1" customWidth="1"/>
    <col min="5648" max="5648" width="11.625" style="111" bestFit="1" customWidth="1"/>
    <col min="5649" max="5888" width="9" style="111"/>
    <col min="5889" max="5889" width="0" style="111" hidden="1" customWidth="1"/>
    <col min="5890" max="5890" width="2.625" style="111" customWidth="1"/>
    <col min="5891" max="5891" width="22.5" style="111" customWidth="1"/>
    <col min="5892" max="5892" width="2.5" style="111" customWidth="1"/>
    <col min="5893" max="5893" width="1.25" style="111" customWidth="1"/>
    <col min="5894" max="5894" width="18.75" style="111" customWidth="1"/>
    <col min="5895" max="5895" width="8.75" style="111" customWidth="1"/>
    <col min="5896" max="5896" width="18.75" style="111" customWidth="1"/>
    <col min="5897" max="5898" width="8.75" style="111" customWidth="1"/>
    <col min="5899" max="5899" width="15.875" style="111" bestFit="1" customWidth="1"/>
    <col min="5900" max="5900" width="12.875" style="111" bestFit="1" customWidth="1"/>
    <col min="5901" max="5901" width="11.625" style="111" bestFit="1" customWidth="1"/>
    <col min="5902" max="5902" width="9" style="111"/>
    <col min="5903" max="5903" width="10" style="111" bestFit="1" customWidth="1"/>
    <col min="5904" max="5904" width="11.625" style="111" bestFit="1" customWidth="1"/>
    <col min="5905" max="6144" width="9" style="111"/>
    <col min="6145" max="6145" width="0" style="111" hidden="1" customWidth="1"/>
    <col min="6146" max="6146" width="2.625" style="111" customWidth="1"/>
    <col min="6147" max="6147" width="22.5" style="111" customWidth="1"/>
    <col min="6148" max="6148" width="2.5" style="111" customWidth="1"/>
    <col min="6149" max="6149" width="1.25" style="111" customWidth="1"/>
    <col min="6150" max="6150" width="18.75" style="111" customWidth="1"/>
    <col min="6151" max="6151" width="8.75" style="111" customWidth="1"/>
    <col min="6152" max="6152" width="18.75" style="111" customWidth="1"/>
    <col min="6153" max="6154" width="8.75" style="111" customWidth="1"/>
    <col min="6155" max="6155" width="15.875" style="111" bestFit="1" customWidth="1"/>
    <col min="6156" max="6156" width="12.875" style="111" bestFit="1" customWidth="1"/>
    <col min="6157" max="6157" width="11.625" style="111" bestFit="1" customWidth="1"/>
    <col min="6158" max="6158" width="9" style="111"/>
    <col min="6159" max="6159" width="10" style="111" bestFit="1" customWidth="1"/>
    <col min="6160" max="6160" width="11.625" style="111" bestFit="1" customWidth="1"/>
    <col min="6161" max="6400" width="9" style="111"/>
    <col min="6401" max="6401" width="0" style="111" hidden="1" customWidth="1"/>
    <col min="6402" max="6402" width="2.625" style="111" customWidth="1"/>
    <col min="6403" max="6403" width="22.5" style="111" customWidth="1"/>
    <col min="6404" max="6404" width="2.5" style="111" customWidth="1"/>
    <col min="6405" max="6405" width="1.25" style="111" customWidth="1"/>
    <col min="6406" max="6406" width="18.75" style="111" customWidth="1"/>
    <col min="6407" max="6407" width="8.75" style="111" customWidth="1"/>
    <col min="6408" max="6408" width="18.75" style="111" customWidth="1"/>
    <col min="6409" max="6410" width="8.75" style="111" customWidth="1"/>
    <col min="6411" max="6411" width="15.875" style="111" bestFit="1" customWidth="1"/>
    <col min="6412" max="6412" width="12.875" style="111" bestFit="1" customWidth="1"/>
    <col min="6413" max="6413" width="11.625" style="111" bestFit="1" customWidth="1"/>
    <col min="6414" max="6414" width="9" style="111"/>
    <col min="6415" max="6415" width="10" style="111" bestFit="1" customWidth="1"/>
    <col min="6416" max="6416" width="11.625" style="111" bestFit="1" customWidth="1"/>
    <col min="6417" max="6656" width="9" style="111"/>
    <col min="6657" max="6657" width="0" style="111" hidden="1" customWidth="1"/>
    <col min="6658" max="6658" width="2.625" style="111" customWidth="1"/>
    <col min="6659" max="6659" width="22.5" style="111" customWidth="1"/>
    <col min="6660" max="6660" width="2.5" style="111" customWidth="1"/>
    <col min="6661" max="6661" width="1.25" style="111" customWidth="1"/>
    <col min="6662" max="6662" width="18.75" style="111" customWidth="1"/>
    <col min="6663" max="6663" width="8.75" style="111" customWidth="1"/>
    <col min="6664" max="6664" width="18.75" style="111" customWidth="1"/>
    <col min="6665" max="6666" width="8.75" style="111" customWidth="1"/>
    <col min="6667" max="6667" width="15.875" style="111" bestFit="1" customWidth="1"/>
    <col min="6668" max="6668" width="12.875" style="111" bestFit="1" customWidth="1"/>
    <col min="6669" max="6669" width="11.625" style="111" bestFit="1" customWidth="1"/>
    <col min="6670" max="6670" width="9" style="111"/>
    <col min="6671" max="6671" width="10" style="111" bestFit="1" customWidth="1"/>
    <col min="6672" max="6672" width="11.625" style="111" bestFit="1" customWidth="1"/>
    <col min="6673" max="6912" width="9" style="111"/>
    <col min="6913" max="6913" width="0" style="111" hidden="1" customWidth="1"/>
    <col min="6914" max="6914" width="2.625" style="111" customWidth="1"/>
    <col min="6915" max="6915" width="22.5" style="111" customWidth="1"/>
    <col min="6916" max="6916" width="2.5" style="111" customWidth="1"/>
    <col min="6917" max="6917" width="1.25" style="111" customWidth="1"/>
    <col min="6918" max="6918" width="18.75" style="111" customWidth="1"/>
    <col min="6919" max="6919" width="8.75" style="111" customWidth="1"/>
    <col min="6920" max="6920" width="18.75" style="111" customWidth="1"/>
    <col min="6921" max="6922" width="8.75" style="111" customWidth="1"/>
    <col min="6923" max="6923" width="15.875" style="111" bestFit="1" customWidth="1"/>
    <col min="6924" max="6924" width="12.875" style="111" bestFit="1" customWidth="1"/>
    <col min="6925" max="6925" width="11.625" style="111" bestFit="1" customWidth="1"/>
    <col min="6926" max="6926" width="9" style="111"/>
    <col min="6927" max="6927" width="10" style="111" bestFit="1" customWidth="1"/>
    <col min="6928" max="6928" width="11.625" style="111" bestFit="1" customWidth="1"/>
    <col min="6929" max="7168" width="9" style="111"/>
    <col min="7169" max="7169" width="0" style="111" hidden="1" customWidth="1"/>
    <col min="7170" max="7170" width="2.625" style="111" customWidth="1"/>
    <col min="7171" max="7171" width="22.5" style="111" customWidth="1"/>
    <col min="7172" max="7172" width="2.5" style="111" customWidth="1"/>
    <col min="7173" max="7173" width="1.25" style="111" customWidth="1"/>
    <col min="7174" max="7174" width="18.75" style="111" customWidth="1"/>
    <col min="7175" max="7175" width="8.75" style="111" customWidth="1"/>
    <col min="7176" max="7176" width="18.75" style="111" customWidth="1"/>
    <col min="7177" max="7178" width="8.75" style="111" customWidth="1"/>
    <col min="7179" max="7179" width="15.875" style="111" bestFit="1" customWidth="1"/>
    <col min="7180" max="7180" width="12.875" style="111" bestFit="1" customWidth="1"/>
    <col min="7181" max="7181" width="11.625" style="111" bestFit="1" customWidth="1"/>
    <col min="7182" max="7182" width="9" style="111"/>
    <col min="7183" max="7183" width="10" style="111" bestFit="1" customWidth="1"/>
    <col min="7184" max="7184" width="11.625" style="111" bestFit="1" customWidth="1"/>
    <col min="7185" max="7424" width="9" style="111"/>
    <col min="7425" max="7425" width="0" style="111" hidden="1" customWidth="1"/>
    <col min="7426" max="7426" width="2.625" style="111" customWidth="1"/>
    <col min="7427" max="7427" width="22.5" style="111" customWidth="1"/>
    <col min="7428" max="7428" width="2.5" style="111" customWidth="1"/>
    <col min="7429" max="7429" width="1.25" style="111" customWidth="1"/>
    <col min="7430" max="7430" width="18.75" style="111" customWidth="1"/>
    <col min="7431" max="7431" width="8.75" style="111" customWidth="1"/>
    <col min="7432" max="7432" width="18.75" style="111" customWidth="1"/>
    <col min="7433" max="7434" width="8.75" style="111" customWidth="1"/>
    <col min="7435" max="7435" width="15.875" style="111" bestFit="1" customWidth="1"/>
    <col min="7436" max="7436" width="12.875" style="111" bestFit="1" customWidth="1"/>
    <col min="7437" max="7437" width="11.625" style="111" bestFit="1" customWidth="1"/>
    <col min="7438" max="7438" width="9" style="111"/>
    <col min="7439" max="7439" width="10" style="111" bestFit="1" customWidth="1"/>
    <col min="7440" max="7440" width="11.625" style="111" bestFit="1" customWidth="1"/>
    <col min="7441" max="7680" width="9" style="111"/>
    <col min="7681" max="7681" width="0" style="111" hidden="1" customWidth="1"/>
    <col min="7682" max="7682" width="2.625" style="111" customWidth="1"/>
    <col min="7683" max="7683" width="22.5" style="111" customWidth="1"/>
    <col min="7684" max="7684" width="2.5" style="111" customWidth="1"/>
    <col min="7685" max="7685" width="1.25" style="111" customWidth="1"/>
    <col min="7686" max="7686" width="18.75" style="111" customWidth="1"/>
    <col min="7687" max="7687" width="8.75" style="111" customWidth="1"/>
    <col min="7688" max="7688" width="18.75" style="111" customWidth="1"/>
    <col min="7689" max="7690" width="8.75" style="111" customWidth="1"/>
    <col min="7691" max="7691" width="15.875" style="111" bestFit="1" customWidth="1"/>
    <col min="7692" max="7692" width="12.875" style="111" bestFit="1" customWidth="1"/>
    <col min="7693" max="7693" width="11.625" style="111" bestFit="1" customWidth="1"/>
    <col min="7694" max="7694" width="9" style="111"/>
    <col min="7695" max="7695" width="10" style="111" bestFit="1" customWidth="1"/>
    <col min="7696" max="7696" width="11.625" style="111" bestFit="1" customWidth="1"/>
    <col min="7697" max="7936" width="9" style="111"/>
    <col min="7937" max="7937" width="0" style="111" hidden="1" customWidth="1"/>
    <col min="7938" max="7938" width="2.625" style="111" customWidth="1"/>
    <col min="7939" max="7939" width="22.5" style="111" customWidth="1"/>
    <col min="7940" max="7940" width="2.5" style="111" customWidth="1"/>
    <col min="7941" max="7941" width="1.25" style="111" customWidth="1"/>
    <col min="7942" max="7942" width="18.75" style="111" customWidth="1"/>
    <col min="7943" max="7943" width="8.75" style="111" customWidth="1"/>
    <col min="7944" max="7944" width="18.75" style="111" customWidth="1"/>
    <col min="7945" max="7946" width="8.75" style="111" customWidth="1"/>
    <col min="7947" max="7947" width="15.875" style="111" bestFit="1" customWidth="1"/>
    <col min="7948" max="7948" width="12.875" style="111" bestFit="1" customWidth="1"/>
    <col min="7949" max="7949" width="11.625" style="111" bestFit="1" customWidth="1"/>
    <col min="7950" max="7950" width="9" style="111"/>
    <col min="7951" max="7951" width="10" style="111" bestFit="1" customWidth="1"/>
    <col min="7952" max="7952" width="11.625" style="111" bestFit="1" customWidth="1"/>
    <col min="7953" max="8192" width="9" style="111"/>
    <col min="8193" max="8193" width="0" style="111" hidden="1" customWidth="1"/>
    <col min="8194" max="8194" width="2.625" style="111" customWidth="1"/>
    <col min="8195" max="8195" width="22.5" style="111" customWidth="1"/>
    <col min="8196" max="8196" width="2.5" style="111" customWidth="1"/>
    <col min="8197" max="8197" width="1.25" style="111" customWidth="1"/>
    <col min="8198" max="8198" width="18.75" style="111" customWidth="1"/>
    <col min="8199" max="8199" width="8.75" style="111" customWidth="1"/>
    <col min="8200" max="8200" width="18.75" style="111" customWidth="1"/>
    <col min="8201" max="8202" width="8.75" style="111" customWidth="1"/>
    <col min="8203" max="8203" width="15.875" style="111" bestFit="1" customWidth="1"/>
    <col min="8204" max="8204" width="12.875" style="111" bestFit="1" customWidth="1"/>
    <col min="8205" max="8205" width="11.625" style="111" bestFit="1" customWidth="1"/>
    <col min="8206" max="8206" width="9" style="111"/>
    <col min="8207" max="8207" width="10" style="111" bestFit="1" customWidth="1"/>
    <col min="8208" max="8208" width="11.625" style="111" bestFit="1" customWidth="1"/>
    <col min="8209" max="8448" width="9" style="111"/>
    <col min="8449" max="8449" width="0" style="111" hidden="1" customWidth="1"/>
    <col min="8450" max="8450" width="2.625" style="111" customWidth="1"/>
    <col min="8451" max="8451" width="22.5" style="111" customWidth="1"/>
    <col min="8452" max="8452" width="2.5" style="111" customWidth="1"/>
    <col min="8453" max="8453" width="1.25" style="111" customWidth="1"/>
    <col min="8454" max="8454" width="18.75" style="111" customWidth="1"/>
    <col min="8455" max="8455" width="8.75" style="111" customWidth="1"/>
    <col min="8456" max="8456" width="18.75" style="111" customWidth="1"/>
    <col min="8457" max="8458" width="8.75" style="111" customWidth="1"/>
    <col min="8459" max="8459" width="15.875" style="111" bestFit="1" customWidth="1"/>
    <col min="8460" max="8460" width="12.875" style="111" bestFit="1" customWidth="1"/>
    <col min="8461" max="8461" width="11.625" style="111" bestFit="1" customWidth="1"/>
    <col min="8462" max="8462" width="9" style="111"/>
    <col min="8463" max="8463" width="10" style="111" bestFit="1" customWidth="1"/>
    <col min="8464" max="8464" width="11.625" style="111" bestFit="1" customWidth="1"/>
    <col min="8465" max="8704" width="9" style="111"/>
    <col min="8705" max="8705" width="0" style="111" hidden="1" customWidth="1"/>
    <col min="8706" max="8706" width="2.625" style="111" customWidth="1"/>
    <col min="8707" max="8707" width="22.5" style="111" customWidth="1"/>
    <col min="8708" max="8708" width="2.5" style="111" customWidth="1"/>
    <col min="8709" max="8709" width="1.25" style="111" customWidth="1"/>
    <col min="8710" max="8710" width="18.75" style="111" customWidth="1"/>
    <col min="8711" max="8711" width="8.75" style="111" customWidth="1"/>
    <col min="8712" max="8712" width="18.75" style="111" customWidth="1"/>
    <col min="8713" max="8714" width="8.75" style="111" customWidth="1"/>
    <col min="8715" max="8715" width="15.875" style="111" bestFit="1" customWidth="1"/>
    <col min="8716" max="8716" width="12.875" style="111" bestFit="1" customWidth="1"/>
    <col min="8717" max="8717" width="11.625" style="111" bestFit="1" customWidth="1"/>
    <col min="8718" max="8718" width="9" style="111"/>
    <col min="8719" max="8719" width="10" style="111" bestFit="1" customWidth="1"/>
    <col min="8720" max="8720" width="11.625" style="111" bestFit="1" customWidth="1"/>
    <col min="8721" max="8960" width="9" style="111"/>
    <col min="8961" max="8961" width="0" style="111" hidden="1" customWidth="1"/>
    <col min="8962" max="8962" width="2.625" style="111" customWidth="1"/>
    <col min="8963" max="8963" width="22.5" style="111" customWidth="1"/>
    <col min="8964" max="8964" width="2.5" style="111" customWidth="1"/>
    <col min="8965" max="8965" width="1.25" style="111" customWidth="1"/>
    <col min="8966" max="8966" width="18.75" style="111" customWidth="1"/>
    <col min="8967" max="8967" width="8.75" style="111" customWidth="1"/>
    <col min="8968" max="8968" width="18.75" style="111" customWidth="1"/>
    <col min="8969" max="8970" width="8.75" style="111" customWidth="1"/>
    <col min="8971" max="8971" width="15.875" style="111" bestFit="1" customWidth="1"/>
    <col min="8972" max="8972" width="12.875" style="111" bestFit="1" customWidth="1"/>
    <col min="8973" max="8973" width="11.625" style="111" bestFit="1" customWidth="1"/>
    <col min="8974" max="8974" width="9" style="111"/>
    <col min="8975" max="8975" width="10" style="111" bestFit="1" customWidth="1"/>
    <col min="8976" max="8976" width="11.625" style="111" bestFit="1" customWidth="1"/>
    <col min="8977" max="9216" width="9" style="111"/>
    <col min="9217" max="9217" width="0" style="111" hidden="1" customWidth="1"/>
    <col min="9218" max="9218" width="2.625" style="111" customWidth="1"/>
    <col min="9219" max="9219" width="22.5" style="111" customWidth="1"/>
    <col min="9220" max="9220" width="2.5" style="111" customWidth="1"/>
    <col min="9221" max="9221" width="1.25" style="111" customWidth="1"/>
    <col min="9222" max="9222" width="18.75" style="111" customWidth="1"/>
    <col min="9223" max="9223" width="8.75" style="111" customWidth="1"/>
    <col min="9224" max="9224" width="18.75" style="111" customWidth="1"/>
    <col min="9225" max="9226" width="8.75" style="111" customWidth="1"/>
    <col min="9227" max="9227" width="15.875" style="111" bestFit="1" customWidth="1"/>
    <col min="9228" max="9228" width="12.875" style="111" bestFit="1" customWidth="1"/>
    <col min="9229" max="9229" width="11.625" style="111" bestFit="1" customWidth="1"/>
    <col min="9230" max="9230" width="9" style="111"/>
    <col min="9231" max="9231" width="10" style="111" bestFit="1" customWidth="1"/>
    <col min="9232" max="9232" width="11.625" style="111" bestFit="1" customWidth="1"/>
    <col min="9233" max="9472" width="9" style="111"/>
    <col min="9473" max="9473" width="0" style="111" hidden="1" customWidth="1"/>
    <col min="9474" max="9474" width="2.625" style="111" customWidth="1"/>
    <col min="9475" max="9475" width="22.5" style="111" customWidth="1"/>
    <col min="9476" max="9476" width="2.5" style="111" customWidth="1"/>
    <col min="9477" max="9477" width="1.25" style="111" customWidth="1"/>
    <col min="9478" max="9478" width="18.75" style="111" customWidth="1"/>
    <col min="9479" max="9479" width="8.75" style="111" customWidth="1"/>
    <col min="9480" max="9480" width="18.75" style="111" customWidth="1"/>
    <col min="9481" max="9482" width="8.75" style="111" customWidth="1"/>
    <col min="9483" max="9483" width="15.875" style="111" bestFit="1" customWidth="1"/>
    <col min="9484" max="9484" width="12.875" style="111" bestFit="1" customWidth="1"/>
    <col min="9485" max="9485" width="11.625" style="111" bestFit="1" customWidth="1"/>
    <col min="9486" max="9486" width="9" style="111"/>
    <col min="9487" max="9487" width="10" style="111" bestFit="1" customWidth="1"/>
    <col min="9488" max="9488" width="11.625" style="111" bestFit="1" customWidth="1"/>
    <col min="9489" max="9728" width="9" style="111"/>
    <col min="9729" max="9729" width="0" style="111" hidden="1" customWidth="1"/>
    <col min="9730" max="9730" width="2.625" style="111" customWidth="1"/>
    <col min="9731" max="9731" width="22.5" style="111" customWidth="1"/>
    <col min="9732" max="9732" width="2.5" style="111" customWidth="1"/>
    <col min="9733" max="9733" width="1.25" style="111" customWidth="1"/>
    <col min="9734" max="9734" width="18.75" style="111" customWidth="1"/>
    <col min="9735" max="9735" width="8.75" style="111" customWidth="1"/>
    <col min="9736" max="9736" width="18.75" style="111" customWidth="1"/>
    <col min="9737" max="9738" width="8.75" style="111" customWidth="1"/>
    <col min="9739" max="9739" width="15.875" style="111" bestFit="1" customWidth="1"/>
    <col min="9740" max="9740" width="12.875" style="111" bestFit="1" customWidth="1"/>
    <col min="9741" max="9741" width="11.625" style="111" bestFit="1" customWidth="1"/>
    <col min="9742" max="9742" width="9" style="111"/>
    <col min="9743" max="9743" width="10" style="111" bestFit="1" customWidth="1"/>
    <col min="9744" max="9744" width="11.625" style="111" bestFit="1" customWidth="1"/>
    <col min="9745" max="9984" width="9" style="111"/>
    <col min="9985" max="9985" width="0" style="111" hidden="1" customWidth="1"/>
    <col min="9986" max="9986" width="2.625" style="111" customWidth="1"/>
    <col min="9987" max="9987" width="22.5" style="111" customWidth="1"/>
    <col min="9988" max="9988" width="2.5" style="111" customWidth="1"/>
    <col min="9989" max="9989" width="1.25" style="111" customWidth="1"/>
    <col min="9990" max="9990" width="18.75" style="111" customWidth="1"/>
    <col min="9991" max="9991" width="8.75" style="111" customWidth="1"/>
    <col min="9992" max="9992" width="18.75" style="111" customWidth="1"/>
    <col min="9993" max="9994" width="8.75" style="111" customWidth="1"/>
    <col min="9995" max="9995" width="15.875" style="111" bestFit="1" customWidth="1"/>
    <col min="9996" max="9996" width="12.875" style="111" bestFit="1" customWidth="1"/>
    <col min="9997" max="9997" width="11.625" style="111" bestFit="1" customWidth="1"/>
    <col min="9998" max="9998" width="9" style="111"/>
    <col min="9999" max="9999" width="10" style="111" bestFit="1" customWidth="1"/>
    <col min="10000" max="10000" width="11.625" style="111" bestFit="1" customWidth="1"/>
    <col min="10001" max="10240" width="9" style="111"/>
    <col min="10241" max="10241" width="0" style="111" hidden="1" customWidth="1"/>
    <col min="10242" max="10242" width="2.625" style="111" customWidth="1"/>
    <col min="10243" max="10243" width="22.5" style="111" customWidth="1"/>
    <col min="10244" max="10244" width="2.5" style="111" customWidth="1"/>
    <col min="10245" max="10245" width="1.25" style="111" customWidth="1"/>
    <col min="10246" max="10246" width="18.75" style="111" customWidth="1"/>
    <col min="10247" max="10247" width="8.75" style="111" customWidth="1"/>
    <col min="10248" max="10248" width="18.75" style="111" customWidth="1"/>
    <col min="10249" max="10250" width="8.75" style="111" customWidth="1"/>
    <col min="10251" max="10251" width="15.875" style="111" bestFit="1" customWidth="1"/>
    <col min="10252" max="10252" width="12.875" style="111" bestFit="1" customWidth="1"/>
    <col min="10253" max="10253" width="11.625" style="111" bestFit="1" customWidth="1"/>
    <col min="10254" max="10254" width="9" style="111"/>
    <col min="10255" max="10255" width="10" style="111" bestFit="1" customWidth="1"/>
    <col min="10256" max="10256" width="11.625" style="111" bestFit="1" customWidth="1"/>
    <col min="10257" max="10496" width="9" style="111"/>
    <col min="10497" max="10497" width="0" style="111" hidden="1" customWidth="1"/>
    <col min="10498" max="10498" width="2.625" style="111" customWidth="1"/>
    <col min="10499" max="10499" width="22.5" style="111" customWidth="1"/>
    <col min="10500" max="10500" width="2.5" style="111" customWidth="1"/>
    <col min="10501" max="10501" width="1.25" style="111" customWidth="1"/>
    <col min="10502" max="10502" width="18.75" style="111" customWidth="1"/>
    <col min="10503" max="10503" width="8.75" style="111" customWidth="1"/>
    <col min="10504" max="10504" width="18.75" style="111" customWidth="1"/>
    <col min="10505" max="10506" width="8.75" style="111" customWidth="1"/>
    <col min="10507" max="10507" width="15.875" style="111" bestFit="1" customWidth="1"/>
    <col min="10508" max="10508" width="12.875" style="111" bestFit="1" customWidth="1"/>
    <col min="10509" max="10509" width="11.625" style="111" bestFit="1" customWidth="1"/>
    <col min="10510" max="10510" width="9" style="111"/>
    <col min="10511" max="10511" width="10" style="111" bestFit="1" customWidth="1"/>
    <col min="10512" max="10512" width="11.625" style="111" bestFit="1" customWidth="1"/>
    <col min="10513" max="10752" width="9" style="111"/>
    <col min="10753" max="10753" width="0" style="111" hidden="1" customWidth="1"/>
    <col min="10754" max="10754" width="2.625" style="111" customWidth="1"/>
    <col min="10755" max="10755" width="22.5" style="111" customWidth="1"/>
    <col min="10756" max="10756" width="2.5" style="111" customWidth="1"/>
    <col min="10757" max="10757" width="1.25" style="111" customWidth="1"/>
    <col min="10758" max="10758" width="18.75" style="111" customWidth="1"/>
    <col min="10759" max="10759" width="8.75" style="111" customWidth="1"/>
    <col min="10760" max="10760" width="18.75" style="111" customWidth="1"/>
    <col min="10761" max="10762" width="8.75" style="111" customWidth="1"/>
    <col min="10763" max="10763" width="15.875" style="111" bestFit="1" customWidth="1"/>
    <col min="10764" max="10764" width="12.875" style="111" bestFit="1" customWidth="1"/>
    <col min="10765" max="10765" width="11.625" style="111" bestFit="1" customWidth="1"/>
    <col min="10766" max="10766" width="9" style="111"/>
    <col min="10767" max="10767" width="10" style="111" bestFit="1" customWidth="1"/>
    <col min="10768" max="10768" width="11.625" style="111" bestFit="1" customWidth="1"/>
    <col min="10769" max="11008" width="9" style="111"/>
    <col min="11009" max="11009" width="0" style="111" hidden="1" customWidth="1"/>
    <col min="11010" max="11010" width="2.625" style="111" customWidth="1"/>
    <col min="11011" max="11011" width="22.5" style="111" customWidth="1"/>
    <col min="11012" max="11012" width="2.5" style="111" customWidth="1"/>
    <col min="11013" max="11013" width="1.25" style="111" customWidth="1"/>
    <col min="11014" max="11014" width="18.75" style="111" customWidth="1"/>
    <col min="11015" max="11015" width="8.75" style="111" customWidth="1"/>
    <col min="11016" max="11016" width="18.75" style="111" customWidth="1"/>
    <col min="11017" max="11018" width="8.75" style="111" customWidth="1"/>
    <col min="11019" max="11019" width="15.875" style="111" bestFit="1" customWidth="1"/>
    <col min="11020" max="11020" width="12.875" style="111" bestFit="1" customWidth="1"/>
    <col min="11021" max="11021" width="11.625" style="111" bestFit="1" customWidth="1"/>
    <col min="11022" max="11022" width="9" style="111"/>
    <col min="11023" max="11023" width="10" style="111" bestFit="1" customWidth="1"/>
    <col min="11024" max="11024" width="11.625" style="111" bestFit="1" customWidth="1"/>
    <col min="11025" max="11264" width="9" style="111"/>
    <col min="11265" max="11265" width="0" style="111" hidden="1" customWidth="1"/>
    <col min="11266" max="11266" width="2.625" style="111" customWidth="1"/>
    <col min="11267" max="11267" width="22.5" style="111" customWidth="1"/>
    <col min="11268" max="11268" width="2.5" style="111" customWidth="1"/>
    <col min="11269" max="11269" width="1.25" style="111" customWidth="1"/>
    <col min="11270" max="11270" width="18.75" style="111" customWidth="1"/>
    <col min="11271" max="11271" width="8.75" style="111" customWidth="1"/>
    <col min="11272" max="11272" width="18.75" style="111" customWidth="1"/>
    <col min="11273" max="11274" width="8.75" style="111" customWidth="1"/>
    <col min="11275" max="11275" width="15.875" style="111" bestFit="1" customWidth="1"/>
    <col min="11276" max="11276" width="12.875" style="111" bestFit="1" customWidth="1"/>
    <col min="11277" max="11277" width="11.625" style="111" bestFit="1" customWidth="1"/>
    <col min="11278" max="11278" width="9" style="111"/>
    <col min="11279" max="11279" width="10" style="111" bestFit="1" customWidth="1"/>
    <col min="11280" max="11280" width="11.625" style="111" bestFit="1" customWidth="1"/>
    <col min="11281" max="11520" width="9" style="111"/>
    <col min="11521" max="11521" width="0" style="111" hidden="1" customWidth="1"/>
    <col min="11522" max="11522" width="2.625" style="111" customWidth="1"/>
    <col min="11523" max="11523" width="22.5" style="111" customWidth="1"/>
    <col min="11524" max="11524" width="2.5" style="111" customWidth="1"/>
    <col min="11525" max="11525" width="1.25" style="111" customWidth="1"/>
    <col min="11526" max="11526" width="18.75" style="111" customWidth="1"/>
    <col min="11527" max="11527" width="8.75" style="111" customWidth="1"/>
    <col min="11528" max="11528" width="18.75" style="111" customWidth="1"/>
    <col min="11529" max="11530" width="8.75" style="111" customWidth="1"/>
    <col min="11531" max="11531" width="15.875" style="111" bestFit="1" customWidth="1"/>
    <col min="11532" max="11532" width="12.875" style="111" bestFit="1" customWidth="1"/>
    <col min="11533" max="11533" width="11.625" style="111" bestFit="1" customWidth="1"/>
    <col min="11534" max="11534" width="9" style="111"/>
    <col min="11535" max="11535" width="10" style="111" bestFit="1" customWidth="1"/>
    <col min="11536" max="11536" width="11.625" style="111" bestFit="1" customWidth="1"/>
    <col min="11537" max="11776" width="9" style="111"/>
    <col min="11777" max="11777" width="0" style="111" hidden="1" customWidth="1"/>
    <col min="11778" max="11778" width="2.625" style="111" customWidth="1"/>
    <col min="11779" max="11779" width="22.5" style="111" customWidth="1"/>
    <col min="11780" max="11780" width="2.5" style="111" customWidth="1"/>
    <col min="11781" max="11781" width="1.25" style="111" customWidth="1"/>
    <col min="11782" max="11782" width="18.75" style="111" customWidth="1"/>
    <col min="11783" max="11783" width="8.75" style="111" customWidth="1"/>
    <col min="11784" max="11784" width="18.75" style="111" customWidth="1"/>
    <col min="11785" max="11786" width="8.75" style="111" customWidth="1"/>
    <col min="11787" max="11787" width="15.875" style="111" bestFit="1" customWidth="1"/>
    <col min="11788" max="11788" width="12.875" style="111" bestFit="1" customWidth="1"/>
    <col min="11789" max="11789" width="11.625" style="111" bestFit="1" customWidth="1"/>
    <col min="11790" max="11790" width="9" style="111"/>
    <col min="11791" max="11791" width="10" style="111" bestFit="1" customWidth="1"/>
    <col min="11792" max="11792" width="11.625" style="111" bestFit="1" customWidth="1"/>
    <col min="11793" max="12032" width="9" style="111"/>
    <col min="12033" max="12033" width="0" style="111" hidden="1" customWidth="1"/>
    <col min="12034" max="12034" width="2.625" style="111" customWidth="1"/>
    <col min="12035" max="12035" width="22.5" style="111" customWidth="1"/>
    <col min="12036" max="12036" width="2.5" style="111" customWidth="1"/>
    <col min="12037" max="12037" width="1.25" style="111" customWidth="1"/>
    <col min="12038" max="12038" width="18.75" style="111" customWidth="1"/>
    <col min="12039" max="12039" width="8.75" style="111" customWidth="1"/>
    <col min="12040" max="12040" width="18.75" style="111" customWidth="1"/>
    <col min="12041" max="12042" width="8.75" style="111" customWidth="1"/>
    <col min="12043" max="12043" width="15.875" style="111" bestFit="1" customWidth="1"/>
    <col min="12044" max="12044" width="12.875" style="111" bestFit="1" customWidth="1"/>
    <col min="12045" max="12045" width="11.625" style="111" bestFit="1" customWidth="1"/>
    <col min="12046" max="12046" width="9" style="111"/>
    <col min="12047" max="12047" width="10" style="111" bestFit="1" customWidth="1"/>
    <col min="12048" max="12048" width="11.625" style="111" bestFit="1" customWidth="1"/>
    <col min="12049" max="12288" width="9" style="111"/>
    <col min="12289" max="12289" width="0" style="111" hidden="1" customWidth="1"/>
    <col min="12290" max="12290" width="2.625" style="111" customWidth="1"/>
    <col min="12291" max="12291" width="22.5" style="111" customWidth="1"/>
    <col min="12292" max="12292" width="2.5" style="111" customWidth="1"/>
    <col min="12293" max="12293" width="1.25" style="111" customWidth="1"/>
    <col min="12294" max="12294" width="18.75" style="111" customWidth="1"/>
    <col min="12295" max="12295" width="8.75" style="111" customWidth="1"/>
    <col min="12296" max="12296" width="18.75" style="111" customWidth="1"/>
    <col min="12297" max="12298" width="8.75" style="111" customWidth="1"/>
    <col min="12299" max="12299" width="15.875" style="111" bestFit="1" customWidth="1"/>
    <col min="12300" max="12300" width="12.875" style="111" bestFit="1" customWidth="1"/>
    <col min="12301" max="12301" width="11.625" style="111" bestFit="1" customWidth="1"/>
    <col min="12302" max="12302" width="9" style="111"/>
    <col min="12303" max="12303" width="10" style="111" bestFit="1" customWidth="1"/>
    <col min="12304" max="12304" width="11.625" style="111" bestFit="1" customWidth="1"/>
    <col min="12305" max="12544" width="9" style="111"/>
    <col min="12545" max="12545" width="0" style="111" hidden="1" customWidth="1"/>
    <col min="12546" max="12546" width="2.625" style="111" customWidth="1"/>
    <col min="12547" max="12547" width="22.5" style="111" customWidth="1"/>
    <col min="12548" max="12548" width="2.5" style="111" customWidth="1"/>
    <col min="12549" max="12549" width="1.25" style="111" customWidth="1"/>
    <col min="12550" max="12550" width="18.75" style="111" customWidth="1"/>
    <col min="12551" max="12551" width="8.75" style="111" customWidth="1"/>
    <col min="12552" max="12552" width="18.75" style="111" customWidth="1"/>
    <col min="12553" max="12554" width="8.75" style="111" customWidth="1"/>
    <col min="12555" max="12555" width="15.875" style="111" bestFit="1" customWidth="1"/>
    <col min="12556" max="12556" width="12.875" style="111" bestFit="1" customWidth="1"/>
    <col min="12557" max="12557" width="11.625" style="111" bestFit="1" customWidth="1"/>
    <col min="12558" max="12558" width="9" style="111"/>
    <col min="12559" max="12559" width="10" style="111" bestFit="1" customWidth="1"/>
    <col min="12560" max="12560" width="11.625" style="111" bestFit="1" customWidth="1"/>
    <col min="12561" max="12800" width="9" style="111"/>
    <col min="12801" max="12801" width="0" style="111" hidden="1" customWidth="1"/>
    <col min="12802" max="12802" width="2.625" style="111" customWidth="1"/>
    <col min="12803" max="12803" width="22.5" style="111" customWidth="1"/>
    <col min="12804" max="12804" width="2.5" style="111" customWidth="1"/>
    <col min="12805" max="12805" width="1.25" style="111" customWidth="1"/>
    <col min="12806" max="12806" width="18.75" style="111" customWidth="1"/>
    <col min="12807" max="12807" width="8.75" style="111" customWidth="1"/>
    <col min="12808" max="12808" width="18.75" style="111" customWidth="1"/>
    <col min="12809" max="12810" width="8.75" style="111" customWidth="1"/>
    <col min="12811" max="12811" width="15.875" style="111" bestFit="1" customWidth="1"/>
    <col min="12812" max="12812" width="12.875" style="111" bestFit="1" customWidth="1"/>
    <col min="12813" max="12813" width="11.625" style="111" bestFit="1" customWidth="1"/>
    <col min="12814" max="12814" width="9" style="111"/>
    <col min="12815" max="12815" width="10" style="111" bestFit="1" customWidth="1"/>
    <col min="12816" max="12816" width="11.625" style="111" bestFit="1" customWidth="1"/>
    <col min="12817" max="13056" width="9" style="111"/>
    <col min="13057" max="13057" width="0" style="111" hidden="1" customWidth="1"/>
    <col min="13058" max="13058" width="2.625" style="111" customWidth="1"/>
    <col min="13059" max="13059" width="22.5" style="111" customWidth="1"/>
    <col min="13060" max="13060" width="2.5" style="111" customWidth="1"/>
    <col min="13061" max="13061" width="1.25" style="111" customWidth="1"/>
    <col min="13062" max="13062" width="18.75" style="111" customWidth="1"/>
    <col min="13063" max="13063" width="8.75" style="111" customWidth="1"/>
    <col min="13064" max="13064" width="18.75" style="111" customWidth="1"/>
    <col min="13065" max="13066" width="8.75" style="111" customWidth="1"/>
    <col min="13067" max="13067" width="15.875" style="111" bestFit="1" customWidth="1"/>
    <col min="13068" max="13068" width="12.875" style="111" bestFit="1" customWidth="1"/>
    <col min="13069" max="13069" width="11.625" style="111" bestFit="1" customWidth="1"/>
    <col min="13070" max="13070" width="9" style="111"/>
    <col min="13071" max="13071" width="10" style="111" bestFit="1" customWidth="1"/>
    <col min="13072" max="13072" width="11.625" style="111" bestFit="1" customWidth="1"/>
    <col min="13073" max="13312" width="9" style="111"/>
    <col min="13313" max="13313" width="0" style="111" hidden="1" customWidth="1"/>
    <col min="13314" max="13314" width="2.625" style="111" customWidth="1"/>
    <col min="13315" max="13315" width="22.5" style="111" customWidth="1"/>
    <col min="13316" max="13316" width="2.5" style="111" customWidth="1"/>
    <col min="13317" max="13317" width="1.25" style="111" customWidth="1"/>
    <col min="13318" max="13318" width="18.75" style="111" customWidth="1"/>
    <col min="13319" max="13319" width="8.75" style="111" customWidth="1"/>
    <col min="13320" max="13320" width="18.75" style="111" customWidth="1"/>
    <col min="13321" max="13322" width="8.75" style="111" customWidth="1"/>
    <col min="13323" max="13323" width="15.875" style="111" bestFit="1" customWidth="1"/>
    <col min="13324" max="13324" width="12.875" style="111" bestFit="1" customWidth="1"/>
    <col min="13325" max="13325" width="11.625" style="111" bestFit="1" customWidth="1"/>
    <col min="13326" max="13326" width="9" style="111"/>
    <col min="13327" max="13327" width="10" style="111" bestFit="1" customWidth="1"/>
    <col min="13328" max="13328" width="11.625" style="111" bestFit="1" customWidth="1"/>
    <col min="13329" max="13568" width="9" style="111"/>
    <col min="13569" max="13569" width="0" style="111" hidden="1" customWidth="1"/>
    <col min="13570" max="13570" width="2.625" style="111" customWidth="1"/>
    <col min="13571" max="13571" width="22.5" style="111" customWidth="1"/>
    <col min="13572" max="13572" width="2.5" style="111" customWidth="1"/>
    <col min="13573" max="13573" width="1.25" style="111" customWidth="1"/>
    <col min="13574" max="13574" width="18.75" style="111" customWidth="1"/>
    <col min="13575" max="13575" width="8.75" style="111" customWidth="1"/>
    <col min="13576" max="13576" width="18.75" style="111" customWidth="1"/>
    <col min="13577" max="13578" width="8.75" style="111" customWidth="1"/>
    <col min="13579" max="13579" width="15.875" style="111" bestFit="1" customWidth="1"/>
    <col min="13580" max="13580" width="12.875" style="111" bestFit="1" customWidth="1"/>
    <col min="13581" max="13581" width="11.625" style="111" bestFit="1" customWidth="1"/>
    <col min="13582" max="13582" width="9" style="111"/>
    <col min="13583" max="13583" width="10" style="111" bestFit="1" customWidth="1"/>
    <col min="13584" max="13584" width="11.625" style="111" bestFit="1" customWidth="1"/>
    <col min="13585" max="13824" width="9" style="111"/>
    <col min="13825" max="13825" width="0" style="111" hidden="1" customWidth="1"/>
    <col min="13826" max="13826" width="2.625" style="111" customWidth="1"/>
    <col min="13827" max="13827" width="22.5" style="111" customWidth="1"/>
    <col min="13828" max="13828" width="2.5" style="111" customWidth="1"/>
    <col min="13829" max="13829" width="1.25" style="111" customWidth="1"/>
    <col min="13830" max="13830" width="18.75" style="111" customWidth="1"/>
    <col min="13831" max="13831" width="8.75" style="111" customWidth="1"/>
    <col min="13832" max="13832" width="18.75" style="111" customWidth="1"/>
    <col min="13833" max="13834" width="8.75" style="111" customWidth="1"/>
    <col min="13835" max="13835" width="15.875" style="111" bestFit="1" customWidth="1"/>
    <col min="13836" max="13836" width="12.875" style="111" bestFit="1" customWidth="1"/>
    <col min="13837" max="13837" width="11.625" style="111" bestFit="1" customWidth="1"/>
    <col min="13838" max="13838" width="9" style="111"/>
    <col min="13839" max="13839" width="10" style="111" bestFit="1" customWidth="1"/>
    <col min="13840" max="13840" width="11.625" style="111" bestFit="1" customWidth="1"/>
    <col min="13841" max="14080" width="9" style="111"/>
    <col min="14081" max="14081" width="0" style="111" hidden="1" customWidth="1"/>
    <col min="14082" max="14082" width="2.625" style="111" customWidth="1"/>
    <col min="14083" max="14083" width="22.5" style="111" customWidth="1"/>
    <col min="14084" max="14084" width="2.5" style="111" customWidth="1"/>
    <col min="14085" max="14085" width="1.25" style="111" customWidth="1"/>
    <col min="14086" max="14086" width="18.75" style="111" customWidth="1"/>
    <col min="14087" max="14087" width="8.75" style="111" customWidth="1"/>
    <col min="14088" max="14088" width="18.75" style="111" customWidth="1"/>
    <col min="14089" max="14090" width="8.75" style="111" customWidth="1"/>
    <col min="14091" max="14091" width="15.875" style="111" bestFit="1" customWidth="1"/>
    <col min="14092" max="14092" width="12.875" style="111" bestFit="1" customWidth="1"/>
    <col min="14093" max="14093" width="11.625" style="111" bestFit="1" customWidth="1"/>
    <col min="14094" max="14094" width="9" style="111"/>
    <col min="14095" max="14095" width="10" style="111" bestFit="1" customWidth="1"/>
    <col min="14096" max="14096" width="11.625" style="111" bestFit="1" customWidth="1"/>
    <col min="14097" max="14336" width="9" style="111"/>
    <col min="14337" max="14337" width="0" style="111" hidden="1" customWidth="1"/>
    <col min="14338" max="14338" width="2.625" style="111" customWidth="1"/>
    <col min="14339" max="14339" width="22.5" style="111" customWidth="1"/>
    <col min="14340" max="14340" width="2.5" style="111" customWidth="1"/>
    <col min="14341" max="14341" width="1.25" style="111" customWidth="1"/>
    <col min="14342" max="14342" width="18.75" style="111" customWidth="1"/>
    <col min="14343" max="14343" width="8.75" style="111" customWidth="1"/>
    <col min="14344" max="14344" width="18.75" style="111" customWidth="1"/>
    <col min="14345" max="14346" width="8.75" style="111" customWidth="1"/>
    <col min="14347" max="14347" width="15.875" style="111" bestFit="1" customWidth="1"/>
    <col min="14348" max="14348" width="12.875" style="111" bestFit="1" customWidth="1"/>
    <col min="14349" max="14349" width="11.625" style="111" bestFit="1" customWidth="1"/>
    <col min="14350" max="14350" width="9" style="111"/>
    <col min="14351" max="14351" width="10" style="111" bestFit="1" customWidth="1"/>
    <col min="14352" max="14352" width="11.625" style="111" bestFit="1" customWidth="1"/>
    <col min="14353" max="14592" width="9" style="111"/>
    <col min="14593" max="14593" width="0" style="111" hidden="1" customWidth="1"/>
    <col min="14594" max="14594" width="2.625" style="111" customWidth="1"/>
    <col min="14595" max="14595" width="22.5" style="111" customWidth="1"/>
    <col min="14596" max="14596" width="2.5" style="111" customWidth="1"/>
    <col min="14597" max="14597" width="1.25" style="111" customWidth="1"/>
    <col min="14598" max="14598" width="18.75" style="111" customWidth="1"/>
    <col min="14599" max="14599" width="8.75" style="111" customWidth="1"/>
    <col min="14600" max="14600" width="18.75" style="111" customWidth="1"/>
    <col min="14601" max="14602" width="8.75" style="111" customWidth="1"/>
    <col min="14603" max="14603" width="15.875" style="111" bestFit="1" customWidth="1"/>
    <col min="14604" max="14604" width="12.875" style="111" bestFit="1" customWidth="1"/>
    <col min="14605" max="14605" width="11.625" style="111" bestFit="1" customWidth="1"/>
    <col min="14606" max="14606" width="9" style="111"/>
    <col min="14607" max="14607" width="10" style="111" bestFit="1" customWidth="1"/>
    <col min="14608" max="14608" width="11.625" style="111" bestFit="1" customWidth="1"/>
    <col min="14609" max="14848" width="9" style="111"/>
    <col min="14849" max="14849" width="0" style="111" hidden="1" customWidth="1"/>
    <col min="14850" max="14850" width="2.625" style="111" customWidth="1"/>
    <col min="14851" max="14851" width="22.5" style="111" customWidth="1"/>
    <col min="14852" max="14852" width="2.5" style="111" customWidth="1"/>
    <col min="14853" max="14853" width="1.25" style="111" customWidth="1"/>
    <col min="14854" max="14854" width="18.75" style="111" customWidth="1"/>
    <col min="14855" max="14855" width="8.75" style="111" customWidth="1"/>
    <col min="14856" max="14856" width="18.75" style="111" customWidth="1"/>
    <col min="14857" max="14858" width="8.75" style="111" customWidth="1"/>
    <col min="14859" max="14859" width="15.875" style="111" bestFit="1" customWidth="1"/>
    <col min="14860" max="14860" width="12.875" style="111" bestFit="1" customWidth="1"/>
    <col min="14861" max="14861" width="11.625" style="111" bestFit="1" customWidth="1"/>
    <col min="14862" max="14862" width="9" style="111"/>
    <col min="14863" max="14863" width="10" style="111" bestFit="1" customWidth="1"/>
    <col min="14864" max="14864" width="11.625" style="111" bestFit="1" customWidth="1"/>
    <col min="14865" max="15104" width="9" style="111"/>
    <col min="15105" max="15105" width="0" style="111" hidden="1" customWidth="1"/>
    <col min="15106" max="15106" width="2.625" style="111" customWidth="1"/>
    <col min="15107" max="15107" width="22.5" style="111" customWidth="1"/>
    <col min="15108" max="15108" width="2.5" style="111" customWidth="1"/>
    <col min="15109" max="15109" width="1.25" style="111" customWidth="1"/>
    <col min="15110" max="15110" width="18.75" style="111" customWidth="1"/>
    <col min="15111" max="15111" width="8.75" style="111" customWidth="1"/>
    <col min="15112" max="15112" width="18.75" style="111" customWidth="1"/>
    <col min="15113" max="15114" width="8.75" style="111" customWidth="1"/>
    <col min="15115" max="15115" width="15.875" style="111" bestFit="1" customWidth="1"/>
    <col min="15116" max="15116" width="12.875" style="111" bestFit="1" customWidth="1"/>
    <col min="15117" max="15117" width="11.625" style="111" bestFit="1" customWidth="1"/>
    <col min="15118" max="15118" width="9" style="111"/>
    <col min="15119" max="15119" width="10" style="111" bestFit="1" customWidth="1"/>
    <col min="15120" max="15120" width="11.625" style="111" bestFit="1" customWidth="1"/>
    <col min="15121" max="15360" width="9" style="111"/>
    <col min="15361" max="15361" width="0" style="111" hidden="1" customWidth="1"/>
    <col min="15362" max="15362" width="2.625" style="111" customWidth="1"/>
    <col min="15363" max="15363" width="22.5" style="111" customWidth="1"/>
    <col min="15364" max="15364" width="2.5" style="111" customWidth="1"/>
    <col min="15365" max="15365" width="1.25" style="111" customWidth="1"/>
    <col min="15366" max="15366" width="18.75" style="111" customWidth="1"/>
    <col min="15367" max="15367" width="8.75" style="111" customWidth="1"/>
    <col min="15368" max="15368" width="18.75" style="111" customWidth="1"/>
    <col min="15369" max="15370" width="8.75" style="111" customWidth="1"/>
    <col min="15371" max="15371" width="15.875" style="111" bestFit="1" customWidth="1"/>
    <col min="15372" max="15372" width="12.875" style="111" bestFit="1" customWidth="1"/>
    <col min="15373" max="15373" width="11.625" style="111" bestFit="1" customWidth="1"/>
    <col min="15374" max="15374" width="9" style="111"/>
    <col min="15375" max="15375" width="10" style="111" bestFit="1" customWidth="1"/>
    <col min="15376" max="15376" width="11.625" style="111" bestFit="1" customWidth="1"/>
    <col min="15377" max="15616" width="9" style="111"/>
    <col min="15617" max="15617" width="0" style="111" hidden="1" customWidth="1"/>
    <col min="15618" max="15618" width="2.625" style="111" customWidth="1"/>
    <col min="15619" max="15619" width="22.5" style="111" customWidth="1"/>
    <col min="15620" max="15620" width="2.5" style="111" customWidth="1"/>
    <col min="15621" max="15621" width="1.25" style="111" customWidth="1"/>
    <col min="15622" max="15622" width="18.75" style="111" customWidth="1"/>
    <col min="15623" max="15623" width="8.75" style="111" customWidth="1"/>
    <col min="15624" max="15624" width="18.75" style="111" customWidth="1"/>
    <col min="15625" max="15626" width="8.75" style="111" customWidth="1"/>
    <col min="15627" max="15627" width="15.875" style="111" bestFit="1" customWidth="1"/>
    <col min="15628" max="15628" width="12.875" style="111" bestFit="1" customWidth="1"/>
    <col min="15629" max="15629" width="11.625" style="111" bestFit="1" customWidth="1"/>
    <col min="15630" max="15630" width="9" style="111"/>
    <col min="15631" max="15631" width="10" style="111" bestFit="1" customWidth="1"/>
    <col min="15632" max="15632" width="11.625" style="111" bestFit="1" customWidth="1"/>
    <col min="15633" max="15872" width="9" style="111"/>
    <col min="15873" max="15873" width="0" style="111" hidden="1" customWidth="1"/>
    <col min="15874" max="15874" width="2.625" style="111" customWidth="1"/>
    <col min="15875" max="15875" width="22.5" style="111" customWidth="1"/>
    <col min="15876" max="15876" width="2.5" style="111" customWidth="1"/>
    <col min="15877" max="15877" width="1.25" style="111" customWidth="1"/>
    <col min="15878" max="15878" width="18.75" style="111" customWidth="1"/>
    <col min="15879" max="15879" width="8.75" style="111" customWidth="1"/>
    <col min="15880" max="15880" width="18.75" style="111" customWidth="1"/>
    <col min="15881" max="15882" width="8.75" style="111" customWidth="1"/>
    <col min="15883" max="15883" width="15.875" style="111" bestFit="1" customWidth="1"/>
    <col min="15884" max="15884" width="12.875" style="111" bestFit="1" customWidth="1"/>
    <col min="15885" max="15885" width="11.625" style="111" bestFit="1" customWidth="1"/>
    <col min="15886" max="15886" width="9" style="111"/>
    <col min="15887" max="15887" width="10" style="111" bestFit="1" customWidth="1"/>
    <col min="15888" max="15888" width="11.625" style="111" bestFit="1" customWidth="1"/>
    <col min="15889" max="16128" width="9" style="111"/>
    <col min="16129" max="16129" width="0" style="111" hidden="1" customWidth="1"/>
    <col min="16130" max="16130" width="2.625" style="111" customWidth="1"/>
    <col min="16131" max="16131" width="22.5" style="111" customWidth="1"/>
    <col min="16132" max="16132" width="2.5" style="111" customWidth="1"/>
    <col min="16133" max="16133" width="1.25" style="111" customWidth="1"/>
    <col min="16134" max="16134" width="18.75" style="111" customWidth="1"/>
    <col min="16135" max="16135" width="8.75" style="111" customWidth="1"/>
    <col min="16136" max="16136" width="18.75" style="111" customWidth="1"/>
    <col min="16137" max="16138" width="8.75" style="111" customWidth="1"/>
    <col min="16139" max="16139" width="15.875" style="111" bestFit="1" customWidth="1"/>
    <col min="16140" max="16140" width="12.875" style="111" bestFit="1" customWidth="1"/>
    <col min="16141" max="16141" width="11.625" style="111" bestFit="1" customWidth="1"/>
    <col min="16142" max="16142" width="9" style="111"/>
    <col min="16143" max="16143" width="10" style="111" bestFit="1" customWidth="1"/>
    <col min="16144" max="16144" width="11.625" style="111" bestFit="1" customWidth="1"/>
    <col min="16145" max="16384" width="9" style="111"/>
  </cols>
  <sheetData>
    <row r="1" spans="1:17" s="114" customFormat="1" ht="25.5" customHeight="1">
      <c r="A1" s="1246" t="s">
        <v>308</v>
      </c>
      <c r="B1" s="1246"/>
      <c r="C1" s="1246"/>
      <c r="D1" s="1246"/>
      <c r="E1" s="1246"/>
      <c r="F1" s="1246"/>
      <c r="G1" s="1246"/>
      <c r="H1" s="1246"/>
      <c r="I1" s="1246"/>
      <c r="J1" s="398"/>
      <c r="K1" s="399"/>
      <c r="O1" s="400"/>
    </row>
    <row r="2" spans="1:17" s="114" customFormat="1" ht="13.5" customHeight="1">
      <c r="A2" s="214"/>
      <c r="B2" s="214"/>
      <c r="C2" s="214"/>
      <c r="D2" s="214"/>
      <c r="E2" s="214"/>
      <c r="F2" s="214"/>
      <c r="G2" s="214"/>
      <c r="H2" s="214"/>
      <c r="I2" s="401"/>
      <c r="J2" s="402"/>
      <c r="K2" s="399"/>
      <c r="O2" s="400"/>
    </row>
    <row r="3" spans="1:17" s="114" customFormat="1" ht="19.5" customHeight="1">
      <c r="A3" s="403"/>
      <c r="B3" s="403"/>
      <c r="C3" s="403"/>
      <c r="D3" s="403"/>
      <c r="E3" s="403"/>
      <c r="F3" s="404"/>
      <c r="G3" s="404"/>
      <c r="H3" s="404"/>
      <c r="I3" s="405" t="s">
        <v>232</v>
      </c>
      <c r="J3" s="406"/>
      <c r="O3" s="400"/>
    </row>
    <row r="4" spans="1:17" s="125" customFormat="1" ht="21" customHeight="1">
      <c r="A4" s="407"/>
      <c r="B4" s="408"/>
      <c r="C4" s="409" t="s">
        <v>309</v>
      </c>
      <c r="D4" s="219"/>
      <c r="E4" s="221"/>
      <c r="F4" s="222" t="s">
        <v>188</v>
      </c>
      <c r="G4" s="410" t="s">
        <v>259</v>
      </c>
      <c r="H4" s="222" t="s">
        <v>189</v>
      </c>
      <c r="I4" s="224" t="s">
        <v>259</v>
      </c>
      <c r="J4" s="1247" t="s">
        <v>310</v>
      </c>
      <c r="K4" s="1248"/>
      <c r="L4" s="1248"/>
      <c r="M4" s="1248"/>
      <c r="O4" s="411" t="s">
        <v>311</v>
      </c>
    </row>
    <row r="5" spans="1:17" ht="20.100000000000001" customHeight="1">
      <c r="A5" s="412"/>
      <c r="B5" s="1249" t="s">
        <v>312</v>
      </c>
      <c r="C5" s="1250"/>
      <c r="D5" s="1250"/>
      <c r="E5" s="413"/>
      <c r="F5" s="414">
        <v>2483</v>
      </c>
      <c r="G5" s="415">
        <f>ROUND(F5/$F$20*100,1)</f>
        <v>0.1</v>
      </c>
      <c r="H5" s="414">
        <v>2501</v>
      </c>
      <c r="I5" s="416">
        <v>0.1</v>
      </c>
      <c r="J5" s="417">
        <v>1</v>
      </c>
      <c r="K5" s="418" t="s">
        <v>313</v>
      </c>
      <c r="L5" s="419">
        <f ca="1">SUMIF($B$5:$D$20,$K5,$F$5:$F$20)</f>
        <v>576668</v>
      </c>
      <c r="M5" s="420">
        <f ca="1">SUMIF($B$5:$D$20,$K5,$G$5:$G$20)</f>
        <v>31.5</v>
      </c>
      <c r="O5" s="421">
        <f>+F5/$F$20</f>
        <v>1.3567542373298116E-3</v>
      </c>
      <c r="P5" s="422">
        <f>F5-H5</f>
        <v>-18</v>
      </c>
      <c r="Q5" s="423">
        <f>ROUND(P5/H5*100,1)</f>
        <v>-0.7</v>
      </c>
    </row>
    <row r="6" spans="1:17" ht="20.100000000000001" customHeight="1">
      <c r="A6" s="412"/>
      <c r="B6" s="1249" t="s">
        <v>314</v>
      </c>
      <c r="C6" s="1250"/>
      <c r="D6" s="1250"/>
      <c r="E6" s="413"/>
      <c r="F6" s="414">
        <v>113197</v>
      </c>
      <c r="G6" s="415">
        <f>ROUND(F6/$F$20*100,1)</f>
        <v>6.2</v>
      </c>
      <c r="H6" s="414">
        <v>111609</v>
      </c>
      <c r="I6" s="416">
        <v>6.3</v>
      </c>
      <c r="J6" s="417">
        <v>2</v>
      </c>
      <c r="K6" s="418" t="s">
        <v>315</v>
      </c>
      <c r="L6" s="419">
        <f t="shared" ref="L6:L16" ca="1" si="0">SUMIF($B$5:$D$20,$K6,$F$5:$F$20)</f>
        <v>225898</v>
      </c>
      <c r="M6" s="420">
        <f t="shared" ref="M6:M16" ca="1" si="1">SUMIF($B$5:$D$20,$K6,$G$5:$G$20)</f>
        <v>12.4</v>
      </c>
      <c r="O6" s="421">
        <f t="shared" ref="O6:O19" si="2">+F6/$F$20</f>
        <v>6.1852802820387708E-2</v>
      </c>
      <c r="P6" s="422">
        <f>F6-H6</f>
        <v>1588</v>
      </c>
      <c r="Q6" s="423">
        <f>ROUND(P6/H6*100,1)</f>
        <v>1.4</v>
      </c>
    </row>
    <row r="7" spans="1:17" ht="20.100000000000001" customHeight="1">
      <c r="A7" s="424"/>
      <c r="B7" s="1241" t="s">
        <v>313</v>
      </c>
      <c r="C7" s="1243"/>
      <c r="D7" s="1243"/>
      <c r="E7" s="425"/>
      <c r="F7" s="419">
        <v>576668</v>
      </c>
      <c r="G7" s="415">
        <f>ROUND(F7/$F$20*100,1)</f>
        <v>31.5</v>
      </c>
      <c r="H7" s="419">
        <v>562514</v>
      </c>
      <c r="I7" s="416">
        <v>31.8</v>
      </c>
      <c r="J7" s="417">
        <v>3</v>
      </c>
      <c r="K7" s="418" t="s">
        <v>316</v>
      </c>
      <c r="L7" s="419">
        <f t="shared" ca="1" si="0"/>
        <v>221790</v>
      </c>
      <c r="M7" s="420">
        <f t="shared" ca="1" si="1"/>
        <v>12.1</v>
      </c>
      <c r="O7" s="421">
        <f t="shared" si="2"/>
        <v>0.31510139046818675</v>
      </c>
      <c r="P7" s="422">
        <f>F7-H7</f>
        <v>14154</v>
      </c>
      <c r="Q7" s="423">
        <f>ROUND(P7/H7*100,1)</f>
        <v>2.5</v>
      </c>
    </row>
    <row r="8" spans="1:17" ht="20.100000000000001" customHeight="1">
      <c r="A8" s="424"/>
      <c r="B8" s="1241" t="s">
        <v>317</v>
      </c>
      <c r="C8" s="1243"/>
      <c r="D8" s="1243"/>
      <c r="E8" s="425"/>
      <c r="F8" s="419">
        <v>94368</v>
      </c>
      <c r="G8" s="415">
        <f t="shared" ref="G8:G19" si="3">ROUND(F8/$F$20*100,1)</f>
        <v>5.2</v>
      </c>
      <c r="H8" s="419">
        <v>57350</v>
      </c>
      <c r="I8" s="416">
        <v>3.2</v>
      </c>
      <c r="J8" s="417">
        <v>4</v>
      </c>
      <c r="K8" s="418" t="s">
        <v>318</v>
      </c>
      <c r="L8" s="419">
        <f t="shared" ca="1" si="0"/>
        <v>139948</v>
      </c>
      <c r="M8" s="420">
        <f t="shared" ca="1" si="1"/>
        <v>7.6999999999999993</v>
      </c>
      <c r="O8" s="421">
        <f t="shared" si="2"/>
        <v>5.1564310861191967E-2</v>
      </c>
      <c r="P8" s="422">
        <f>F8-H8</f>
        <v>37018</v>
      </c>
      <c r="Q8" s="423">
        <f>ROUND(P8/H8*100,1)</f>
        <v>64.5</v>
      </c>
    </row>
    <row r="9" spans="1:17" ht="20.100000000000001" customHeight="1">
      <c r="A9" s="424"/>
      <c r="B9" s="1241" t="s">
        <v>315</v>
      </c>
      <c r="C9" s="1243"/>
      <c r="D9" s="1243"/>
      <c r="E9" s="425"/>
      <c r="F9" s="419">
        <v>225898</v>
      </c>
      <c r="G9" s="415">
        <f>ROUND(F9/$F$20*100,1)+0.1</f>
        <v>12.4</v>
      </c>
      <c r="H9" s="419">
        <v>221129</v>
      </c>
      <c r="I9" s="416">
        <v>12.5</v>
      </c>
      <c r="J9" s="417">
        <v>5</v>
      </c>
      <c r="K9" s="418" t="s">
        <v>317</v>
      </c>
      <c r="L9" s="419">
        <f t="shared" ca="1" si="0"/>
        <v>94368</v>
      </c>
      <c r="M9" s="420">
        <f t="shared" ca="1" si="1"/>
        <v>5.2</v>
      </c>
      <c r="N9" s="426"/>
      <c r="O9" s="421">
        <f t="shared" si="2"/>
        <v>0.12343458264370913</v>
      </c>
      <c r="P9" s="422">
        <f>F9-H9</f>
        <v>4769</v>
      </c>
      <c r="Q9" s="423">
        <f>ROUND(P9/H9*100,1)</f>
        <v>2.2000000000000002</v>
      </c>
    </row>
    <row r="10" spans="1:17" ht="20.100000000000001" customHeight="1">
      <c r="A10" s="424"/>
      <c r="B10" s="1241" t="s">
        <v>319</v>
      </c>
      <c r="C10" s="1243"/>
      <c r="D10" s="1243"/>
      <c r="E10" s="425"/>
      <c r="F10" s="419">
        <v>35317</v>
      </c>
      <c r="G10" s="415">
        <f>ROUND(F10/$F$20*100,1)</f>
        <v>1.9</v>
      </c>
      <c r="H10" s="419">
        <v>34499</v>
      </c>
      <c r="I10" s="416">
        <v>2</v>
      </c>
      <c r="J10" s="417">
        <v>8</v>
      </c>
      <c r="K10" s="418" t="s">
        <v>320</v>
      </c>
      <c r="L10" s="419">
        <f ca="1">SUMIF($B$5:$D$20,$K10,$F$5:$F$20)</f>
        <v>51309</v>
      </c>
      <c r="M10" s="420">
        <f ca="1">SUMIF($B$5:$D$20,$K10,$G$5:$G$20)</f>
        <v>2.8</v>
      </c>
      <c r="O10" s="421">
        <f t="shared" si="2"/>
        <v>1.9297820942318546E-2</v>
      </c>
      <c r="P10" s="422">
        <f>F12-H12</f>
        <v>-4246</v>
      </c>
      <c r="Q10" s="423">
        <f>ROUND(P10/H12*100,1)</f>
        <v>-2.9</v>
      </c>
    </row>
    <row r="11" spans="1:17" ht="20.100000000000001" customHeight="1">
      <c r="A11" s="424"/>
      <c r="B11" s="1241" t="s">
        <v>320</v>
      </c>
      <c r="C11" s="1243"/>
      <c r="D11" s="1243"/>
      <c r="E11" s="425"/>
      <c r="F11" s="419">
        <v>51309</v>
      </c>
      <c r="G11" s="415">
        <f t="shared" si="3"/>
        <v>2.8</v>
      </c>
      <c r="H11" s="419">
        <v>36361</v>
      </c>
      <c r="I11" s="416">
        <v>2.1</v>
      </c>
      <c r="J11" s="417">
        <v>6</v>
      </c>
      <c r="K11" s="418" t="s">
        <v>321</v>
      </c>
      <c r="L11" s="419">
        <f t="shared" ca="1" si="0"/>
        <v>48683</v>
      </c>
      <c r="M11" s="420">
        <f t="shared" ca="1" si="1"/>
        <v>2.7</v>
      </c>
      <c r="O11" s="421">
        <f t="shared" si="2"/>
        <v>2.8036126928375069E-2</v>
      </c>
      <c r="P11" s="422">
        <f>F10-H10</f>
        <v>818</v>
      </c>
      <c r="Q11" s="423">
        <f>ROUND(P11/H10*100,1)</f>
        <v>2.4</v>
      </c>
    </row>
    <row r="12" spans="1:17" ht="20.100000000000001" customHeight="1">
      <c r="A12" s="424"/>
      <c r="B12" s="1241" t="s">
        <v>318</v>
      </c>
      <c r="C12" s="1243"/>
      <c r="D12" s="1243"/>
      <c r="E12" s="425"/>
      <c r="F12" s="419">
        <v>139948</v>
      </c>
      <c r="G12" s="415">
        <f>ROUND(F12/$F$20*100,1)+0.1</f>
        <v>7.6999999999999993</v>
      </c>
      <c r="H12" s="419">
        <v>144194</v>
      </c>
      <c r="I12" s="416">
        <v>8.1</v>
      </c>
      <c r="J12" s="417">
        <v>7</v>
      </c>
      <c r="K12" s="418" t="s">
        <v>322</v>
      </c>
      <c r="L12" s="419">
        <f t="shared" ca="1" si="0"/>
        <v>39187</v>
      </c>
      <c r="M12" s="420">
        <f t="shared" ca="1" si="1"/>
        <v>2.1</v>
      </c>
      <c r="N12" s="426"/>
      <c r="O12" s="421">
        <f t="shared" si="2"/>
        <v>7.6470012889984881E-2</v>
      </c>
      <c r="P12" s="422">
        <f>F11-H11</f>
        <v>14948</v>
      </c>
      <c r="Q12" s="423">
        <f>ROUND(P12/H11*100,1)</f>
        <v>41.1</v>
      </c>
    </row>
    <row r="13" spans="1:17" ht="20.100000000000001" customHeight="1">
      <c r="A13" s="424"/>
      <c r="B13" s="1241" t="s">
        <v>323</v>
      </c>
      <c r="C13" s="1243"/>
      <c r="D13" s="1243"/>
      <c r="E13" s="425"/>
      <c r="F13" s="419">
        <v>30745</v>
      </c>
      <c r="G13" s="415">
        <f t="shared" si="3"/>
        <v>1.7</v>
      </c>
      <c r="H13" s="419">
        <v>29497</v>
      </c>
      <c r="I13" s="416">
        <v>1.7</v>
      </c>
      <c r="J13" s="417">
        <v>9</v>
      </c>
      <c r="K13" s="418" t="s">
        <v>319</v>
      </c>
      <c r="L13" s="419">
        <f t="shared" ca="1" si="0"/>
        <v>35317</v>
      </c>
      <c r="M13" s="420">
        <f t="shared" ca="1" si="1"/>
        <v>1.9</v>
      </c>
      <c r="O13" s="421">
        <f t="shared" si="2"/>
        <v>1.6799600896780127E-2</v>
      </c>
      <c r="P13" s="422">
        <f t="shared" ref="P13:P21" si="4">F13-H13</f>
        <v>1248</v>
      </c>
      <c r="Q13" s="423">
        <f t="shared" ref="Q13:Q21" si="5">ROUND(P13/H13*100,1)</f>
        <v>4.2</v>
      </c>
    </row>
    <row r="14" spans="1:17" ht="20.100000000000001" customHeight="1">
      <c r="A14" s="424"/>
      <c r="B14" s="1241" t="s">
        <v>324</v>
      </c>
      <c r="C14" s="1242"/>
      <c r="D14" s="1242"/>
      <c r="E14" s="425"/>
      <c r="F14" s="419">
        <v>48683</v>
      </c>
      <c r="G14" s="415">
        <f>ROUND(F14/$F$20*100,1)</f>
        <v>2.7</v>
      </c>
      <c r="H14" s="419">
        <v>50794</v>
      </c>
      <c r="I14" s="416">
        <v>2.9</v>
      </c>
      <c r="J14" s="417">
        <v>10</v>
      </c>
      <c r="K14" s="418" t="s">
        <v>323</v>
      </c>
      <c r="L14" s="419">
        <f t="shared" ca="1" si="0"/>
        <v>30745</v>
      </c>
      <c r="M14" s="420">
        <f t="shared" ca="1" si="1"/>
        <v>1.7</v>
      </c>
      <c r="O14" s="421">
        <f t="shared" si="2"/>
        <v>2.6601235012455583E-2</v>
      </c>
      <c r="P14" s="422">
        <f t="shared" si="4"/>
        <v>-2111</v>
      </c>
      <c r="Q14" s="423">
        <f t="shared" si="5"/>
        <v>-4.2</v>
      </c>
    </row>
    <row r="15" spans="1:17" ht="20.100000000000001" customHeight="1">
      <c r="A15" s="424"/>
      <c r="B15" s="1241" t="s">
        <v>322</v>
      </c>
      <c r="C15" s="1242"/>
      <c r="D15" s="1242"/>
      <c r="E15" s="425"/>
      <c r="F15" s="419">
        <v>39187</v>
      </c>
      <c r="G15" s="415">
        <f>ROUND(F15/$F$20*100,1)</f>
        <v>2.1</v>
      </c>
      <c r="H15" s="419">
        <v>40514</v>
      </c>
      <c r="I15" s="416">
        <v>2.2999999999999998</v>
      </c>
      <c r="J15" s="417">
        <v>11</v>
      </c>
      <c r="K15" s="418" t="s">
        <v>325</v>
      </c>
      <c r="L15" s="419">
        <f t="shared" ca="1" si="0"/>
        <v>20658</v>
      </c>
      <c r="M15" s="420">
        <f t="shared" ca="1" si="1"/>
        <v>1.1000000000000001</v>
      </c>
      <c r="O15" s="421">
        <f t="shared" si="2"/>
        <v>2.1412456020234928E-2</v>
      </c>
      <c r="P15" s="422">
        <f t="shared" si="4"/>
        <v>-1327</v>
      </c>
      <c r="Q15" s="423">
        <f t="shared" si="5"/>
        <v>-3.3</v>
      </c>
    </row>
    <row r="16" spans="1:17" ht="20.100000000000001" customHeight="1">
      <c r="A16" s="424"/>
      <c r="B16" s="1241" t="s">
        <v>316</v>
      </c>
      <c r="C16" s="1242"/>
      <c r="D16" s="1242"/>
      <c r="E16" s="425"/>
      <c r="F16" s="419">
        <v>221790</v>
      </c>
      <c r="G16" s="415">
        <f t="shared" si="3"/>
        <v>12.1</v>
      </c>
      <c r="H16" s="419">
        <v>215078</v>
      </c>
      <c r="I16" s="416">
        <v>12.2</v>
      </c>
      <c r="J16" s="417">
        <v>12</v>
      </c>
      <c r="K16" s="418" t="s">
        <v>312</v>
      </c>
      <c r="L16" s="419">
        <f t="shared" ca="1" si="0"/>
        <v>2483</v>
      </c>
      <c r="M16" s="420">
        <f t="shared" ca="1" si="1"/>
        <v>0.1</v>
      </c>
      <c r="O16" s="421">
        <f t="shared" si="2"/>
        <v>0.12118990024058755</v>
      </c>
      <c r="P16" s="422">
        <f t="shared" si="4"/>
        <v>6712</v>
      </c>
      <c r="Q16" s="423">
        <f t="shared" si="5"/>
        <v>3.1</v>
      </c>
    </row>
    <row r="17" spans="1:17" ht="20.100000000000001" customHeight="1">
      <c r="A17" s="424"/>
      <c r="B17" s="1241" t="s">
        <v>325</v>
      </c>
      <c r="C17" s="1243"/>
      <c r="D17" s="1243"/>
      <c r="E17" s="425"/>
      <c r="F17" s="419">
        <v>20658</v>
      </c>
      <c r="G17" s="415">
        <f>ROUND(F17/$F$20*100,1)</f>
        <v>1.1000000000000001</v>
      </c>
      <c r="H17" s="419">
        <v>20157</v>
      </c>
      <c r="I17" s="416">
        <v>1.1000000000000001</v>
      </c>
      <c r="J17" s="417">
        <v>13</v>
      </c>
      <c r="K17" s="418"/>
      <c r="L17" s="419"/>
      <c r="M17" s="420"/>
      <c r="O17" s="421">
        <f t="shared" si="2"/>
        <v>1.1287889260877667E-2</v>
      </c>
      <c r="P17" s="422">
        <f t="shared" si="4"/>
        <v>501</v>
      </c>
      <c r="Q17" s="423">
        <f t="shared" si="5"/>
        <v>2.5</v>
      </c>
    </row>
    <row r="18" spans="1:17" ht="20.100000000000001" customHeight="1">
      <c r="A18" s="424"/>
      <c r="B18" s="1241" t="s">
        <v>227</v>
      </c>
      <c r="C18" s="1242"/>
      <c r="D18" s="1242"/>
      <c r="E18" s="425"/>
      <c r="F18" s="419">
        <v>201919</v>
      </c>
      <c r="G18" s="415">
        <f t="shared" si="3"/>
        <v>11</v>
      </c>
      <c r="H18" s="419">
        <v>225542</v>
      </c>
      <c r="I18" s="416">
        <v>12.7</v>
      </c>
      <c r="J18" s="417" t="s">
        <v>326</v>
      </c>
      <c r="K18" s="418" t="s">
        <v>327</v>
      </c>
      <c r="L18" s="419">
        <f ca="1">SUMIF($B$5:$D$20,$K18,$F$5:$F$20)</f>
        <v>113197</v>
      </c>
      <c r="M18" s="420">
        <f ca="1">SUMIF($B$5:$D$20,$K18,$G$5:$G$20)</f>
        <v>6.2</v>
      </c>
      <c r="O18" s="421">
        <f t="shared" si="2"/>
        <v>0.11033204142061949</v>
      </c>
      <c r="P18" s="422">
        <f t="shared" si="4"/>
        <v>-23623</v>
      </c>
      <c r="Q18" s="423">
        <f t="shared" si="5"/>
        <v>-10.5</v>
      </c>
    </row>
    <row r="19" spans="1:17" ht="20.100000000000001" customHeight="1">
      <c r="A19" s="424"/>
      <c r="B19" s="1241" t="s">
        <v>244</v>
      </c>
      <c r="C19" s="1243"/>
      <c r="D19" s="1243"/>
      <c r="E19" s="425"/>
      <c r="F19" s="419">
        <v>27933</v>
      </c>
      <c r="G19" s="415">
        <f t="shared" si="3"/>
        <v>1.5</v>
      </c>
      <c r="H19" s="419">
        <v>18239</v>
      </c>
      <c r="I19" s="416">
        <v>1</v>
      </c>
      <c r="J19" s="417" t="s">
        <v>328</v>
      </c>
      <c r="K19" s="418" t="s">
        <v>329</v>
      </c>
      <c r="L19" s="419">
        <f ca="1">SUMIF($B$5:$D$20,$K19,$F$5:$F$20)</f>
        <v>201919</v>
      </c>
      <c r="M19" s="420">
        <f ca="1">SUMIF($B$5:$D$20,$K19,$G$5:$G$20)</f>
        <v>11</v>
      </c>
      <c r="O19" s="421">
        <f t="shared" si="2"/>
        <v>1.5263075356960783E-2</v>
      </c>
      <c r="P19" s="422">
        <f t="shared" si="4"/>
        <v>9694</v>
      </c>
      <c r="Q19" s="423">
        <f t="shared" si="5"/>
        <v>53.1</v>
      </c>
    </row>
    <row r="20" spans="1:17" ht="20.100000000000001" customHeight="1">
      <c r="A20" s="424"/>
      <c r="B20" s="1244" t="s">
        <v>229</v>
      </c>
      <c r="C20" s="1245"/>
      <c r="D20" s="1245"/>
      <c r="E20" s="427"/>
      <c r="F20" s="428">
        <f>SUM(F5:F19)</f>
        <v>1830103</v>
      </c>
      <c r="G20" s="429">
        <f>SUM(G5:G19)</f>
        <v>99.999999999999986</v>
      </c>
      <c r="H20" s="428">
        <f>SUM(H5:H19)</f>
        <v>1769978</v>
      </c>
      <c r="I20" s="416">
        <f>ROUND(H20/$H$20*100,1)</f>
        <v>100</v>
      </c>
      <c r="J20" s="417" t="s">
        <v>330</v>
      </c>
      <c r="K20" s="418" t="s">
        <v>244</v>
      </c>
      <c r="L20" s="419">
        <f ca="1">SUMIF($B$5:$D$20,$K20,$F$5:$F$20)</f>
        <v>27933</v>
      </c>
      <c r="M20" s="420">
        <f ca="1">SUMIF($B$5:$D$20,$K20,$G$5:$G$20)</f>
        <v>1.5</v>
      </c>
      <c r="O20" s="421">
        <f>+F20/$F$20</f>
        <v>1</v>
      </c>
      <c r="P20" s="422">
        <f t="shared" si="4"/>
        <v>60125</v>
      </c>
      <c r="Q20" s="423">
        <f t="shared" si="5"/>
        <v>3.4</v>
      </c>
    </row>
    <row r="21" spans="1:17" ht="20.100000000000001" customHeight="1">
      <c r="A21" s="424"/>
      <c r="B21" s="1237"/>
      <c r="C21" s="1238"/>
      <c r="D21" s="1238"/>
      <c r="E21" s="430"/>
      <c r="F21" s="431"/>
      <c r="G21" s="432"/>
      <c r="H21" s="431"/>
      <c r="I21" s="432"/>
      <c r="J21" s="433"/>
      <c r="K21" s="418"/>
      <c r="L21" s="419">
        <f ca="1">SUM(L5:L20)</f>
        <v>1830103</v>
      </c>
      <c r="M21" s="420">
        <f ca="1">SUM(M5:M20)</f>
        <v>100</v>
      </c>
      <c r="P21" s="422">
        <f t="shared" si="4"/>
        <v>0</v>
      </c>
      <c r="Q21" s="423" t="e">
        <f t="shared" si="5"/>
        <v>#DIV/0!</v>
      </c>
    </row>
    <row r="22" spans="1:17" ht="22.5" customHeight="1">
      <c r="A22" s="424"/>
      <c r="B22" s="1239"/>
      <c r="C22" s="1240"/>
      <c r="D22" s="1240"/>
      <c r="E22" s="1240"/>
      <c r="F22" s="1240"/>
      <c r="G22" s="1240"/>
      <c r="H22" s="1240"/>
      <c r="K22" s="435"/>
      <c r="L22" s="436"/>
      <c r="M22" s="437"/>
    </row>
    <row r="23" spans="1:17" ht="30.75" customHeight="1">
      <c r="A23" s="438"/>
    </row>
    <row r="24" spans="1:17" ht="19.5" customHeight="1">
      <c r="A24" s="196"/>
      <c r="B24" s="326"/>
      <c r="C24" s="439"/>
      <c r="D24" s="439"/>
      <c r="E24" s="369"/>
      <c r="F24" s="440"/>
      <c r="G24" s="441"/>
      <c r="H24" s="440"/>
      <c r="I24" s="441"/>
      <c r="J24" s="442"/>
      <c r="L24" s="418"/>
      <c r="M24" s="419"/>
      <c r="N24" s="420"/>
    </row>
    <row r="25" spans="1:17" ht="21" customHeight="1">
      <c r="L25" s="418"/>
      <c r="M25" s="419"/>
      <c r="N25" s="420"/>
    </row>
    <row r="33" spans="12:12" ht="21" customHeight="1">
      <c r="L33" s="443"/>
    </row>
    <row r="34" spans="12:12" ht="21" customHeight="1">
      <c r="L34" s="444"/>
    </row>
    <row r="37" spans="12:12" ht="21" customHeight="1">
      <c r="L37" s="111" t="s">
        <v>331</v>
      </c>
    </row>
    <row r="43" spans="12:12" ht="38.25" customHeight="1"/>
    <row r="45" spans="12:12" ht="47.25" customHeight="1"/>
    <row r="46" spans="12:12" ht="21" customHeight="1">
      <c r="L46" s="445" t="s">
        <v>332</v>
      </c>
    </row>
    <row r="47" spans="12:12" ht="14.25" customHeight="1">
      <c r="L47" s="445"/>
    </row>
    <row r="48" spans="12:12" ht="14.25" customHeight="1">
      <c r="L48" s="443">
        <f>F21</f>
        <v>0</v>
      </c>
    </row>
    <row r="49" spans="12:12" ht="14.25" customHeight="1">
      <c r="L49" s="444" t="s">
        <v>333</v>
      </c>
    </row>
    <row r="50" spans="12:12" ht="14.25" customHeight="1"/>
  </sheetData>
  <mergeCells count="20">
    <mergeCell ref="B14:D14"/>
    <mergeCell ref="A1:I1"/>
    <mergeCell ref="J4:M4"/>
    <mergeCell ref="B5:D5"/>
    <mergeCell ref="B6:D6"/>
    <mergeCell ref="B7:D7"/>
    <mergeCell ref="B8:D8"/>
    <mergeCell ref="B9:D9"/>
    <mergeCell ref="B10:D10"/>
    <mergeCell ref="B11:D11"/>
    <mergeCell ref="B12:D12"/>
    <mergeCell ref="B13:D13"/>
    <mergeCell ref="B21:D21"/>
    <mergeCell ref="B22:H22"/>
    <mergeCell ref="B15:D15"/>
    <mergeCell ref="B16:D16"/>
    <mergeCell ref="B17:D17"/>
    <mergeCell ref="B18:D18"/>
    <mergeCell ref="B19:D19"/>
    <mergeCell ref="B20:D20"/>
  </mergeCells>
  <phoneticPr fontId="4"/>
  <pageMargins left="0.86614173228346458" right="0.47244094488188981" top="0.55118110236220474" bottom="0.23622047244094491" header="0.39370078740157483" footer="0.39370078740157483"/>
  <pageSetup paperSize="9" orientation="portrait" r:id="rId1"/>
  <headerFooter alignWithMargins="0">
    <oddFooter>&amp;C10</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55"/>
  <sheetViews>
    <sheetView view="pageBreakPreview" topLeftCell="C1" zoomScaleNormal="100" zoomScaleSheetLayoutView="100" workbookViewId="0">
      <selection activeCell="M7" sqref="M7"/>
    </sheetView>
  </sheetViews>
  <sheetFormatPr defaultRowHeight="21" customHeight="1"/>
  <cols>
    <col min="1" max="1" width="1.25" style="110" customWidth="1"/>
    <col min="2" max="2" width="2.625" style="110" customWidth="1"/>
    <col min="3" max="3" width="16.5" style="110" customWidth="1"/>
    <col min="4" max="4" width="2.875" style="110" customWidth="1"/>
    <col min="5" max="5" width="1.25" style="110" customWidth="1"/>
    <col min="6" max="6" width="10.875" style="111" bestFit="1" customWidth="1"/>
    <col min="7" max="7" width="9.625" style="446" bestFit="1" customWidth="1"/>
    <col min="8" max="8" width="10.5" style="111" customWidth="1"/>
    <col min="9" max="9" width="13.875" style="111" bestFit="1" customWidth="1"/>
    <col min="10" max="10" width="46.125" style="111" customWidth="1"/>
    <col min="11" max="11" width="9" style="112" customWidth="1"/>
    <col min="12" max="12" width="5.5" style="447" bestFit="1" customWidth="1"/>
    <col min="13" max="13" width="18.75" style="111" hidden="1" customWidth="1"/>
    <col min="14" max="14" width="19.75" style="111" bestFit="1" customWidth="1"/>
    <col min="15" max="16384" width="9" style="111"/>
  </cols>
  <sheetData>
    <row r="1" spans="1:14" ht="26.25" customHeight="1"/>
    <row r="2" spans="1:14" s="449" customFormat="1" ht="39" customHeight="1">
      <c r="A2" s="1256" t="s">
        <v>334</v>
      </c>
      <c r="B2" s="1256"/>
      <c r="C2" s="1256"/>
      <c r="D2" s="1256"/>
      <c r="E2" s="1256"/>
      <c r="F2" s="1256"/>
      <c r="G2" s="1256"/>
      <c r="H2" s="1256"/>
      <c r="I2" s="1256"/>
      <c r="J2" s="1256"/>
      <c r="K2" s="448"/>
      <c r="L2" s="447"/>
    </row>
    <row r="3" spans="1:14" ht="14.25"/>
    <row r="4" spans="1:14" s="114" customFormat="1" ht="14.25">
      <c r="A4" s="450"/>
      <c r="B4" s="450"/>
      <c r="C4" s="450"/>
      <c r="D4" s="450"/>
      <c r="E4" s="450"/>
      <c r="F4" s="451"/>
      <c r="G4" s="452"/>
      <c r="H4" s="206"/>
      <c r="I4" s="206"/>
      <c r="J4" s="453"/>
      <c r="K4" s="453"/>
      <c r="L4" s="453" t="s">
        <v>232</v>
      </c>
    </row>
    <row r="5" spans="1:14" s="125" customFormat="1" ht="11.25" customHeight="1">
      <c r="A5" s="454"/>
      <c r="B5" s="455"/>
      <c r="C5" s="1257" t="s">
        <v>233</v>
      </c>
      <c r="D5" s="455"/>
      <c r="E5" s="456"/>
      <c r="F5" s="1259" t="s">
        <v>100</v>
      </c>
      <c r="G5" s="1261" t="s">
        <v>335</v>
      </c>
      <c r="H5" s="457"/>
      <c r="I5" s="457"/>
      <c r="J5" s="1263" t="s">
        <v>336</v>
      </c>
      <c r="K5" s="1264"/>
      <c r="L5" s="1265"/>
    </row>
    <row r="6" spans="1:14" s="125" customFormat="1" ht="24.75" customHeight="1">
      <c r="A6" s="458"/>
      <c r="B6" s="459"/>
      <c r="C6" s="1258"/>
      <c r="D6" s="459"/>
      <c r="E6" s="460"/>
      <c r="F6" s="1260"/>
      <c r="G6" s="1262"/>
      <c r="H6" s="461" t="s">
        <v>246</v>
      </c>
      <c r="I6" s="461" t="s">
        <v>337</v>
      </c>
      <c r="J6" s="1266"/>
      <c r="K6" s="1267"/>
      <c r="L6" s="1268"/>
    </row>
    <row r="7" spans="1:14" ht="52.5" customHeight="1">
      <c r="A7" s="458"/>
      <c r="B7" s="1269" t="s">
        <v>312</v>
      </c>
      <c r="C7" s="1269"/>
      <c r="D7" s="1269"/>
      <c r="E7" s="460"/>
      <c r="F7" s="462">
        <f>SUM(H7:I7)</f>
        <v>-18</v>
      </c>
      <c r="G7" s="463">
        <v>-0.7</v>
      </c>
      <c r="H7" s="464">
        <v>-21</v>
      </c>
      <c r="I7" s="464">
        <v>3</v>
      </c>
      <c r="J7" s="465"/>
      <c r="K7" s="466"/>
      <c r="L7" s="467"/>
    </row>
    <row r="8" spans="1:14" ht="77.25" customHeight="1">
      <c r="A8" s="458"/>
      <c r="B8" s="1269" t="s">
        <v>314</v>
      </c>
      <c r="C8" s="1269"/>
      <c r="D8" s="1269"/>
      <c r="E8" s="460"/>
      <c r="F8" s="462">
        <f t="shared" ref="F8:F21" si="0">SUM(H8:I8)</f>
        <v>1589</v>
      </c>
      <c r="G8" s="463">
        <v>1.4</v>
      </c>
      <c r="H8" s="464">
        <v>477</v>
      </c>
      <c r="I8" s="464">
        <v>1112</v>
      </c>
      <c r="J8" s="468" t="s">
        <v>338</v>
      </c>
      <c r="K8" s="469" t="s">
        <v>339</v>
      </c>
      <c r="L8" s="467" t="s">
        <v>340</v>
      </c>
    </row>
    <row r="9" spans="1:14" ht="61.5" customHeight="1">
      <c r="A9" s="470"/>
      <c r="B9" s="1251" t="s">
        <v>313</v>
      </c>
      <c r="C9" s="1253"/>
      <c r="D9" s="1253"/>
      <c r="E9" s="471"/>
      <c r="F9" s="462">
        <f t="shared" si="0"/>
        <v>14154</v>
      </c>
      <c r="G9" s="463">
        <v>2.5</v>
      </c>
      <c r="H9" s="464">
        <v>-44</v>
      </c>
      <c r="I9" s="464">
        <v>14198</v>
      </c>
      <c r="J9" s="465" t="s">
        <v>341</v>
      </c>
      <c r="K9" s="466" t="s">
        <v>342</v>
      </c>
      <c r="L9" s="467" t="s">
        <v>343</v>
      </c>
    </row>
    <row r="10" spans="1:14" ht="76.5" customHeight="1">
      <c r="A10" s="470"/>
      <c r="B10" s="1251" t="s">
        <v>317</v>
      </c>
      <c r="C10" s="1253"/>
      <c r="D10" s="1253"/>
      <c r="E10" s="471"/>
      <c r="F10" s="462">
        <f t="shared" si="0"/>
        <v>37018</v>
      </c>
      <c r="G10" s="463">
        <v>64.5</v>
      </c>
      <c r="H10" s="464">
        <v>874</v>
      </c>
      <c r="I10" s="464">
        <v>36144</v>
      </c>
      <c r="J10" s="465" t="s">
        <v>344</v>
      </c>
      <c r="K10" s="466" t="s">
        <v>345</v>
      </c>
      <c r="L10" s="467" t="s">
        <v>340</v>
      </c>
    </row>
    <row r="11" spans="1:14" ht="77.25" customHeight="1">
      <c r="A11" s="470"/>
      <c r="B11" s="1251" t="s">
        <v>315</v>
      </c>
      <c r="C11" s="1253"/>
      <c r="D11" s="1253"/>
      <c r="E11" s="471"/>
      <c r="F11" s="462">
        <f t="shared" si="0"/>
        <v>4769</v>
      </c>
      <c r="G11" s="463">
        <v>2.2000000000000002</v>
      </c>
      <c r="H11" s="464">
        <v>438</v>
      </c>
      <c r="I11" s="464">
        <v>4331</v>
      </c>
      <c r="J11" s="465" t="s">
        <v>346</v>
      </c>
      <c r="K11" s="466" t="s">
        <v>347</v>
      </c>
      <c r="L11" s="467" t="s">
        <v>340</v>
      </c>
    </row>
    <row r="12" spans="1:14" ht="61.5" customHeight="1">
      <c r="A12" s="470"/>
      <c r="B12" s="1251" t="s">
        <v>319</v>
      </c>
      <c r="C12" s="1253"/>
      <c r="D12" s="1253"/>
      <c r="E12" s="471"/>
      <c r="F12" s="462">
        <f>SUM(H12:I12)-1</f>
        <v>818</v>
      </c>
      <c r="G12" s="463">
        <v>2.4</v>
      </c>
      <c r="H12" s="464">
        <v>-563</v>
      </c>
      <c r="I12" s="464">
        <v>1382</v>
      </c>
      <c r="J12" s="465" t="s">
        <v>348</v>
      </c>
      <c r="K12" s="472" t="s">
        <v>349</v>
      </c>
      <c r="L12" s="467" t="s">
        <v>343</v>
      </c>
    </row>
    <row r="13" spans="1:14" ht="84" customHeight="1">
      <c r="A13" s="470"/>
      <c r="B13" s="1251" t="s">
        <v>320</v>
      </c>
      <c r="C13" s="1253"/>
      <c r="D13" s="1253"/>
      <c r="E13" s="471"/>
      <c r="F13" s="462">
        <f>SUM(H13:I13)-1</f>
        <v>14947</v>
      </c>
      <c r="G13" s="463">
        <v>41.1</v>
      </c>
      <c r="H13" s="464">
        <v>222</v>
      </c>
      <c r="I13" s="464">
        <v>14726</v>
      </c>
      <c r="J13" s="468" t="s">
        <v>350</v>
      </c>
      <c r="K13" s="466" t="s">
        <v>351</v>
      </c>
      <c r="L13" s="467" t="s">
        <v>352</v>
      </c>
    </row>
    <row r="14" spans="1:14" ht="77.25" customHeight="1">
      <c r="A14" s="470"/>
      <c r="B14" s="1251" t="s">
        <v>318</v>
      </c>
      <c r="C14" s="1253"/>
      <c r="D14" s="1253"/>
      <c r="E14" s="471"/>
      <c r="F14" s="462">
        <f>SUM(H14:I14)</f>
        <v>-4245</v>
      </c>
      <c r="G14" s="463">
        <v>-2.9</v>
      </c>
      <c r="H14" s="464">
        <v>-601</v>
      </c>
      <c r="I14" s="464">
        <v>-3644</v>
      </c>
      <c r="J14" s="468" t="s">
        <v>353</v>
      </c>
      <c r="K14" s="469" t="s">
        <v>354</v>
      </c>
      <c r="L14" s="467" t="s">
        <v>355</v>
      </c>
      <c r="N14" s="473" t="s">
        <v>356</v>
      </c>
    </row>
    <row r="15" spans="1:14" ht="53.25" customHeight="1">
      <c r="A15" s="470"/>
      <c r="B15" s="1251" t="s">
        <v>323</v>
      </c>
      <c r="C15" s="1253"/>
      <c r="D15" s="1253"/>
      <c r="E15" s="471"/>
      <c r="F15" s="462">
        <f>SUM(H15:I15)-1</f>
        <v>1248</v>
      </c>
      <c r="G15" s="463">
        <v>4.2</v>
      </c>
      <c r="H15" s="464">
        <v>649</v>
      </c>
      <c r="I15" s="464">
        <v>600</v>
      </c>
      <c r="J15" s="465" t="s">
        <v>357</v>
      </c>
      <c r="K15" s="466" t="s">
        <v>358</v>
      </c>
      <c r="L15" s="467" t="s">
        <v>359</v>
      </c>
    </row>
    <row r="16" spans="1:14" ht="54.75" customHeight="1">
      <c r="A16" s="470"/>
      <c r="B16" s="1251" t="s">
        <v>321</v>
      </c>
      <c r="C16" s="1253"/>
      <c r="D16" s="1253"/>
      <c r="E16" s="471"/>
      <c r="F16" s="462">
        <f t="shared" si="0"/>
        <v>-2111</v>
      </c>
      <c r="G16" s="463">
        <v>-4.2</v>
      </c>
      <c r="H16" s="464">
        <v>60</v>
      </c>
      <c r="I16" s="464">
        <v>-2171</v>
      </c>
      <c r="J16" s="465" t="s">
        <v>360</v>
      </c>
      <c r="K16" s="466" t="s">
        <v>361</v>
      </c>
      <c r="L16" s="467" t="s">
        <v>359</v>
      </c>
    </row>
    <row r="17" spans="1:13" ht="61.5" customHeight="1">
      <c r="A17" s="470"/>
      <c r="B17" s="1251" t="s">
        <v>322</v>
      </c>
      <c r="C17" s="1253"/>
      <c r="D17" s="1253"/>
      <c r="E17" s="471"/>
      <c r="F17" s="462">
        <f t="shared" si="0"/>
        <v>-1327</v>
      </c>
      <c r="G17" s="463">
        <v>-3.3</v>
      </c>
      <c r="H17" s="464">
        <v>79</v>
      </c>
      <c r="I17" s="464">
        <v>-1406</v>
      </c>
      <c r="J17" s="474" t="s">
        <v>362</v>
      </c>
      <c r="K17" s="466" t="s">
        <v>363</v>
      </c>
      <c r="L17" s="467" t="s">
        <v>343</v>
      </c>
    </row>
    <row r="18" spans="1:13" ht="62.25" customHeight="1">
      <c r="A18" s="470"/>
      <c r="B18" s="1251" t="s">
        <v>316</v>
      </c>
      <c r="C18" s="1253"/>
      <c r="D18" s="1253"/>
      <c r="E18" s="471"/>
      <c r="F18" s="462">
        <f t="shared" si="0"/>
        <v>6712</v>
      </c>
      <c r="G18" s="463">
        <v>3.1</v>
      </c>
      <c r="H18" s="464">
        <v>-922</v>
      </c>
      <c r="I18" s="464">
        <v>7634</v>
      </c>
      <c r="J18" s="465" t="s">
        <v>364</v>
      </c>
      <c r="K18" s="466" t="s">
        <v>365</v>
      </c>
      <c r="L18" s="467" t="s">
        <v>343</v>
      </c>
    </row>
    <row r="19" spans="1:13" ht="53.25" customHeight="1">
      <c r="A19" s="470"/>
      <c r="B19" s="1251" t="s">
        <v>325</v>
      </c>
      <c r="C19" s="1253"/>
      <c r="D19" s="1253"/>
      <c r="E19" s="471"/>
      <c r="F19" s="462">
        <f t="shared" si="0"/>
        <v>501</v>
      </c>
      <c r="G19" s="463">
        <v>2.5</v>
      </c>
      <c r="H19" s="464">
        <v>-48</v>
      </c>
      <c r="I19" s="464">
        <v>549</v>
      </c>
      <c r="J19" s="465" t="s">
        <v>366</v>
      </c>
      <c r="K19" s="466" t="s">
        <v>367</v>
      </c>
      <c r="L19" s="467" t="s">
        <v>368</v>
      </c>
    </row>
    <row r="20" spans="1:13" ht="60" customHeight="1">
      <c r="A20" s="470"/>
      <c r="B20" s="1251" t="s">
        <v>227</v>
      </c>
      <c r="C20" s="1252"/>
      <c r="D20" s="1253"/>
      <c r="E20" s="471"/>
      <c r="F20" s="462">
        <f t="shared" si="0"/>
        <v>-23623</v>
      </c>
      <c r="G20" s="463">
        <v>-10.5</v>
      </c>
      <c r="H20" s="475"/>
      <c r="I20" s="464">
        <v>-23623</v>
      </c>
      <c r="J20" s="465" t="s">
        <v>369</v>
      </c>
      <c r="K20" s="466" t="s">
        <v>370</v>
      </c>
      <c r="L20" s="467"/>
    </row>
    <row r="21" spans="1:13" ht="53.25" customHeight="1">
      <c r="A21" s="470"/>
      <c r="B21" s="1251" t="s">
        <v>244</v>
      </c>
      <c r="C21" s="1253"/>
      <c r="D21" s="1253"/>
      <c r="E21" s="471"/>
      <c r="F21" s="462">
        <f t="shared" si="0"/>
        <v>9694</v>
      </c>
      <c r="G21" s="463">
        <v>53.1</v>
      </c>
      <c r="H21" s="476"/>
      <c r="I21" s="464">
        <v>9694</v>
      </c>
      <c r="J21" s="465" t="s">
        <v>371</v>
      </c>
      <c r="K21" s="466" t="s">
        <v>372</v>
      </c>
      <c r="L21" s="467"/>
    </row>
    <row r="22" spans="1:13" ht="45.75" customHeight="1">
      <c r="A22" s="477"/>
      <c r="B22" s="1254" t="s">
        <v>229</v>
      </c>
      <c r="C22" s="1255"/>
      <c r="D22" s="1255"/>
      <c r="E22" s="478"/>
      <c r="F22" s="479">
        <f>SUM(F7:F21)-1</f>
        <v>60125</v>
      </c>
      <c r="G22" s="480"/>
      <c r="H22" s="481">
        <f>SUM(H7:H21)-1</f>
        <v>599</v>
      </c>
      <c r="I22" s="481">
        <f>SUM(I7:I21)-3</f>
        <v>59526</v>
      </c>
      <c r="J22" s="482"/>
      <c r="K22" s="483"/>
      <c r="L22" s="484"/>
      <c r="M22" s="485" t="str">
        <f>IF(F22=(H22+I22),"ok","error")</f>
        <v>ok</v>
      </c>
    </row>
    <row r="23" spans="1:13" s="114" customFormat="1" ht="21" hidden="1" customHeight="1">
      <c r="A23" s="486" t="s">
        <v>373</v>
      </c>
      <c r="B23" s="486"/>
      <c r="C23" s="486"/>
      <c r="D23" s="486"/>
      <c r="E23" s="486"/>
      <c r="F23" s="486"/>
      <c r="G23" s="452"/>
      <c r="H23" s="206"/>
      <c r="I23" s="206"/>
      <c r="J23" s="206"/>
      <c r="K23" s="487"/>
      <c r="L23" s="447"/>
    </row>
    <row r="24" spans="1:13" s="114" customFormat="1" ht="9.75" customHeight="1">
      <c r="A24" s="206"/>
      <c r="B24" s="206"/>
      <c r="C24" s="206"/>
      <c r="D24" s="206"/>
      <c r="E24" s="206"/>
      <c r="F24" s="206"/>
      <c r="G24" s="452"/>
      <c r="H24" s="206"/>
      <c r="I24" s="206"/>
      <c r="J24" s="206"/>
      <c r="K24" s="487"/>
      <c r="L24" s="447"/>
    </row>
    <row r="25" spans="1:13" s="114" customFormat="1" ht="14.25">
      <c r="A25" s="206"/>
      <c r="B25" s="206" t="s">
        <v>374</v>
      </c>
      <c r="C25" s="206"/>
      <c r="D25" s="206"/>
      <c r="E25" s="206"/>
      <c r="F25" s="206"/>
      <c r="G25" s="452"/>
      <c r="H25" s="206"/>
      <c r="I25" s="206"/>
      <c r="J25" s="206"/>
      <c r="K25" s="487"/>
      <c r="L25" s="447"/>
    </row>
    <row r="26" spans="1:13" s="114" customFormat="1" ht="14.25" hidden="1">
      <c r="A26" s="206"/>
      <c r="B26" s="206" t="s">
        <v>375</v>
      </c>
      <c r="C26" s="206"/>
      <c r="D26" s="206"/>
      <c r="E26" s="206"/>
      <c r="F26" s="206"/>
      <c r="G26" s="452"/>
      <c r="H26" s="206"/>
      <c r="I26" s="206"/>
      <c r="J26" s="206"/>
      <c r="K26" s="487"/>
      <c r="L26" s="447"/>
    </row>
    <row r="27" spans="1:13" s="114" customFormat="1" ht="14.25">
      <c r="A27" s="206"/>
      <c r="B27" s="206" t="s">
        <v>376</v>
      </c>
      <c r="C27" s="206"/>
      <c r="D27" s="206"/>
      <c r="E27" s="206"/>
      <c r="F27" s="206"/>
      <c r="G27" s="452"/>
      <c r="H27" s="206"/>
      <c r="I27" s="206"/>
      <c r="J27" s="206"/>
      <c r="K27" s="487"/>
      <c r="L27" s="447"/>
    </row>
    <row r="28" spans="1:13" s="114" customFormat="1" ht="14.25" hidden="1">
      <c r="A28" s="206"/>
      <c r="B28" s="206" t="s">
        <v>377</v>
      </c>
      <c r="C28" s="206"/>
      <c r="D28" s="206"/>
      <c r="E28" s="206"/>
      <c r="F28" s="206"/>
      <c r="G28" s="452"/>
      <c r="H28" s="206"/>
      <c r="I28" s="206"/>
      <c r="J28" s="206"/>
      <c r="K28" s="487"/>
      <c r="L28" s="447"/>
    </row>
    <row r="29" spans="1:13" s="114" customFormat="1" ht="15.75" customHeight="1">
      <c r="A29" s="206"/>
      <c r="B29" s="206" t="s">
        <v>378</v>
      </c>
      <c r="C29" s="206"/>
      <c r="D29" s="206"/>
      <c r="E29" s="206"/>
      <c r="F29" s="206"/>
      <c r="G29" s="452"/>
      <c r="H29" s="206"/>
      <c r="I29" s="206"/>
      <c r="J29" s="488"/>
      <c r="K29" s="488"/>
      <c r="L29" s="447"/>
    </row>
    <row r="30" spans="1:13" s="114" customFormat="1" ht="15.75" customHeight="1">
      <c r="A30" s="206"/>
      <c r="B30" s="206" t="s">
        <v>379</v>
      </c>
      <c r="C30" s="206"/>
      <c r="D30" s="206"/>
      <c r="E30" s="206"/>
      <c r="F30" s="206"/>
      <c r="G30" s="452"/>
      <c r="H30" s="206"/>
      <c r="I30" s="206"/>
      <c r="J30" s="488"/>
      <c r="K30" s="488"/>
      <c r="L30" s="447"/>
    </row>
    <row r="31" spans="1:13" s="114" customFormat="1" ht="15.75" customHeight="1">
      <c r="A31" s="206"/>
      <c r="B31" s="206"/>
      <c r="C31" s="206"/>
      <c r="D31" s="206"/>
      <c r="E31" s="206"/>
      <c r="F31" s="206"/>
      <c r="G31" s="452"/>
      <c r="H31" s="206"/>
      <c r="I31" s="206"/>
      <c r="J31" s="488"/>
      <c r="K31" s="488"/>
      <c r="L31" s="447"/>
    </row>
    <row r="32" spans="1:13" ht="21" customHeight="1">
      <c r="K32" s="489"/>
      <c r="L32" s="489"/>
    </row>
    <row r="50" ht="47.25" customHeight="1"/>
    <row r="52" ht="14.25" customHeight="1"/>
    <row r="53" ht="14.25" customHeight="1"/>
    <row r="54" ht="14.25" customHeight="1"/>
    <row r="55" ht="14.25" customHeight="1"/>
  </sheetData>
  <mergeCells count="21">
    <mergeCell ref="B13:D13"/>
    <mergeCell ref="A2:J2"/>
    <mergeCell ref="C5:C6"/>
    <mergeCell ref="F5:F6"/>
    <mergeCell ref="G5:G6"/>
    <mergeCell ref="J5:L6"/>
    <mergeCell ref="B7:D7"/>
    <mergeCell ref="B8:D8"/>
    <mergeCell ref="B9:D9"/>
    <mergeCell ref="B10:D10"/>
    <mergeCell ref="B11:D11"/>
    <mergeCell ref="B12:D12"/>
    <mergeCell ref="B20:D20"/>
    <mergeCell ref="B21:D21"/>
    <mergeCell ref="B22:D22"/>
    <mergeCell ref="B14:D14"/>
    <mergeCell ref="B15:D15"/>
    <mergeCell ref="B16:D16"/>
    <mergeCell ref="B17:D17"/>
    <mergeCell ref="B18:D18"/>
    <mergeCell ref="B19:D19"/>
  </mergeCells>
  <phoneticPr fontId="4"/>
  <printOptions horizontalCentered="1"/>
  <pageMargins left="0.43307086614173229" right="0.39370078740157483" top="0.51181102362204722" bottom="0.23622047244094491" header="0.39370078740157483" footer="0.19685039370078741"/>
  <pageSetup paperSize="9" scale="71" orientation="portrait" copies="2" r:id="rId1"/>
  <headerFooter alignWithMargins="0">
    <oddFooter>&amp;C11</oddFoot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62"/>
  <sheetViews>
    <sheetView showGridLines="0" view="pageBreakPreview" zoomScaleNormal="100" zoomScaleSheetLayoutView="100" workbookViewId="0">
      <pane xSplit="5" ySplit="3" topLeftCell="F55" activePane="bottomRight" state="frozen"/>
      <selection activeCell="M7" sqref="M7"/>
      <selection pane="topRight" activeCell="M7" sqref="M7"/>
      <selection pane="bottomLeft" activeCell="M7" sqref="M7"/>
      <selection pane="bottomRight" activeCell="M7" sqref="M7"/>
    </sheetView>
  </sheetViews>
  <sheetFormatPr defaultRowHeight="35.1" customHeight="1" outlineLevelRow="1"/>
  <cols>
    <col min="1" max="1" width="1.125" style="588" customWidth="1"/>
    <col min="2" max="3" width="3.625" style="627" customWidth="1"/>
    <col min="4" max="4" width="38.625" style="627" customWidth="1"/>
    <col min="5" max="5" width="2.625" style="627" customWidth="1"/>
    <col min="6" max="7" width="20.25" style="627" customWidth="1"/>
    <col min="8" max="8" width="17.625" style="500" customWidth="1"/>
    <col min="9" max="9" width="13.625" style="579" customWidth="1"/>
    <col min="10" max="10" width="3.625" style="503" customWidth="1"/>
    <col min="11" max="14" width="9" style="503" customWidth="1"/>
    <col min="15" max="15" width="16.875" style="503" bestFit="1" customWidth="1"/>
    <col min="16" max="256" width="9" style="503"/>
    <col min="257" max="257" width="1.125" style="503" customWidth="1"/>
    <col min="258" max="259" width="3.625" style="503" customWidth="1"/>
    <col min="260" max="260" width="38.625" style="503" customWidth="1"/>
    <col min="261" max="261" width="2.625" style="503" customWidth="1"/>
    <col min="262" max="263" width="20.25" style="503" customWidth="1"/>
    <col min="264" max="264" width="17.625" style="503" customWidth="1"/>
    <col min="265" max="265" width="13.625" style="503" customWidth="1"/>
    <col min="266" max="266" width="1.125" style="503" customWidth="1"/>
    <col min="267" max="270" width="9" style="503" customWidth="1"/>
    <col min="271" max="271" width="16.875" style="503" bestFit="1" customWidth="1"/>
    <col min="272" max="512" width="9" style="503"/>
    <col min="513" max="513" width="1.125" style="503" customWidth="1"/>
    <col min="514" max="515" width="3.625" style="503" customWidth="1"/>
    <col min="516" max="516" width="38.625" style="503" customWidth="1"/>
    <col min="517" max="517" width="2.625" style="503" customWidth="1"/>
    <col min="518" max="519" width="20.25" style="503" customWidth="1"/>
    <col min="520" max="520" width="17.625" style="503" customWidth="1"/>
    <col min="521" max="521" width="13.625" style="503" customWidth="1"/>
    <col min="522" max="522" width="1.125" style="503" customWidth="1"/>
    <col min="523" max="526" width="9" style="503" customWidth="1"/>
    <col min="527" max="527" width="16.875" style="503" bestFit="1" customWidth="1"/>
    <col min="528" max="768" width="9" style="503"/>
    <col min="769" max="769" width="1.125" style="503" customWidth="1"/>
    <col min="770" max="771" width="3.625" style="503" customWidth="1"/>
    <col min="772" max="772" width="38.625" style="503" customWidth="1"/>
    <col min="773" max="773" width="2.625" style="503" customWidth="1"/>
    <col min="774" max="775" width="20.25" style="503" customWidth="1"/>
    <col min="776" max="776" width="17.625" style="503" customWidth="1"/>
    <col min="777" max="777" width="13.625" style="503" customWidth="1"/>
    <col min="778" max="778" width="1.125" style="503" customWidth="1"/>
    <col min="779" max="782" width="9" style="503" customWidth="1"/>
    <col min="783" max="783" width="16.875" style="503" bestFit="1" customWidth="1"/>
    <col min="784" max="1024" width="9" style="503"/>
    <col min="1025" max="1025" width="1.125" style="503" customWidth="1"/>
    <col min="1026" max="1027" width="3.625" style="503" customWidth="1"/>
    <col min="1028" max="1028" width="38.625" style="503" customWidth="1"/>
    <col min="1029" max="1029" width="2.625" style="503" customWidth="1"/>
    <col min="1030" max="1031" width="20.25" style="503" customWidth="1"/>
    <col min="1032" max="1032" width="17.625" style="503" customWidth="1"/>
    <col min="1033" max="1033" width="13.625" style="503" customWidth="1"/>
    <col min="1034" max="1034" width="1.125" style="503" customWidth="1"/>
    <col min="1035" max="1038" width="9" style="503" customWidth="1"/>
    <col min="1039" max="1039" width="16.875" style="503" bestFit="1" customWidth="1"/>
    <col min="1040" max="1280" width="9" style="503"/>
    <col min="1281" max="1281" width="1.125" style="503" customWidth="1"/>
    <col min="1282" max="1283" width="3.625" style="503" customWidth="1"/>
    <col min="1284" max="1284" width="38.625" style="503" customWidth="1"/>
    <col min="1285" max="1285" width="2.625" style="503" customWidth="1"/>
    <col min="1286" max="1287" width="20.25" style="503" customWidth="1"/>
    <col min="1288" max="1288" width="17.625" style="503" customWidth="1"/>
    <col min="1289" max="1289" width="13.625" style="503" customWidth="1"/>
    <col min="1290" max="1290" width="1.125" style="503" customWidth="1"/>
    <col min="1291" max="1294" width="9" style="503" customWidth="1"/>
    <col min="1295" max="1295" width="16.875" style="503" bestFit="1" customWidth="1"/>
    <col min="1296" max="1536" width="9" style="503"/>
    <col min="1537" max="1537" width="1.125" style="503" customWidth="1"/>
    <col min="1538" max="1539" width="3.625" style="503" customWidth="1"/>
    <col min="1540" max="1540" width="38.625" style="503" customWidth="1"/>
    <col min="1541" max="1541" width="2.625" style="503" customWidth="1"/>
    <col min="1542" max="1543" width="20.25" style="503" customWidth="1"/>
    <col min="1544" max="1544" width="17.625" style="503" customWidth="1"/>
    <col min="1545" max="1545" width="13.625" style="503" customWidth="1"/>
    <col min="1546" max="1546" width="1.125" style="503" customWidth="1"/>
    <col min="1547" max="1550" width="9" style="503" customWidth="1"/>
    <col min="1551" max="1551" width="16.875" style="503" bestFit="1" customWidth="1"/>
    <col min="1552" max="1792" width="9" style="503"/>
    <col min="1793" max="1793" width="1.125" style="503" customWidth="1"/>
    <col min="1794" max="1795" width="3.625" style="503" customWidth="1"/>
    <col min="1796" max="1796" width="38.625" style="503" customWidth="1"/>
    <col min="1797" max="1797" width="2.625" style="503" customWidth="1"/>
    <col min="1798" max="1799" width="20.25" style="503" customWidth="1"/>
    <col min="1800" max="1800" width="17.625" style="503" customWidth="1"/>
    <col min="1801" max="1801" width="13.625" style="503" customWidth="1"/>
    <col min="1802" max="1802" width="1.125" style="503" customWidth="1"/>
    <col min="1803" max="1806" width="9" style="503" customWidth="1"/>
    <col min="1807" max="1807" width="16.875" style="503" bestFit="1" customWidth="1"/>
    <col min="1808" max="2048" width="9" style="503"/>
    <col min="2049" max="2049" width="1.125" style="503" customWidth="1"/>
    <col min="2050" max="2051" width="3.625" style="503" customWidth="1"/>
    <col min="2052" max="2052" width="38.625" style="503" customWidth="1"/>
    <col min="2053" max="2053" width="2.625" style="503" customWidth="1"/>
    <col min="2054" max="2055" width="20.25" style="503" customWidth="1"/>
    <col min="2056" max="2056" width="17.625" style="503" customWidth="1"/>
    <col min="2057" max="2057" width="13.625" style="503" customWidth="1"/>
    <col min="2058" max="2058" width="1.125" style="503" customWidth="1"/>
    <col min="2059" max="2062" width="9" style="503" customWidth="1"/>
    <col min="2063" max="2063" width="16.875" style="503" bestFit="1" customWidth="1"/>
    <col min="2064" max="2304" width="9" style="503"/>
    <col min="2305" max="2305" width="1.125" style="503" customWidth="1"/>
    <col min="2306" max="2307" width="3.625" style="503" customWidth="1"/>
    <col min="2308" max="2308" width="38.625" style="503" customWidth="1"/>
    <col min="2309" max="2309" width="2.625" style="503" customWidth="1"/>
    <col min="2310" max="2311" width="20.25" style="503" customWidth="1"/>
    <col min="2312" max="2312" width="17.625" style="503" customWidth="1"/>
    <col min="2313" max="2313" width="13.625" style="503" customWidth="1"/>
    <col min="2314" max="2314" width="1.125" style="503" customWidth="1"/>
    <col min="2315" max="2318" width="9" style="503" customWidth="1"/>
    <col min="2319" max="2319" width="16.875" style="503" bestFit="1" customWidth="1"/>
    <col min="2320" max="2560" width="9" style="503"/>
    <col min="2561" max="2561" width="1.125" style="503" customWidth="1"/>
    <col min="2562" max="2563" width="3.625" style="503" customWidth="1"/>
    <col min="2564" max="2564" width="38.625" style="503" customWidth="1"/>
    <col min="2565" max="2565" width="2.625" style="503" customWidth="1"/>
    <col min="2566" max="2567" width="20.25" style="503" customWidth="1"/>
    <col min="2568" max="2568" width="17.625" style="503" customWidth="1"/>
    <col min="2569" max="2569" width="13.625" style="503" customWidth="1"/>
    <col min="2570" max="2570" width="1.125" style="503" customWidth="1"/>
    <col min="2571" max="2574" width="9" style="503" customWidth="1"/>
    <col min="2575" max="2575" width="16.875" style="503" bestFit="1" customWidth="1"/>
    <col min="2576" max="2816" width="9" style="503"/>
    <col min="2817" max="2817" width="1.125" style="503" customWidth="1"/>
    <col min="2818" max="2819" width="3.625" style="503" customWidth="1"/>
    <col min="2820" max="2820" width="38.625" style="503" customWidth="1"/>
    <col min="2821" max="2821" width="2.625" style="503" customWidth="1"/>
    <col min="2822" max="2823" width="20.25" style="503" customWidth="1"/>
    <col min="2824" max="2824" width="17.625" style="503" customWidth="1"/>
    <col min="2825" max="2825" width="13.625" style="503" customWidth="1"/>
    <col min="2826" max="2826" width="1.125" style="503" customWidth="1"/>
    <col min="2827" max="2830" width="9" style="503" customWidth="1"/>
    <col min="2831" max="2831" width="16.875" style="503" bestFit="1" customWidth="1"/>
    <col min="2832" max="3072" width="9" style="503"/>
    <col min="3073" max="3073" width="1.125" style="503" customWidth="1"/>
    <col min="3074" max="3075" width="3.625" style="503" customWidth="1"/>
    <col min="3076" max="3076" width="38.625" style="503" customWidth="1"/>
    <col min="3077" max="3077" width="2.625" style="503" customWidth="1"/>
    <col min="3078" max="3079" width="20.25" style="503" customWidth="1"/>
    <col min="3080" max="3080" width="17.625" style="503" customWidth="1"/>
    <col min="3081" max="3081" width="13.625" style="503" customWidth="1"/>
    <col min="3082" max="3082" width="1.125" style="503" customWidth="1"/>
    <col min="3083" max="3086" width="9" style="503" customWidth="1"/>
    <col min="3087" max="3087" width="16.875" style="503" bestFit="1" customWidth="1"/>
    <col min="3088" max="3328" width="9" style="503"/>
    <col min="3329" max="3329" width="1.125" style="503" customWidth="1"/>
    <col min="3330" max="3331" width="3.625" style="503" customWidth="1"/>
    <col min="3332" max="3332" width="38.625" style="503" customWidth="1"/>
    <col min="3333" max="3333" width="2.625" style="503" customWidth="1"/>
    <col min="3334" max="3335" width="20.25" style="503" customWidth="1"/>
    <col min="3336" max="3336" width="17.625" style="503" customWidth="1"/>
    <col min="3337" max="3337" width="13.625" style="503" customWidth="1"/>
    <col min="3338" max="3338" width="1.125" style="503" customWidth="1"/>
    <col min="3339" max="3342" width="9" style="503" customWidth="1"/>
    <col min="3343" max="3343" width="16.875" style="503" bestFit="1" customWidth="1"/>
    <col min="3344" max="3584" width="9" style="503"/>
    <col min="3585" max="3585" width="1.125" style="503" customWidth="1"/>
    <col min="3586" max="3587" width="3.625" style="503" customWidth="1"/>
    <col min="3588" max="3588" width="38.625" style="503" customWidth="1"/>
    <col min="3589" max="3589" width="2.625" style="503" customWidth="1"/>
    <col min="3590" max="3591" width="20.25" style="503" customWidth="1"/>
    <col min="3592" max="3592" width="17.625" style="503" customWidth="1"/>
    <col min="3593" max="3593" width="13.625" style="503" customWidth="1"/>
    <col min="3594" max="3594" width="1.125" style="503" customWidth="1"/>
    <col min="3595" max="3598" width="9" style="503" customWidth="1"/>
    <col min="3599" max="3599" width="16.875" style="503" bestFit="1" customWidth="1"/>
    <col min="3600" max="3840" width="9" style="503"/>
    <col min="3841" max="3841" width="1.125" style="503" customWidth="1"/>
    <col min="3842" max="3843" width="3.625" style="503" customWidth="1"/>
    <col min="3844" max="3844" width="38.625" style="503" customWidth="1"/>
    <col min="3845" max="3845" width="2.625" style="503" customWidth="1"/>
    <col min="3846" max="3847" width="20.25" style="503" customWidth="1"/>
    <col min="3848" max="3848" width="17.625" style="503" customWidth="1"/>
    <col min="3849" max="3849" width="13.625" style="503" customWidth="1"/>
    <col min="3850" max="3850" width="1.125" style="503" customWidth="1"/>
    <col min="3851" max="3854" width="9" style="503" customWidth="1"/>
    <col min="3855" max="3855" width="16.875" style="503" bestFit="1" customWidth="1"/>
    <col min="3856" max="4096" width="9" style="503"/>
    <col min="4097" max="4097" width="1.125" style="503" customWidth="1"/>
    <col min="4098" max="4099" width="3.625" style="503" customWidth="1"/>
    <col min="4100" max="4100" width="38.625" style="503" customWidth="1"/>
    <col min="4101" max="4101" width="2.625" style="503" customWidth="1"/>
    <col min="4102" max="4103" width="20.25" style="503" customWidth="1"/>
    <col min="4104" max="4104" width="17.625" style="503" customWidth="1"/>
    <col min="4105" max="4105" width="13.625" style="503" customWidth="1"/>
    <col min="4106" max="4106" width="1.125" style="503" customWidth="1"/>
    <col min="4107" max="4110" width="9" style="503" customWidth="1"/>
    <col min="4111" max="4111" width="16.875" style="503" bestFit="1" customWidth="1"/>
    <col min="4112" max="4352" width="9" style="503"/>
    <col min="4353" max="4353" width="1.125" style="503" customWidth="1"/>
    <col min="4354" max="4355" width="3.625" style="503" customWidth="1"/>
    <col min="4356" max="4356" width="38.625" style="503" customWidth="1"/>
    <col min="4357" max="4357" width="2.625" style="503" customWidth="1"/>
    <col min="4358" max="4359" width="20.25" style="503" customWidth="1"/>
    <col min="4360" max="4360" width="17.625" style="503" customWidth="1"/>
    <col min="4361" max="4361" width="13.625" style="503" customWidth="1"/>
    <col min="4362" max="4362" width="1.125" style="503" customWidth="1"/>
    <col min="4363" max="4366" width="9" style="503" customWidth="1"/>
    <col min="4367" max="4367" width="16.875" style="503" bestFit="1" customWidth="1"/>
    <col min="4368" max="4608" width="9" style="503"/>
    <col min="4609" max="4609" width="1.125" style="503" customWidth="1"/>
    <col min="4610" max="4611" width="3.625" style="503" customWidth="1"/>
    <col min="4612" max="4612" width="38.625" style="503" customWidth="1"/>
    <col min="4613" max="4613" width="2.625" style="503" customWidth="1"/>
    <col min="4614" max="4615" width="20.25" style="503" customWidth="1"/>
    <col min="4616" max="4616" width="17.625" style="503" customWidth="1"/>
    <col min="4617" max="4617" width="13.625" style="503" customWidth="1"/>
    <col min="4618" max="4618" width="1.125" style="503" customWidth="1"/>
    <col min="4619" max="4622" width="9" style="503" customWidth="1"/>
    <col min="4623" max="4623" width="16.875" style="503" bestFit="1" customWidth="1"/>
    <col min="4624" max="4864" width="9" style="503"/>
    <col min="4865" max="4865" width="1.125" style="503" customWidth="1"/>
    <col min="4866" max="4867" width="3.625" style="503" customWidth="1"/>
    <col min="4868" max="4868" width="38.625" style="503" customWidth="1"/>
    <col min="4869" max="4869" width="2.625" style="503" customWidth="1"/>
    <col min="4870" max="4871" width="20.25" style="503" customWidth="1"/>
    <col min="4872" max="4872" width="17.625" style="503" customWidth="1"/>
    <col min="4873" max="4873" width="13.625" style="503" customWidth="1"/>
    <col min="4874" max="4874" width="1.125" style="503" customWidth="1"/>
    <col min="4875" max="4878" width="9" style="503" customWidth="1"/>
    <col min="4879" max="4879" width="16.875" style="503" bestFit="1" customWidth="1"/>
    <col min="4880" max="5120" width="9" style="503"/>
    <col min="5121" max="5121" width="1.125" style="503" customWidth="1"/>
    <col min="5122" max="5123" width="3.625" style="503" customWidth="1"/>
    <col min="5124" max="5124" width="38.625" style="503" customWidth="1"/>
    <col min="5125" max="5125" width="2.625" style="503" customWidth="1"/>
    <col min="5126" max="5127" width="20.25" style="503" customWidth="1"/>
    <col min="5128" max="5128" width="17.625" style="503" customWidth="1"/>
    <col min="5129" max="5129" width="13.625" style="503" customWidth="1"/>
    <col min="5130" max="5130" width="1.125" style="503" customWidth="1"/>
    <col min="5131" max="5134" width="9" style="503" customWidth="1"/>
    <col min="5135" max="5135" width="16.875" style="503" bestFit="1" customWidth="1"/>
    <col min="5136" max="5376" width="9" style="503"/>
    <col min="5377" max="5377" width="1.125" style="503" customWidth="1"/>
    <col min="5378" max="5379" width="3.625" style="503" customWidth="1"/>
    <col min="5380" max="5380" width="38.625" style="503" customWidth="1"/>
    <col min="5381" max="5381" width="2.625" style="503" customWidth="1"/>
    <col min="5382" max="5383" width="20.25" style="503" customWidth="1"/>
    <col min="5384" max="5384" width="17.625" style="503" customWidth="1"/>
    <col min="5385" max="5385" width="13.625" style="503" customWidth="1"/>
    <col min="5386" max="5386" width="1.125" style="503" customWidth="1"/>
    <col min="5387" max="5390" width="9" style="503" customWidth="1"/>
    <col min="5391" max="5391" width="16.875" style="503" bestFit="1" customWidth="1"/>
    <col min="5392" max="5632" width="9" style="503"/>
    <col min="5633" max="5633" width="1.125" style="503" customWidth="1"/>
    <col min="5634" max="5635" width="3.625" style="503" customWidth="1"/>
    <col min="5636" max="5636" width="38.625" style="503" customWidth="1"/>
    <col min="5637" max="5637" width="2.625" style="503" customWidth="1"/>
    <col min="5638" max="5639" width="20.25" style="503" customWidth="1"/>
    <col min="5640" max="5640" width="17.625" style="503" customWidth="1"/>
    <col min="5641" max="5641" width="13.625" style="503" customWidth="1"/>
    <col min="5642" max="5642" width="1.125" style="503" customWidth="1"/>
    <col min="5643" max="5646" width="9" style="503" customWidth="1"/>
    <col min="5647" max="5647" width="16.875" style="503" bestFit="1" customWidth="1"/>
    <col min="5648" max="5888" width="9" style="503"/>
    <col min="5889" max="5889" width="1.125" style="503" customWidth="1"/>
    <col min="5890" max="5891" width="3.625" style="503" customWidth="1"/>
    <col min="5892" max="5892" width="38.625" style="503" customWidth="1"/>
    <col min="5893" max="5893" width="2.625" style="503" customWidth="1"/>
    <col min="5894" max="5895" width="20.25" style="503" customWidth="1"/>
    <col min="5896" max="5896" width="17.625" style="503" customWidth="1"/>
    <col min="5897" max="5897" width="13.625" style="503" customWidth="1"/>
    <col min="5898" max="5898" width="1.125" style="503" customWidth="1"/>
    <col min="5899" max="5902" width="9" style="503" customWidth="1"/>
    <col min="5903" max="5903" width="16.875" style="503" bestFit="1" customWidth="1"/>
    <col min="5904" max="6144" width="9" style="503"/>
    <col min="6145" max="6145" width="1.125" style="503" customWidth="1"/>
    <col min="6146" max="6147" width="3.625" style="503" customWidth="1"/>
    <col min="6148" max="6148" width="38.625" style="503" customWidth="1"/>
    <col min="6149" max="6149" width="2.625" style="503" customWidth="1"/>
    <col min="6150" max="6151" width="20.25" style="503" customWidth="1"/>
    <col min="6152" max="6152" width="17.625" style="503" customWidth="1"/>
    <col min="6153" max="6153" width="13.625" style="503" customWidth="1"/>
    <col min="6154" max="6154" width="1.125" style="503" customWidth="1"/>
    <col min="6155" max="6158" width="9" style="503" customWidth="1"/>
    <col min="6159" max="6159" width="16.875" style="503" bestFit="1" customWidth="1"/>
    <col min="6160" max="6400" width="9" style="503"/>
    <col min="6401" max="6401" width="1.125" style="503" customWidth="1"/>
    <col min="6402" max="6403" width="3.625" style="503" customWidth="1"/>
    <col min="6404" max="6404" width="38.625" style="503" customWidth="1"/>
    <col min="6405" max="6405" width="2.625" style="503" customWidth="1"/>
    <col min="6406" max="6407" width="20.25" style="503" customWidth="1"/>
    <col min="6408" max="6408" width="17.625" style="503" customWidth="1"/>
    <col min="6409" max="6409" width="13.625" style="503" customWidth="1"/>
    <col min="6410" max="6410" width="1.125" style="503" customWidth="1"/>
    <col min="6411" max="6414" width="9" style="503" customWidth="1"/>
    <col min="6415" max="6415" width="16.875" style="503" bestFit="1" customWidth="1"/>
    <col min="6416" max="6656" width="9" style="503"/>
    <col min="6657" max="6657" width="1.125" style="503" customWidth="1"/>
    <col min="6658" max="6659" width="3.625" style="503" customWidth="1"/>
    <col min="6660" max="6660" width="38.625" style="503" customWidth="1"/>
    <col min="6661" max="6661" width="2.625" style="503" customWidth="1"/>
    <col min="6662" max="6663" width="20.25" style="503" customWidth="1"/>
    <col min="6664" max="6664" width="17.625" style="503" customWidth="1"/>
    <col min="6665" max="6665" width="13.625" style="503" customWidth="1"/>
    <col min="6666" max="6666" width="1.125" style="503" customWidth="1"/>
    <col min="6667" max="6670" width="9" style="503" customWidth="1"/>
    <col min="6671" max="6671" width="16.875" style="503" bestFit="1" customWidth="1"/>
    <col min="6672" max="6912" width="9" style="503"/>
    <col min="6913" max="6913" width="1.125" style="503" customWidth="1"/>
    <col min="6914" max="6915" width="3.625" style="503" customWidth="1"/>
    <col min="6916" max="6916" width="38.625" style="503" customWidth="1"/>
    <col min="6917" max="6917" width="2.625" style="503" customWidth="1"/>
    <col min="6918" max="6919" width="20.25" style="503" customWidth="1"/>
    <col min="6920" max="6920" width="17.625" style="503" customWidth="1"/>
    <col min="6921" max="6921" width="13.625" style="503" customWidth="1"/>
    <col min="6922" max="6922" width="1.125" style="503" customWidth="1"/>
    <col min="6923" max="6926" width="9" style="503" customWidth="1"/>
    <col min="6927" max="6927" width="16.875" style="503" bestFit="1" customWidth="1"/>
    <col min="6928" max="7168" width="9" style="503"/>
    <col min="7169" max="7169" width="1.125" style="503" customWidth="1"/>
    <col min="7170" max="7171" width="3.625" style="503" customWidth="1"/>
    <col min="7172" max="7172" width="38.625" style="503" customWidth="1"/>
    <col min="7173" max="7173" width="2.625" style="503" customWidth="1"/>
    <col min="7174" max="7175" width="20.25" style="503" customWidth="1"/>
    <col min="7176" max="7176" width="17.625" style="503" customWidth="1"/>
    <col min="7177" max="7177" width="13.625" style="503" customWidth="1"/>
    <col min="7178" max="7178" width="1.125" style="503" customWidth="1"/>
    <col min="7179" max="7182" width="9" style="503" customWidth="1"/>
    <col min="7183" max="7183" width="16.875" style="503" bestFit="1" customWidth="1"/>
    <col min="7184" max="7424" width="9" style="503"/>
    <col min="7425" max="7425" width="1.125" style="503" customWidth="1"/>
    <col min="7426" max="7427" width="3.625" style="503" customWidth="1"/>
    <col min="7428" max="7428" width="38.625" style="503" customWidth="1"/>
    <col min="7429" max="7429" width="2.625" style="503" customWidth="1"/>
    <col min="7430" max="7431" width="20.25" style="503" customWidth="1"/>
    <col min="7432" max="7432" width="17.625" style="503" customWidth="1"/>
    <col min="7433" max="7433" width="13.625" style="503" customWidth="1"/>
    <col min="7434" max="7434" width="1.125" style="503" customWidth="1"/>
    <col min="7435" max="7438" width="9" style="503" customWidth="1"/>
    <col min="7439" max="7439" width="16.875" style="503" bestFit="1" customWidth="1"/>
    <col min="7440" max="7680" width="9" style="503"/>
    <col min="7681" max="7681" width="1.125" style="503" customWidth="1"/>
    <col min="7682" max="7683" width="3.625" style="503" customWidth="1"/>
    <col min="7684" max="7684" width="38.625" style="503" customWidth="1"/>
    <col min="7685" max="7685" width="2.625" style="503" customWidth="1"/>
    <col min="7686" max="7687" width="20.25" style="503" customWidth="1"/>
    <col min="7688" max="7688" width="17.625" style="503" customWidth="1"/>
    <col min="7689" max="7689" width="13.625" style="503" customWidth="1"/>
    <col min="7690" max="7690" width="1.125" style="503" customWidth="1"/>
    <col min="7691" max="7694" width="9" style="503" customWidth="1"/>
    <col min="7695" max="7695" width="16.875" style="503" bestFit="1" customWidth="1"/>
    <col min="7696" max="7936" width="9" style="503"/>
    <col min="7937" max="7937" width="1.125" style="503" customWidth="1"/>
    <col min="7938" max="7939" width="3.625" style="503" customWidth="1"/>
    <col min="7940" max="7940" width="38.625" style="503" customWidth="1"/>
    <col min="7941" max="7941" width="2.625" style="503" customWidth="1"/>
    <col min="7942" max="7943" width="20.25" style="503" customWidth="1"/>
    <col min="7944" max="7944" width="17.625" style="503" customWidth="1"/>
    <col min="7945" max="7945" width="13.625" style="503" customWidth="1"/>
    <col min="7946" max="7946" width="1.125" style="503" customWidth="1"/>
    <col min="7947" max="7950" width="9" style="503" customWidth="1"/>
    <col min="7951" max="7951" width="16.875" style="503" bestFit="1" customWidth="1"/>
    <col min="7952" max="8192" width="9" style="503"/>
    <col min="8193" max="8193" width="1.125" style="503" customWidth="1"/>
    <col min="8194" max="8195" width="3.625" style="503" customWidth="1"/>
    <col min="8196" max="8196" width="38.625" style="503" customWidth="1"/>
    <col min="8197" max="8197" width="2.625" style="503" customWidth="1"/>
    <col min="8198" max="8199" width="20.25" style="503" customWidth="1"/>
    <col min="8200" max="8200" width="17.625" style="503" customWidth="1"/>
    <col min="8201" max="8201" width="13.625" style="503" customWidth="1"/>
    <col min="8202" max="8202" width="1.125" style="503" customWidth="1"/>
    <col min="8203" max="8206" width="9" style="503" customWidth="1"/>
    <col min="8207" max="8207" width="16.875" style="503" bestFit="1" customWidth="1"/>
    <col min="8208" max="8448" width="9" style="503"/>
    <col min="8449" max="8449" width="1.125" style="503" customWidth="1"/>
    <col min="8450" max="8451" width="3.625" style="503" customWidth="1"/>
    <col min="8452" max="8452" width="38.625" style="503" customWidth="1"/>
    <col min="8453" max="8453" width="2.625" style="503" customWidth="1"/>
    <col min="8454" max="8455" width="20.25" style="503" customWidth="1"/>
    <col min="8456" max="8456" width="17.625" style="503" customWidth="1"/>
    <col min="8457" max="8457" width="13.625" style="503" customWidth="1"/>
    <col min="8458" max="8458" width="1.125" style="503" customWidth="1"/>
    <col min="8459" max="8462" width="9" style="503" customWidth="1"/>
    <col min="8463" max="8463" width="16.875" style="503" bestFit="1" customWidth="1"/>
    <col min="8464" max="8704" width="9" style="503"/>
    <col min="8705" max="8705" width="1.125" style="503" customWidth="1"/>
    <col min="8706" max="8707" width="3.625" style="503" customWidth="1"/>
    <col min="8708" max="8708" width="38.625" style="503" customWidth="1"/>
    <col min="8709" max="8709" width="2.625" style="503" customWidth="1"/>
    <col min="8710" max="8711" width="20.25" style="503" customWidth="1"/>
    <col min="8712" max="8712" width="17.625" style="503" customWidth="1"/>
    <col min="8713" max="8713" width="13.625" style="503" customWidth="1"/>
    <col min="8714" max="8714" width="1.125" style="503" customWidth="1"/>
    <col min="8715" max="8718" width="9" style="503" customWidth="1"/>
    <col min="8719" max="8719" width="16.875" style="503" bestFit="1" customWidth="1"/>
    <col min="8720" max="8960" width="9" style="503"/>
    <col min="8961" max="8961" width="1.125" style="503" customWidth="1"/>
    <col min="8962" max="8963" width="3.625" style="503" customWidth="1"/>
    <col min="8964" max="8964" width="38.625" style="503" customWidth="1"/>
    <col min="8965" max="8965" width="2.625" style="503" customWidth="1"/>
    <col min="8966" max="8967" width="20.25" style="503" customWidth="1"/>
    <col min="8968" max="8968" width="17.625" style="503" customWidth="1"/>
    <col min="8969" max="8969" width="13.625" style="503" customWidth="1"/>
    <col min="8970" max="8970" width="1.125" style="503" customWidth="1"/>
    <col min="8971" max="8974" width="9" style="503" customWidth="1"/>
    <col min="8975" max="8975" width="16.875" style="503" bestFit="1" customWidth="1"/>
    <col min="8976" max="9216" width="9" style="503"/>
    <col min="9217" max="9217" width="1.125" style="503" customWidth="1"/>
    <col min="9218" max="9219" width="3.625" style="503" customWidth="1"/>
    <col min="9220" max="9220" width="38.625" style="503" customWidth="1"/>
    <col min="9221" max="9221" width="2.625" style="503" customWidth="1"/>
    <col min="9222" max="9223" width="20.25" style="503" customWidth="1"/>
    <col min="9224" max="9224" width="17.625" style="503" customWidth="1"/>
    <col min="9225" max="9225" width="13.625" style="503" customWidth="1"/>
    <col min="9226" max="9226" width="1.125" style="503" customWidth="1"/>
    <col min="9227" max="9230" width="9" style="503" customWidth="1"/>
    <col min="9231" max="9231" width="16.875" style="503" bestFit="1" customWidth="1"/>
    <col min="9232" max="9472" width="9" style="503"/>
    <col min="9473" max="9473" width="1.125" style="503" customWidth="1"/>
    <col min="9474" max="9475" width="3.625" style="503" customWidth="1"/>
    <col min="9476" max="9476" width="38.625" style="503" customWidth="1"/>
    <col min="9477" max="9477" width="2.625" style="503" customWidth="1"/>
    <col min="9478" max="9479" width="20.25" style="503" customWidth="1"/>
    <col min="9480" max="9480" width="17.625" style="503" customWidth="1"/>
    <col min="9481" max="9481" width="13.625" style="503" customWidth="1"/>
    <col min="9482" max="9482" width="1.125" style="503" customWidth="1"/>
    <col min="9483" max="9486" width="9" style="503" customWidth="1"/>
    <col min="9487" max="9487" width="16.875" style="503" bestFit="1" customWidth="1"/>
    <col min="9488" max="9728" width="9" style="503"/>
    <col min="9729" max="9729" width="1.125" style="503" customWidth="1"/>
    <col min="9730" max="9731" width="3.625" style="503" customWidth="1"/>
    <col min="9732" max="9732" width="38.625" style="503" customWidth="1"/>
    <col min="9733" max="9733" width="2.625" style="503" customWidth="1"/>
    <col min="9734" max="9735" width="20.25" style="503" customWidth="1"/>
    <col min="9736" max="9736" width="17.625" style="503" customWidth="1"/>
    <col min="9737" max="9737" width="13.625" style="503" customWidth="1"/>
    <col min="9738" max="9738" width="1.125" style="503" customWidth="1"/>
    <col min="9739" max="9742" width="9" style="503" customWidth="1"/>
    <col min="9743" max="9743" width="16.875" style="503" bestFit="1" customWidth="1"/>
    <col min="9744" max="9984" width="9" style="503"/>
    <col min="9985" max="9985" width="1.125" style="503" customWidth="1"/>
    <col min="9986" max="9987" width="3.625" style="503" customWidth="1"/>
    <col min="9988" max="9988" width="38.625" style="503" customWidth="1"/>
    <col min="9989" max="9989" width="2.625" style="503" customWidth="1"/>
    <col min="9990" max="9991" width="20.25" style="503" customWidth="1"/>
    <col min="9992" max="9992" width="17.625" style="503" customWidth="1"/>
    <col min="9993" max="9993" width="13.625" style="503" customWidth="1"/>
    <col min="9994" max="9994" width="1.125" style="503" customWidth="1"/>
    <col min="9995" max="9998" width="9" style="503" customWidth="1"/>
    <col min="9999" max="9999" width="16.875" style="503" bestFit="1" customWidth="1"/>
    <col min="10000" max="10240" width="9" style="503"/>
    <col min="10241" max="10241" width="1.125" style="503" customWidth="1"/>
    <col min="10242" max="10243" width="3.625" style="503" customWidth="1"/>
    <col min="10244" max="10244" width="38.625" style="503" customWidth="1"/>
    <col min="10245" max="10245" width="2.625" style="503" customWidth="1"/>
    <col min="10246" max="10247" width="20.25" style="503" customWidth="1"/>
    <col min="10248" max="10248" width="17.625" style="503" customWidth="1"/>
    <col min="10249" max="10249" width="13.625" style="503" customWidth="1"/>
    <col min="10250" max="10250" width="1.125" style="503" customWidth="1"/>
    <col min="10251" max="10254" width="9" style="503" customWidth="1"/>
    <col min="10255" max="10255" width="16.875" style="503" bestFit="1" customWidth="1"/>
    <col min="10256" max="10496" width="9" style="503"/>
    <col min="10497" max="10497" width="1.125" style="503" customWidth="1"/>
    <col min="10498" max="10499" width="3.625" style="503" customWidth="1"/>
    <col min="10500" max="10500" width="38.625" style="503" customWidth="1"/>
    <col min="10501" max="10501" width="2.625" style="503" customWidth="1"/>
    <col min="10502" max="10503" width="20.25" style="503" customWidth="1"/>
    <col min="10504" max="10504" width="17.625" style="503" customWidth="1"/>
    <col min="10505" max="10505" width="13.625" style="503" customWidth="1"/>
    <col min="10506" max="10506" width="1.125" style="503" customWidth="1"/>
    <col min="10507" max="10510" width="9" style="503" customWidth="1"/>
    <col min="10511" max="10511" width="16.875" style="503" bestFit="1" customWidth="1"/>
    <col min="10512" max="10752" width="9" style="503"/>
    <col min="10753" max="10753" width="1.125" style="503" customWidth="1"/>
    <col min="10754" max="10755" width="3.625" style="503" customWidth="1"/>
    <col min="10756" max="10756" width="38.625" style="503" customWidth="1"/>
    <col min="10757" max="10757" width="2.625" style="503" customWidth="1"/>
    <col min="10758" max="10759" width="20.25" style="503" customWidth="1"/>
    <col min="10760" max="10760" width="17.625" style="503" customWidth="1"/>
    <col min="10761" max="10761" width="13.625" style="503" customWidth="1"/>
    <col min="10762" max="10762" width="1.125" style="503" customWidth="1"/>
    <col min="10763" max="10766" width="9" style="503" customWidth="1"/>
    <col min="10767" max="10767" width="16.875" style="503" bestFit="1" customWidth="1"/>
    <col min="10768" max="11008" width="9" style="503"/>
    <col min="11009" max="11009" width="1.125" style="503" customWidth="1"/>
    <col min="11010" max="11011" width="3.625" style="503" customWidth="1"/>
    <col min="11012" max="11012" width="38.625" style="503" customWidth="1"/>
    <col min="11013" max="11013" width="2.625" style="503" customWidth="1"/>
    <col min="11014" max="11015" width="20.25" style="503" customWidth="1"/>
    <col min="11016" max="11016" width="17.625" style="503" customWidth="1"/>
    <col min="11017" max="11017" width="13.625" style="503" customWidth="1"/>
    <col min="11018" max="11018" width="1.125" style="503" customWidth="1"/>
    <col min="11019" max="11022" width="9" style="503" customWidth="1"/>
    <col min="11023" max="11023" width="16.875" style="503" bestFit="1" customWidth="1"/>
    <col min="11024" max="11264" width="9" style="503"/>
    <col min="11265" max="11265" width="1.125" style="503" customWidth="1"/>
    <col min="11266" max="11267" width="3.625" style="503" customWidth="1"/>
    <col min="11268" max="11268" width="38.625" style="503" customWidth="1"/>
    <col min="11269" max="11269" width="2.625" style="503" customWidth="1"/>
    <col min="11270" max="11271" width="20.25" style="503" customWidth="1"/>
    <col min="11272" max="11272" width="17.625" style="503" customWidth="1"/>
    <col min="11273" max="11273" width="13.625" style="503" customWidth="1"/>
    <col min="11274" max="11274" width="1.125" style="503" customWidth="1"/>
    <col min="11275" max="11278" width="9" style="503" customWidth="1"/>
    <col min="11279" max="11279" width="16.875" style="503" bestFit="1" customWidth="1"/>
    <col min="11280" max="11520" width="9" style="503"/>
    <col min="11521" max="11521" width="1.125" style="503" customWidth="1"/>
    <col min="11522" max="11523" width="3.625" style="503" customWidth="1"/>
    <col min="11524" max="11524" width="38.625" style="503" customWidth="1"/>
    <col min="11525" max="11525" width="2.625" style="503" customWidth="1"/>
    <col min="11526" max="11527" width="20.25" style="503" customWidth="1"/>
    <col min="11528" max="11528" width="17.625" style="503" customWidth="1"/>
    <col min="11529" max="11529" width="13.625" style="503" customWidth="1"/>
    <col min="11530" max="11530" width="1.125" style="503" customWidth="1"/>
    <col min="11531" max="11534" width="9" style="503" customWidth="1"/>
    <col min="11535" max="11535" width="16.875" style="503" bestFit="1" customWidth="1"/>
    <col min="11536" max="11776" width="9" style="503"/>
    <col min="11777" max="11777" width="1.125" style="503" customWidth="1"/>
    <col min="11778" max="11779" width="3.625" style="503" customWidth="1"/>
    <col min="11780" max="11780" width="38.625" style="503" customWidth="1"/>
    <col min="11781" max="11781" width="2.625" style="503" customWidth="1"/>
    <col min="11782" max="11783" width="20.25" style="503" customWidth="1"/>
    <col min="11784" max="11784" width="17.625" style="503" customWidth="1"/>
    <col min="11785" max="11785" width="13.625" style="503" customWidth="1"/>
    <col min="11786" max="11786" width="1.125" style="503" customWidth="1"/>
    <col min="11787" max="11790" width="9" style="503" customWidth="1"/>
    <col min="11791" max="11791" width="16.875" style="503" bestFit="1" customWidth="1"/>
    <col min="11792" max="12032" width="9" style="503"/>
    <col min="12033" max="12033" width="1.125" style="503" customWidth="1"/>
    <col min="12034" max="12035" width="3.625" style="503" customWidth="1"/>
    <col min="12036" max="12036" width="38.625" style="503" customWidth="1"/>
    <col min="12037" max="12037" width="2.625" style="503" customWidth="1"/>
    <col min="12038" max="12039" width="20.25" style="503" customWidth="1"/>
    <col min="12040" max="12040" width="17.625" style="503" customWidth="1"/>
    <col min="12041" max="12041" width="13.625" style="503" customWidth="1"/>
    <col min="12042" max="12042" width="1.125" style="503" customWidth="1"/>
    <col min="12043" max="12046" width="9" style="503" customWidth="1"/>
    <col min="12047" max="12047" width="16.875" style="503" bestFit="1" customWidth="1"/>
    <col min="12048" max="12288" width="9" style="503"/>
    <col min="12289" max="12289" width="1.125" style="503" customWidth="1"/>
    <col min="12290" max="12291" width="3.625" style="503" customWidth="1"/>
    <col min="12292" max="12292" width="38.625" style="503" customWidth="1"/>
    <col min="12293" max="12293" width="2.625" style="503" customWidth="1"/>
    <col min="12294" max="12295" width="20.25" style="503" customWidth="1"/>
    <col min="12296" max="12296" width="17.625" style="503" customWidth="1"/>
    <col min="12297" max="12297" width="13.625" style="503" customWidth="1"/>
    <col min="12298" max="12298" width="1.125" style="503" customWidth="1"/>
    <col min="12299" max="12302" width="9" style="503" customWidth="1"/>
    <col min="12303" max="12303" width="16.875" style="503" bestFit="1" customWidth="1"/>
    <col min="12304" max="12544" width="9" style="503"/>
    <col min="12545" max="12545" width="1.125" style="503" customWidth="1"/>
    <col min="12546" max="12547" width="3.625" style="503" customWidth="1"/>
    <col min="12548" max="12548" width="38.625" style="503" customWidth="1"/>
    <col min="12549" max="12549" width="2.625" style="503" customWidth="1"/>
    <col min="12550" max="12551" width="20.25" style="503" customWidth="1"/>
    <col min="12552" max="12552" width="17.625" style="503" customWidth="1"/>
    <col min="12553" max="12553" width="13.625" style="503" customWidth="1"/>
    <col min="12554" max="12554" width="1.125" style="503" customWidth="1"/>
    <col min="12555" max="12558" width="9" style="503" customWidth="1"/>
    <col min="12559" max="12559" width="16.875" style="503" bestFit="1" customWidth="1"/>
    <col min="12560" max="12800" width="9" style="503"/>
    <col min="12801" max="12801" width="1.125" style="503" customWidth="1"/>
    <col min="12802" max="12803" width="3.625" style="503" customWidth="1"/>
    <col min="12804" max="12804" width="38.625" style="503" customWidth="1"/>
    <col min="12805" max="12805" width="2.625" style="503" customWidth="1"/>
    <col min="12806" max="12807" width="20.25" style="503" customWidth="1"/>
    <col min="12808" max="12808" width="17.625" style="503" customWidth="1"/>
    <col min="12809" max="12809" width="13.625" style="503" customWidth="1"/>
    <col min="12810" max="12810" width="1.125" style="503" customWidth="1"/>
    <col min="12811" max="12814" width="9" style="503" customWidth="1"/>
    <col min="12815" max="12815" width="16.875" style="503" bestFit="1" customWidth="1"/>
    <col min="12816" max="13056" width="9" style="503"/>
    <col min="13057" max="13057" width="1.125" style="503" customWidth="1"/>
    <col min="13058" max="13059" width="3.625" style="503" customWidth="1"/>
    <col min="13060" max="13060" width="38.625" style="503" customWidth="1"/>
    <col min="13061" max="13061" width="2.625" style="503" customWidth="1"/>
    <col min="13062" max="13063" width="20.25" style="503" customWidth="1"/>
    <col min="13064" max="13064" width="17.625" style="503" customWidth="1"/>
    <col min="13065" max="13065" width="13.625" style="503" customWidth="1"/>
    <col min="13066" max="13066" width="1.125" style="503" customWidth="1"/>
    <col min="13067" max="13070" width="9" style="503" customWidth="1"/>
    <col min="13071" max="13071" width="16.875" style="503" bestFit="1" customWidth="1"/>
    <col min="13072" max="13312" width="9" style="503"/>
    <col min="13313" max="13313" width="1.125" style="503" customWidth="1"/>
    <col min="13314" max="13315" width="3.625" style="503" customWidth="1"/>
    <col min="13316" max="13316" width="38.625" style="503" customWidth="1"/>
    <col min="13317" max="13317" width="2.625" style="503" customWidth="1"/>
    <col min="13318" max="13319" width="20.25" style="503" customWidth="1"/>
    <col min="13320" max="13320" width="17.625" style="503" customWidth="1"/>
    <col min="13321" max="13321" width="13.625" style="503" customWidth="1"/>
    <col min="13322" max="13322" width="1.125" style="503" customWidth="1"/>
    <col min="13323" max="13326" width="9" style="503" customWidth="1"/>
    <col min="13327" max="13327" width="16.875" style="503" bestFit="1" customWidth="1"/>
    <col min="13328" max="13568" width="9" style="503"/>
    <col min="13569" max="13569" width="1.125" style="503" customWidth="1"/>
    <col min="13570" max="13571" width="3.625" style="503" customWidth="1"/>
    <col min="13572" max="13572" width="38.625" style="503" customWidth="1"/>
    <col min="13573" max="13573" width="2.625" style="503" customWidth="1"/>
    <col min="13574" max="13575" width="20.25" style="503" customWidth="1"/>
    <col min="13576" max="13576" width="17.625" style="503" customWidth="1"/>
    <col min="13577" max="13577" width="13.625" style="503" customWidth="1"/>
    <col min="13578" max="13578" width="1.125" style="503" customWidth="1"/>
    <col min="13579" max="13582" width="9" style="503" customWidth="1"/>
    <col min="13583" max="13583" width="16.875" style="503" bestFit="1" customWidth="1"/>
    <col min="13584" max="13824" width="9" style="503"/>
    <col min="13825" max="13825" width="1.125" style="503" customWidth="1"/>
    <col min="13826" max="13827" width="3.625" style="503" customWidth="1"/>
    <col min="13828" max="13828" width="38.625" style="503" customWidth="1"/>
    <col min="13829" max="13829" width="2.625" style="503" customWidth="1"/>
    <col min="13830" max="13831" width="20.25" style="503" customWidth="1"/>
    <col min="13832" max="13832" width="17.625" style="503" customWidth="1"/>
    <col min="13833" max="13833" width="13.625" style="503" customWidth="1"/>
    <col min="13834" max="13834" width="1.125" style="503" customWidth="1"/>
    <col min="13835" max="13838" width="9" style="503" customWidth="1"/>
    <col min="13839" max="13839" width="16.875" style="503" bestFit="1" customWidth="1"/>
    <col min="13840" max="14080" width="9" style="503"/>
    <col min="14081" max="14081" width="1.125" style="503" customWidth="1"/>
    <col min="14082" max="14083" width="3.625" style="503" customWidth="1"/>
    <col min="14084" max="14084" width="38.625" style="503" customWidth="1"/>
    <col min="14085" max="14085" width="2.625" style="503" customWidth="1"/>
    <col min="14086" max="14087" width="20.25" style="503" customWidth="1"/>
    <col min="14088" max="14088" width="17.625" style="503" customWidth="1"/>
    <col min="14089" max="14089" width="13.625" style="503" customWidth="1"/>
    <col min="14090" max="14090" width="1.125" style="503" customWidth="1"/>
    <col min="14091" max="14094" width="9" style="503" customWidth="1"/>
    <col min="14095" max="14095" width="16.875" style="503" bestFit="1" customWidth="1"/>
    <col min="14096" max="14336" width="9" style="503"/>
    <col min="14337" max="14337" width="1.125" style="503" customWidth="1"/>
    <col min="14338" max="14339" width="3.625" style="503" customWidth="1"/>
    <col min="14340" max="14340" width="38.625" style="503" customWidth="1"/>
    <col min="14341" max="14341" width="2.625" style="503" customWidth="1"/>
    <col min="14342" max="14343" width="20.25" style="503" customWidth="1"/>
    <col min="14344" max="14344" width="17.625" style="503" customWidth="1"/>
    <col min="14345" max="14345" width="13.625" style="503" customWidth="1"/>
    <col min="14346" max="14346" width="1.125" style="503" customWidth="1"/>
    <col min="14347" max="14350" width="9" style="503" customWidth="1"/>
    <col min="14351" max="14351" width="16.875" style="503" bestFit="1" customWidth="1"/>
    <col min="14352" max="14592" width="9" style="503"/>
    <col min="14593" max="14593" width="1.125" style="503" customWidth="1"/>
    <col min="14594" max="14595" width="3.625" style="503" customWidth="1"/>
    <col min="14596" max="14596" width="38.625" style="503" customWidth="1"/>
    <col min="14597" max="14597" width="2.625" style="503" customWidth="1"/>
    <col min="14598" max="14599" width="20.25" style="503" customWidth="1"/>
    <col min="14600" max="14600" width="17.625" style="503" customWidth="1"/>
    <col min="14601" max="14601" width="13.625" style="503" customWidth="1"/>
    <col min="14602" max="14602" width="1.125" style="503" customWidth="1"/>
    <col min="14603" max="14606" width="9" style="503" customWidth="1"/>
    <col min="14607" max="14607" width="16.875" style="503" bestFit="1" customWidth="1"/>
    <col min="14608" max="14848" width="9" style="503"/>
    <col min="14849" max="14849" width="1.125" style="503" customWidth="1"/>
    <col min="14850" max="14851" width="3.625" style="503" customWidth="1"/>
    <col min="14852" max="14852" width="38.625" style="503" customWidth="1"/>
    <col min="14853" max="14853" width="2.625" style="503" customWidth="1"/>
    <col min="14854" max="14855" width="20.25" style="503" customWidth="1"/>
    <col min="14856" max="14856" width="17.625" style="503" customWidth="1"/>
    <col min="14857" max="14857" width="13.625" style="503" customWidth="1"/>
    <col min="14858" max="14858" width="1.125" style="503" customWidth="1"/>
    <col min="14859" max="14862" width="9" style="503" customWidth="1"/>
    <col min="14863" max="14863" width="16.875" style="503" bestFit="1" customWidth="1"/>
    <col min="14864" max="15104" width="9" style="503"/>
    <col min="15105" max="15105" width="1.125" style="503" customWidth="1"/>
    <col min="15106" max="15107" width="3.625" style="503" customWidth="1"/>
    <col min="15108" max="15108" width="38.625" style="503" customWidth="1"/>
    <col min="15109" max="15109" width="2.625" style="503" customWidth="1"/>
    <col min="15110" max="15111" width="20.25" style="503" customWidth="1"/>
    <col min="15112" max="15112" width="17.625" style="503" customWidth="1"/>
    <col min="15113" max="15113" width="13.625" style="503" customWidth="1"/>
    <col min="15114" max="15114" width="1.125" style="503" customWidth="1"/>
    <col min="15115" max="15118" width="9" style="503" customWidth="1"/>
    <col min="15119" max="15119" width="16.875" style="503" bestFit="1" customWidth="1"/>
    <col min="15120" max="15360" width="9" style="503"/>
    <col min="15361" max="15361" width="1.125" style="503" customWidth="1"/>
    <col min="15362" max="15363" width="3.625" style="503" customWidth="1"/>
    <col min="15364" max="15364" width="38.625" style="503" customWidth="1"/>
    <col min="15365" max="15365" width="2.625" style="503" customWidth="1"/>
    <col min="15366" max="15367" width="20.25" style="503" customWidth="1"/>
    <col min="15368" max="15368" width="17.625" style="503" customWidth="1"/>
    <col min="15369" max="15369" width="13.625" style="503" customWidth="1"/>
    <col min="15370" max="15370" width="1.125" style="503" customWidth="1"/>
    <col min="15371" max="15374" width="9" style="503" customWidth="1"/>
    <col min="15375" max="15375" width="16.875" style="503" bestFit="1" customWidth="1"/>
    <col min="15376" max="15616" width="9" style="503"/>
    <col min="15617" max="15617" width="1.125" style="503" customWidth="1"/>
    <col min="15618" max="15619" width="3.625" style="503" customWidth="1"/>
    <col min="15620" max="15620" width="38.625" style="503" customWidth="1"/>
    <col min="15621" max="15621" width="2.625" style="503" customWidth="1"/>
    <col min="15622" max="15623" width="20.25" style="503" customWidth="1"/>
    <col min="15624" max="15624" width="17.625" style="503" customWidth="1"/>
    <col min="15625" max="15625" width="13.625" style="503" customWidth="1"/>
    <col min="15626" max="15626" width="1.125" style="503" customWidth="1"/>
    <col min="15627" max="15630" width="9" style="503" customWidth="1"/>
    <col min="15631" max="15631" width="16.875" style="503" bestFit="1" customWidth="1"/>
    <col min="15632" max="15872" width="9" style="503"/>
    <col min="15873" max="15873" width="1.125" style="503" customWidth="1"/>
    <col min="15874" max="15875" width="3.625" style="503" customWidth="1"/>
    <col min="15876" max="15876" width="38.625" style="503" customWidth="1"/>
    <col min="15877" max="15877" width="2.625" style="503" customWidth="1"/>
    <col min="15878" max="15879" width="20.25" style="503" customWidth="1"/>
    <col min="15880" max="15880" width="17.625" style="503" customWidth="1"/>
    <col min="15881" max="15881" width="13.625" style="503" customWidth="1"/>
    <col min="15882" max="15882" width="1.125" style="503" customWidth="1"/>
    <col min="15883" max="15886" width="9" style="503" customWidth="1"/>
    <col min="15887" max="15887" width="16.875" style="503" bestFit="1" customWidth="1"/>
    <col min="15888" max="16128" width="9" style="503"/>
    <col min="16129" max="16129" width="1.125" style="503" customWidth="1"/>
    <col min="16130" max="16131" width="3.625" style="503" customWidth="1"/>
    <col min="16132" max="16132" width="38.625" style="503" customWidth="1"/>
    <col min="16133" max="16133" width="2.625" style="503" customWidth="1"/>
    <col min="16134" max="16135" width="20.25" style="503" customWidth="1"/>
    <col min="16136" max="16136" width="17.625" style="503" customWidth="1"/>
    <col min="16137" max="16137" width="13.625" style="503" customWidth="1"/>
    <col min="16138" max="16138" width="1.125" style="503" customWidth="1"/>
    <col min="16139" max="16142" width="9" style="503" customWidth="1"/>
    <col min="16143" max="16143" width="16.875" style="503" bestFit="1" customWidth="1"/>
    <col min="16144" max="16384" width="9" style="503"/>
  </cols>
  <sheetData>
    <row r="1" spans="1:17" s="496" customFormat="1" ht="38.1" customHeight="1">
      <c r="A1" s="490" t="s">
        <v>380</v>
      </c>
      <c r="B1" s="491"/>
      <c r="C1" s="492"/>
      <c r="D1" s="492"/>
      <c r="E1" s="492"/>
      <c r="F1" s="492"/>
      <c r="G1" s="492"/>
      <c r="H1" s="493"/>
      <c r="I1" s="494"/>
      <c r="J1" s="495"/>
    </row>
    <row r="2" spans="1:17" ht="38.1" customHeight="1" thickBot="1">
      <c r="A2" s="497"/>
      <c r="B2" s="498"/>
      <c r="C2" s="498"/>
      <c r="D2" s="498"/>
      <c r="E2" s="498"/>
      <c r="F2" s="499"/>
      <c r="G2" s="499"/>
      <c r="I2" s="501" t="s">
        <v>381</v>
      </c>
      <c r="J2" s="502"/>
    </row>
    <row r="3" spans="1:17" ht="39" customHeight="1">
      <c r="A3" s="497"/>
      <c r="B3" s="1278" t="s">
        <v>382</v>
      </c>
      <c r="C3" s="1279"/>
      <c r="D3" s="1279"/>
      <c r="E3" s="504"/>
      <c r="F3" s="505" t="s">
        <v>188</v>
      </c>
      <c r="G3" s="505" t="s">
        <v>189</v>
      </c>
      <c r="H3" s="506" t="s">
        <v>190</v>
      </c>
      <c r="I3" s="507" t="s">
        <v>54</v>
      </c>
      <c r="J3" s="502"/>
    </row>
    <row r="4" spans="1:17" ht="42" customHeight="1">
      <c r="A4" s="497"/>
      <c r="B4" s="508" t="s">
        <v>383</v>
      </c>
      <c r="C4" s="509"/>
      <c r="D4" s="509"/>
      <c r="E4" s="510"/>
      <c r="F4" s="511">
        <f>F6+F20</f>
        <v>1807311</v>
      </c>
      <c r="G4" s="511">
        <f>G6+G20</f>
        <v>1759244</v>
      </c>
      <c r="H4" s="512">
        <v>48068</v>
      </c>
      <c r="I4" s="513">
        <f>I5</f>
        <v>2.7322910047219748</v>
      </c>
      <c r="J4" s="502"/>
    </row>
    <row r="5" spans="1:17" s="521" customFormat="1" ht="38.1" hidden="1" customHeight="1" outlineLevel="1">
      <c r="A5" s="514"/>
      <c r="B5" s="515"/>
      <c r="C5" s="516"/>
      <c r="D5" s="516"/>
      <c r="E5" s="517"/>
      <c r="F5" s="518">
        <f>F7+F21</f>
        <v>1807311118</v>
      </c>
      <c r="G5" s="518">
        <f>G7+G21</f>
        <v>1759243467</v>
      </c>
      <c r="H5" s="519">
        <f t="shared" ref="H5:H58" si="0">F5-G5</f>
        <v>48067651</v>
      </c>
      <c r="I5" s="520">
        <f>(F5-G5)/G5*100</f>
        <v>2.7322910047219748</v>
      </c>
      <c r="J5" s="514"/>
    </row>
    <row r="6" spans="1:17" ht="42" customHeight="1" collapsed="1">
      <c r="A6" s="497"/>
      <c r="B6" s="522"/>
      <c r="C6" s="1274" t="s">
        <v>384</v>
      </c>
      <c r="D6" s="1275"/>
      <c r="E6" s="523"/>
      <c r="F6" s="511">
        <f>SUM(F8+F10+F12+F16+F14)</f>
        <v>946842</v>
      </c>
      <c r="G6" s="511">
        <f>SUM(G8+G10+G12+G16+G14)</f>
        <v>924634</v>
      </c>
      <c r="H6" s="524">
        <v>22208</v>
      </c>
      <c r="I6" s="525">
        <f>I7</f>
        <v>2.4018386923477393</v>
      </c>
      <c r="J6" s="502"/>
    </row>
    <row r="7" spans="1:17" s="521" customFormat="1" ht="38.1" hidden="1" customHeight="1" outlineLevel="1">
      <c r="A7" s="514"/>
      <c r="B7" s="515"/>
      <c r="C7" s="526"/>
      <c r="D7" s="526"/>
      <c r="E7" s="527"/>
      <c r="F7" s="518">
        <f>SUM(F9+F11+F13+F17+F15)</f>
        <v>946842295</v>
      </c>
      <c r="G7" s="518">
        <f>SUM(G9+G11+G13+G17+G15)</f>
        <v>924634076</v>
      </c>
      <c r="H7" s="519">
        <f t="shared" si="0"/>
        <v>22208219</v>
      </c>
      <c r="I7" s="520">
        <f>(F7-G7)/G7*100</f>
        <v>2.4018386923477393</v>
      </c>
      <c r="J7" s="514"/>
    </row>
    <row r="8" spans="1:17" ht="42" customHeight="1" collapsed="1">
      <c r="A8" s="497"/>
      <c r="B8" s="522"/>
      <c r="C8" s="528"/>
      <c r="D8" s="528" t="s">
        <v>385</v>
      </c>
      <c r="E8" s="529"/>
      <c r="F8" s="511">
        <v>711901</v>
      </c>
      <c r="G8" s="511">
        <v>742037</v>
      </c>
      <c r="H8" s="524">
        <v>-30136</v>
      </c>
      <c r="I8" s="525">
        <f>I9</f>
        <v>-4.0612230864610099</v>
      </c>
      <c r="J8" s="502"/>
    </row>
    <row r="9" spans="1:17" s="536" customFormat="1" ht="38.1" hidden="1" customHeight="1" outlineLevel="1">
      <c r="A9" s="530"/>
      <c r="B9" s="531"/>
      <c r="C9" s="532"/>
      <c r="D9" s="532"/>
      <c r="E9" s="533"/>
      <c r="F9" s="534">
        <v>711901294</v>
      </c>
      <c r="G9" s="534">
        <v>742037075</v>
      </c>
      <c r="H9" s="535">
        <f t="shared" si="0"/>
        <v>-30135781</v>
      </c>
      <c r="I9" s="520">
        <f>(F9-G9)/G9*100</f>
        <v>-4.0612230864610099</v>
      </c>
      <c r="J9" s="530"/>
    </row>
    <row r="10" spans="1:17" ht="42" customHeight="1" collapsed="1">
      <c r="A10" s="497"/>
      <c r="B10" s="522"/>
      <c r="C10" s="528"/>
      <c r="D10" s="528" t="s">
        <v>236</v>
      </c>
      <c r="E10" s="529"/>
      <c r="F10" s="511">
        <v>7868</v>
      </c>
      <c r="G10" s="511">
        <v>3130</v>
      </c>
      <c r="H10" s="524">
        <v>4738</v>
      </c>
      <c r="I10" s="525">
        <f>I11</f>
        <v>151.3738019169329</v>
      </c>
      <c r="J10" s="502"/>
    </row>
    <row r="11" spans="1:17" s="536" customFormat="1" ht="38.1" hidden="1" customHeight="1" outlineLevel="1">
      <c r="A11" s="530"/>
      <c r="B11" s="531"/>
      <c r="C11" s="532"/>
      <c r="D11" s="532"/>
      <c r="E11" s="533"/>
      <c r="F11" s="534">
        <v>7868000</v>
      </c>
      <c r="G11" s="534">
        <v>3130000</v>
      </c>
      <c r="H11" s="535">
        <f t="shared" si="0"/>
        <v>4738000</v>
      </c>
      <c r="I11" s="520">
        <f>(F11-G11)/G11*100</f>
        <v>151.3738019169329</v>
      </c>
      <c r="J11" s="530"/>
    </row>
    <row r="12" spans="1:17" ht="42" customHeight="1" collapsed="1">
      <c r="A12" s="497"/>
      <c r="B12" s="522"/>
      <c r="C12" s="528"/>
      <c r="D12" s="528" t="s">
        <v>237</v>
      </c>
      <c r="E12" s="529"/>
      <c r="F12" s="511">
        <v>50000</v>
      </c>
      <c r="G12" s="511">
        <v>33000</v>
      </c>
      <c r="H12" s="524">
        <f t="shared" si="0"/>
        <v>17000</v>
      </c>
      <c r="I12" s="525">
        <f>I13</f>
        <v>51.515151515151516</v>
      </c>
      <c r="J12" s="502"/>
    </row>
    <row r="13" spans="1:17" s="536" customFormat="1" ht="38.1" hidden="1" customHeight="1" outlineLevel="1">
      <c r="A13" s="530"/>
      <c r="B13" s="531"/>
      <c r="C13" s="532"/>
      <c r="D13" s="532"/>
      <c r="E13" s="533"/>
      <c r="F13" s="534">
        <f>44000000+6000000</f>
        <v>50000000</v>
      </c>
      <c r="G13" s="534">
        <v>33000000</v>
      </c>
      <c r="H13" s="535">
        <f t="shared" si="0"/>
        <v>17000000</v>
      </c>
      <c r="I13" s="520">
        <f>(F13-G13)/G13*100</f>
        <v>51.515151515151516</v>
      </c>
      <c r="J13" s="530"/>
      <c r="Q13" s="503"/>
    </row>
    <row r="14" spans="1:17" ht="42" customHeight="1" collapsed="1">
      <c r="A14" s="497"/>
      <c r="B14" s="522"/>
      <c r="C14" s="528"/>
      <c r="D14" s="528" t="s">
        <v>242</v>
      </c>
      <c r="E14" s="529"/>
      <c r="F14" s="511">
        <v>71900</v>
      </c>
      <c r="G14" s="511">
        <v>38300</v>
      </c>
      <c r="H14" s="524">
        <f t="shared" si="0"/>
        <v>33600</v>
      </c>
      <c r="I14" s="525">
        <f>I15</f>
        <v>87.728459530026115</v>
      </c>
      <c r="J14" s="502"/>
    </row>
    <row r="15" spans="1:17" s="536" customFormat="1" ht="38.1" hidden="1" customHeight="1" outlineLevel="1">
      <c r="A15" s="530"/>
      <c r="B15" s="531"/>
      <c r="C15" s="532"/>
      <c r="D15" s="532"/>
      <c r="E15" s="533"/>
      <c r="F15" s="534">
        <v>71900000</v>
      </c>
      <c r="G15" s="534">
        <v>38300000</v>
      </c>
      <c r="H15" s="535">
        <f t="shared" si="0"/>
        <v>33600000</v>
      </c>
      <c r="I15" s="520">
        <f>(F15-G15)/G15*100</f>
        <v>87.728459530026115</v>
      </c>
      <c r="J15" s="530"/>
      <c r="Q15" s="503"/>
    </row>
    <row r="16" spans="1:17" ht="42" customHeight="1" collapsed="1">
      <c r="A16" s="497"/>
      <c r="B16" s="522"/>
      <c r="C16" s="528"/>
      <c r="D16" s="528" t="s">
        <v>238</v>
      </c>
      <c r="E16" s="529"/>
      <c r="F16" s="511">
        <v>105173</v>
      </c>
      <c r="G16" s="511">
        <v>108167</v>
      </c>
      <c r="H16" s="524">
        <f t="shared" si="0"/>
        <v>-2994</v>
      </c>
      <c r="I16" s="525">
        <f>I17</f>
        <v>-2.7679421379169051</v>
      </c>
      <c r="J16" s="502"/>
    </row>
    <row r="17" spans="1:10" s="544" customFormat="1" ht="38.1" hidden="1" customHeight="1" outlineLevel="1">
      <c r="A17" s="537"/>
      <c r="B17" s="538"/>
      <c r="C17" s="539"/>
      <c r="D17" s="540" t="s">
        <v>229</v>
      </c>
      <c r="E17" s="541"/>
      <c r="F17" s="542">
        <f>SUM(F18:F19)</f>
        <v>105173001</v>
      </c>
      <c r="G17" s="542">
        <f>SUM(G18:G19)</f>
        <v>108167001</v>
      </c>
      <c r="H17" s="519">
        <f t="shared" si="0"/>
        <v>-2994000</v>
      </c>
      <c r="I17" s="543">
        <f>(F17-G17)/G17*100</f>
        <v>-2.7679421379169051</v>
      </c>
      <c r="J17" s="537"/>
    </row>
    <row r="18" spans="1:10" s="536" customFormat="1" ht="38.1" hidden="1" customHeight="1" outlineLevel="1">
      <c r="A18" s="530"/>
      <c r="B18" s="531"/>
      <c r="C18" s="532"/>
      <c r="D18" s="545" t="s">
        <v>386</v>
      </c>
      <c r="E18" s="546"/>
      <c r="F18" s="534">
        <v>66708000</v>
      </c>
      <c r="G18" s="534">
        <v>70851000</v>
      </c>
      <c r="H18" s="535">
        <f t="shared" si="0"/>
        <v>-4143000</v>
      </c>
      <c r="I18" s="547"/>
      <c r="J18" s="530"/>
    </row>
    <row r="19" spans="1:10" s="536" customFormat="1" ht="38.1" hidden="1" customHeight="1" outlineLevel="1">
      <c r="A19" s="530"/>
      <c r="B19" s="531"/>
      <c r="C19" s="532"/>
      <c r="D19" s="545" t="s">
        <v>387</v>
      </c>
      <c r="E19" s="546"/>
      <c r="F19" s="534">
        <v>38465001</v>
      </c>
      <c r="G19" s="534">
        <v>37316001</v>
      </c>
      <c r="H19" s="535">
        <f t="shared" si="0"/>
        <v>1149000</v>
      </c>
      <c r="I19" s="547"/>
      <c r="J19" s="530"/>
    </row>
    <row r="20" spans="1:10" ht="42" customHeight="1" collapsed="1">
      <c r="A20" s="497"/>
      <c r="B20" s="522"/>
      <c r="C20" s="1274" t="s">
        <v>388</v>
      </c>
      <c r="D20" s="1274"/>
      <c r="E20" s="529"/>
      <c r="F20" s="511">
        <v>860469</v>
      </c>
      <c r="G20" s="511">
        <f>SUM(G22,G24,G26)</f>
        <v>834610</v>
      </c>
      <c r="H20" s="524">
        <f>F20-G20</f>
        <v>25859</v>
      </c>
      <c r="I20" s="525">
        <f>I21</f>
        <v>3.0983873748432336</v>
      </c>
      <c r="J20" s="502"/>
    </row>
    <row r="21" spans="1:10" s="544" customFormat="1" ht="38.1" hidden="1" customHeight="1" outlineLevel="1">
      <c r="A21" s="537"/>
      <c r="B21" s="538"/>
      <c r="C21" s="539"/>
      <c r="D21" s="539"/>
      <c r="E21" s="548"/>
      <c r="F21" s="542">
        <f>F25+F23+F30</f>
        <v>860468823</v>
      </c>
      <c r="G21" s="542">
        <f>G25+G23+G30</f>
        <v>834609391</v>
      </c>
      <c r="H21" s="519">
        <f t="shared" si="0"/>
        <v>25859432</v>
      </c>
      <c r="I21" s="543">
        <f>(F21-G21)/G21*100</f>
        <v>3.0983873748432336</v>
      </c>
      <c r="J21" s="537"/>
    </row>
    <row r="22" spans="1:10" ht="42" customHeight="1" collapsed="1">
      <c r="A22" s="497"/>
      <c r="B22" s="522"/>
      <c r="C22" s="528"/>
      <c r="D22" s="528" t="s">
        <v>238</v>
      </c>
      <c r="E22" s="549"/>
      <c r="F22" s="511">
        <v>744</v>
      </c>
      <c r="G22" s="511">
        <v>718</v>
      </c>
      <c r="H22" s="524">
        <f t="shared" si="0"/>
        <v>26</v>
      </c>
      <c r="I22" s="525">
        <f>I23</f>
        <v>3.6211648730294246</v>
      </c>
      <c r="J22" s="502"/>
    </row>
    <row r="23" spans="1:10" s="536" customFormat="1" ht="38.1" hidden="1" customHeight="1" outlineLevel="1">
      <c r="A23" s="530"/>
      <c r="B23" s="531"/>
      <c r="C23" s="532"/>
      <c r="D23" s="545" t="s">
        <v>387</v>
      </c>
      <c r="E23" s="546"/>
      <c r="F23" s="534">
        <f>2001+742000</f>
        <v>744001</v>
      </c>
      <c r="G23" s="534">
        <v>718001</v>
      </c>
      <c r="H23" s="535">
        <f t="shared" si="0"/>
        <v>26000</v>
      </c>
      <c r="I23" s="520">
        <f>(F23-G23)/G23*100</f>
        <v>3.6211648730294246</v>
      </c>
      <c r="J23" s="530"/>
    </row>
    <row r="24" spans="1:10" ht="42" customHeight="1" collapsed="1">
      <c r="A24" s="497"/>
      <c r="B24" s="522"/>
      <c r="C24" s="528"/>
      <c r="D24" s="528" t="s">
        <v>240</v>
      </c>
      <c r="E24" s="529"/>
      <c r="F24" s="511">
        <v>110118</v>
      </c>
      <c r="G24" s="511">
        <v>111149</v>
      </c>
      <c r="H24" s="524">
        <f t="shared" si="0"/>
        <v>-1031</v>
      </c>
      <c r="I24" s="525">
        <f>I25</f>
        <v>-0.92758369396035956</v>
      </c>
      <c r="J24" s="502"/>
    </row>
    <row r="25" spans="1:10" s="544" customFormat="1" ht="38.1" hidden="1" customHeight="1" outlineLevel="1">
      <c r="A25" s="537"/>
      <c r="B25" s="538"/>
      <c r="C25" s="539"/>
      <c r="D25" s="539"/>
      <c r="E25" s="548"/>
      <c r="F25" s="550">
        <v>110118000</v>
      </c>
      <c r="G25" s="550">
        <v>111149000</v>
      </c>
      <c r="H25" s="551">
        <f t="shared" si="0"/>
        <v>-1031000</v>
      </c>
      <c r="I25" s="520">
        <f>(F25-G25)/G25*100</f>
        <v>-0.92758369396035956</v>
      </c>
      <c r="J25" s="537"/>
    </row>
    <row r="26" spans="1:10" ht="42" customHeight="1" collapsed="1" thickBot="1">
      <c r="A26" s="497"/>
      <c r="B26" s="552"/>
      <c r="C26" s="553"/>
      <c r="D26" s="553" t="s">
        <v>244</v>
      </c>
      <c r="E26" s="554"/>
      <c r="F26" s="555">
        <v>749607</v>
      </c>
      <c r="G26" s="555">
        <f>730447-7704</f>
        <v>722743</v>
      </c>
      <c r="H26" s="556">
        <f t="shared" si="0"/>
        <v>26864</v>
      </c>
      <c r="I26" s="557">
        <f>I27</f>
        <v>3.7170134714251368</v>
      </c>
      <c r="J26" s="502"/>
    </row>
    <row r="27" spans="1:10" s="544" customFormat="1" ht="38.1" hidden="1" customHeight="1" outlineLevel="1">
      <c r="A27" s="537"/>
      <c r="B27" s="558"/>
      <c r="C27" s="559"/>
      <c r="D27" s="559" t="s">
        <v>389</v>
      </c>
      <c r="E27" s="560"/>
      <c r="F27" s="550">
        <f>482390204+94749069</f>
        <v>577139273</v>
      </c>
      <c r="G27" s="550">
        <v>542014436</v>
      </c>
      <c r="H27" s="551">
        <f t="shared" si="0"/>
        <v>35124837</v>
      </c>
      <c r="I27" s="520">
        <f>(F30-G30)/G30*100</f>
        <v>3.7170134714251368</v>
      </c>
      <c r="J27" s="537"/>
    </row>
    <row r="28" spans="1:10" s="536" customFormat="1" ht="38.1" hidden="1" customHeight="1" outlineLevel="1">
      <c r="A28" s="530"/>
      <c r="B28" s="561"/>
      <c r="C28" s="562"/>
      <c r="D28" s="563" t="s">
        <v>244</v>
      </c>
      <c r="E28" s="564"/>
      <c r="F28" s="565">
        <f>4401752+60971042+7924401+13357280+119826+417017+15682680+69593551+7774105+21017659</f>
        <v>201259313</v>
      </c>
      <c r="G28" s="565">
        <f>4965949+61629812+7961968+20349196+134961+447923+19162611+73780404+3029566</f>
        <v>191462390</v>
      </c>
      <c r="H28" s="566">
        <f t="shared" si="0"/>
        <v>9796923</v>
      </c>
      <c r="I28" s="567"/>
      <c r="J28" s="530"/>
    </row>
    <row r="29" spans="1:10" s="536" customFormat="1" ht="38.1" hidden="1" customHeight="1" outlineLevel="1">
      <c r="A29" s="530"/>
      <c r="B29" s="561"/>
      <c r="C29" s="562"/>
      <c r="D29" s="568" t="s">
        <v>390</v>
      </c>
      <c r="E29" s="564"/>
      <c r="F29" s="569">
        <f>-7774105-21017659</f>
        <v>-28791764</v>
      </c>
      <c r="G29" s="569">
        <f>-3029566-7704870</f>
        <v>-10734436</v>
      </c>
      <c r="H29" s="570">
        <f t="shared" si="0"/>
        <v>-18057328</v>
      </c>
      <c r="I29" s="571"/>
      <c r="J29" s="530"/>
    </row>
    <row r="30" spans="1:10" s="536" customFormat="1" ht="38.1" hidden="1" customHeight="1" outlineLevel="1">
      <c r="A30" s="530"/>
      <c r="B30" s="561"/>
      <c r="C30" s="562"/>
      <c r="D30" s="568"/>
      <c r="E30" s="564"/>
      <c r="F30" s="572">
        <f>SUM(F27:F29)</f>
        <v>749606822</v>
      </c>
      <c r="G30" s="572">
        <f>SUM(G27:G29)</f>
        <v>722742390</v>
      </c>
      <c r="H30" s="570">
        <f t="shared" si="0"/>
        <v>26864432</v>
      </c>
      <c r="I30" s="571"/>
      <c r="J30" s="530"/>
    </row>
    <row r="31" spans="1:10" s="536" customFormat="1" ht="38.1" hidden="1" customHeight="1" outlineLevel="1">
      <c r="A31" s="530"/>
      <c r="B31" s="561"/>
      <c r="C31" s="562"/>
      <c r="D31" s="568"/>
      <c r="E31" s="564"/>
      <c r="F31" s="573"/>
      <c r="G31" s="573"/>
      <c r="H31" s="570">
        <f t="shared" si="0"/>
        <v>0</v>
      </c>
      <c r="I31" s="571"/>
      <c r="J31" s="530"/>
    </row>
    <row r="32" spans="1:10" s="536" customFormat="1" ht="38.1" hidden="1" customHeight="1" outlineLevel="1">
      <c r="A32" s="530"/>
      <c r="B32" s="561"/>
      <c r="C32" s="562"/>
      <c r="D32" s="568"/>
      <c r="E32" s="564"/>
      <c r="F32" s="573"/>
      <c r="G32" s="573"/>
      <c r="H32" s="570">
        <f t="shared" si="0"/>
        <v>0</v>
      </c>
      <c r="I32" s="571"/>
      <c r="J32" s="530"/>
    </row>
    <row r="33" spans="1:10" s="536" customFormat="1" ht="38.1" hidden="1" customHeight="1" outlineLevel="1">
      <c r="A33" s="530"/>
      <c r="B33" s="574"/>
      <c r="C33" s="575"/>
      <c r="D33" s="568"/>
      <c r="E33" s="564"/>
      <c r="F33" s="573"/>
      <c r="G33" s="573"/>
      <c r="H33" s="570">
        <f t="shared" si="0"/>
        <v>0</v>
      </c>
      <c r="I33" s="571"/>
      <c r="J33" s="530"/>
    </row>
    <row r="34" spans="1:10" ht="22.5" customHeight="1" collapsed="1" thickBot="1">
      <c r="A34" s="497"/>
      <c r="B34" s="498"/>
      <c r="C34" s="576"/>
      <c r="D34" s="576"/>
      <c r="E34" s="577"/>
      <c r="F34" s="578"/>
      <c r="G34" s="578"/>
      <c r="J34" s="502"/>
    </row>
    <row r="35" spans="1:10" ht="42" customHeight="1">
      <c r="A35" s="497"/>
      <c r="B35" s="580" t="s">
        <v>391</v>
      </c>
      <c r="C35" s="581"/>
      <c r="D35" s="581"/>
      <c r="E35" s="582"/>
      <c r="F35" s="583">
        <v>1830103</v>
      </c>
      <c r="G35" s="583">
        <f>G37+G45+G39+G41+G47+G43</f>
        <v>1769978</v>
      </c>
      <c r="H35" s="584">
        <f t="shared" si="0"/>
        <v>60125</v>
      </c>
      <c r="I35" s="585">
        <f>I36</f>
        <v>3.3969338768632076</v>
      </c>
      <c r="J35" s="502"/>
    </row>
    <row r="36" spans="1:10" s="544" customFormat="1" ht="38.1" hidden="1" customHeight="1" outlineLevel="1">
      <c r="A36" s="537"/>
      <c r="B36" s="538"/>
      <c r="C36" s="586"/>
      <c r="D36" s="586"/>
      <c r="E36" s="560"/>
      <c r="F36" s="542">
        <f>F38+F46+F40+F42+F48+F44</f>
        <v>1830102882</v>
      </c>
      <c r="G36" s="542">
        <f>G38+G46+G40+G42+G48+G44</f>
        <v>1769977903</v>
      </c>
      <c r="H36" s="519">
        <f t="shared" si="0"/>
        <v>60124979</v>
      </c>
      <c r="I36" s="587">
        <f>(F36-G36)/G36*100</f>
        <v>3.3969338768632076</v>
      </c>
      <c r="J36" s="537"/>
    </row>
    <row r="37" spans="1:10" ht="42" customHeight="1" collapsed="1">
      <c r="A37" s="497"/>
      <c r="B37" s="522"/>
      <c r="C37" s="1274" t="s">
        <v>246</v>
      </c>
      <c r="D37" s="1275"/>
      <c r="E37" s="523"/>
      <c r="F37" s="511">
        <v>300983</v>
      </c>
      <c r="G37" s="511">
        <v>300384</v>
      </c>
      <c r="H37" s="524">
        <f t="shared" si="0"/>
        <v>599</v>
      </c>
      <c r="I37" s="525">
        <f>I38</f>
        <v>0.19948086417501035</v>
      </c>
      <c r="J37" s="502"/>
    </row>
    <row r="38" spans="1:10" s="536" customFormat="1" ht="38.1" hidden="1" customHeight="1" outlineLevel="1">
      <c r="A38" s="530"/>
      <c r="B38" s="531"/>
      <c r="C38" s="532"/>
      <c r="D38" s="532"/>
      <c r="E38" s="533"/>
      <c r="F38" s="534">
        <v>300983410</v>
      </c>
      <c r="G38" s="534">
        <v>300384201</v>
      </c>
      <c r="H38" s="535">
        <f t="shared" si="0"/>
        <v>599209</v>
      </c>
      <c r="I38" s="520">
        <f>(F38-G38)/G38*100</f>
        <v>0.19948086417501035</v>
      </c>
      <c r="J38" s="530"/>
    </row>
    <row r="39" spans="1:10" ht="42" customHeight="1" collapsed="1">
      <c r="A39" s="497"/>
      <c r="B39" s="522"/>
      <c r="C39" s="1274" t="s">
        <v>247</v>
      </c>
      <c r="D39" s="1275"/>
      <c r="E39" s="523"/>
      <c r="F39" s="511">
        <v>620355</v>
      </c>
      <c r="G39" s="511">
        <v>595584</v>
      </c>
      <c r="H39" s="524">
        <f t="shared" si="0"/>
        <v>24771</v>
      </c>
      <c r="I39" s="525">
        <f>I40</f>
        <v>4.1591055615239396</v>
      </c>
      <c r="J39" s="502"/>
    </row>
    <row r="40" spans="1:10" s="536" customFormat="1" ht="38.1" hidden="1" customHeight="1" outlineLevel="1">
      <c r="A40" s="530"/>
      <c r="B40" s="531"/>
      <c r="C40" s="532"/>
      <c r="D40" s="532"/>
      <c r="E40" s="533"/>
      <c r="F40" s="534">
        <v>620354635</v>
      </c>
      <c r="G40" s="534">
        <v>595583681</v>
      </c>
      <c r="H40" s="535">
        <f t="shared" si="0"/>
        <v>24770954</v>
      </c>
      <c r="I40" s="520">
        <f>(F40-G40)/G40*100</f>
        <v>4.1591055615239396</v>
      </c>
      <c r="J40" s="530"/>
    </row>
    <row r="41" spans="1:10" ht="42" customHeight="1" collapsed="1">
      <c r="A41" s="497"/>
      <c r="B41" s="522"/>
      <c r="C41" s="1274" t="s">
        <v>392</v>
      </c>
      <c r="D41" s="1275"/>
      <c r="E41" s="523"/>
      <c r="F41" s="511">
        <v>201919</v>
      </c>
      <c r="G41" s="511">
        <v>225542</v>
      </c>
      <c r="H41" s="524">
        <f t="shared" si="0"/>
        <v>-23623</v>
      </c>
      <c r="I41" s="525">
        <f>I42</f>
        <v>-10.473902062238322</v>
      </c>
      <c r="J41" s="502"/>
    </row>
    <row r="42" spans="1:10" s="536" customFormat="1" ht="38.1" hidden="1" customHeight="1" outlineLevel="1">
      <c r="A42" s="530"/>
      <c r="B42" s="531"/>
      <c r="C42" s="532"/>
      <c r="D42" s="532"/>
      <c r="E42" s="533"/>
      <c r="F42" s="534">
        <v>201919275</v>
      </c>
      <c r="G42" s="534">
        <v>225542361</v>
      </c>
      <c r="H42" s="535">
        <f>F42-G42</f>
        <v>-23623086</v>
      </c>
      <c r="I42" s="520">
        <f>(F42-G42)/G42*100</f>
        <v>-10.473902062238322</v>
      </c>
      <c r="J42" s="530"/>
    </row>
    <row r="43" spans="1:10" ht="42" customHeight="1" collapsed="1">
      <c r="B43" s="589"/>
      <c r="C43" s="1270" t="s">
        <v>273</v>
      </c>
      <c r="D43" s="1271"/>
      <c r="E43" s="590"/>
      <c r="F43" s="511">
        <v>279117</v>
      </c>
      <c r="G43" s="511">
        <v>227158</v>
      </c>
      <c r="H43" s="591">
        <f>F43-G43</f>
        <v>51959</v>
      </c>
      <c r="I43" s="525">
        <f>I44</f>
        <v>22.873358886888806</v>
      </c>
    </row>
    <row r="44" spans="1:10" s="544" customFormat="1" ht="38.1" hidden="1" customHeight="1" outlineLevel="1">
      <c r="A44" s="537"/>
      <c r="B44" s="592"/>
      <c r="C44" s="593"/>
      <c r="D44" s="593"/>
      <c r="E44" s="594"/>
      <c r="F44" s="550">
        <v>279117247</v>
      </c>
      <c r="G44" s="550">
        <v>227158474</v>
      </c>
      <c r="H44" s="551">
        <f>F44-G44</f>
        <v>51958773</v>
      </c>
      <c r="I44" s="520">
        <f>(F44-G44)/G44*100</f>
        <v>22.873358886888806</v>
      </c>
      <c r="J44" s="537"/>
    </row>
    <row r="45" spans="1:10" ht="42" customHeight="1" collapsed="1">
      <c r="B45" s="589"/>
      <c r="C45" s="1270" t="s">
        <v>274</v>
      </c>
      <c r="D45" s="1271"/>
      <c r="E45" s="590"/>
      <c r="F45" s="511">
        <v>214533</v>
      </c>
      <c r="G45" s="511">
        <v>219580</v>
      </c>
      <c r="H45" s="591">
        <v>-5046</v>
      </c>
      <c r="I45" s="525">
        <f>I46</f>
        <v>-2.2981797845452752</v>
      </c>
    </row>
    <row r="46" spans="1:10" s="536" customFormat="1" ht="38.1" hidden="1" customHeight="1" outlineLevel="1">
      <c r="A46" s="530"/>
      <c r="B46" s="531"/>
      <c r="C46" s="532"/>
      <c r="D46" s="532"/>
      <c r="E46" s="533"/>
      <c r="F46" s="534">
        <v>214533437</v>
      </c>
      <c r="G46" s="534">
        <v>219579775</v>
      </c>
      <c r="H46" s="535">
        <f t="shared" si="0"/>
        <v>-5046338</v>
      </c>
      <c r="I46" s="520">
        <f>(F46-G46)/G46*100</f>
        <v>-2.2981797845452752</v>
      </c>
      <c r="J46" s="530"/>
    </row>
    <row r="47" spans="1:10" ht="42" customHeight="1" collapsed="1" thickBot="1">
      <c r="A47" s="497"/>
      <c r="B47" s="552"/>
      <c r="C47" s="1272" t="s">
        <v>393</v>
      </c>
      <c r="D47" s="1273"/>
      <c r="E47" s="595"/>
      <c r="F47" s="555">
        <v>213195</v>
      </c>
      <c r="G47" s="555">
        <v>201730</v>
      </c>
      <c r="H47" s="556">
        <f t="shared" si="0"/>
        <v>11465</v>
      </c>
      <c r="I47" s="557">
        <f>I48</f>
        <v>5.6835872088081389</v>
      </c>
      <c r="J47" s="502"/>
    </row>
    <row r="48" spans="1:10" s="536" customFormat="1" ht="38.1" hidden="1" customHeight="1" outlineLevel="1">
      <c r="A48" s="596"/>
      <c r="B48" s="596"/>
      <c r="C48" s="532"/>
      <c r="D48" s="532"/>
      <c r="E48" s="532"/>
      <c r="F48" s="597">
        <v>213194878</v>
      </c>
      <c r="G48" s="597">
        <v>201729411</v>
      </c>
      <c r="H48" s="598">
        <f t="shared" si="0"/>
        <v>11465467</v>
      </c>
      <c r="I48" s="599">
        <f>(F48-G48)/G48*100</f>
        <v>5.6835872088081389</v>
      </c>
      <c r="J48" s="530"/>
    </row>
    <row r="49" spans="1:16" ht="22.5" customHeight="1" collapsed="1" thickBot="1">
      <c r="A49" s="497"/>
      <c r="B49" s="498"/>
      <c r="C49" s="576"/>
      <c r="D49" s="576"/>
      <c r="E49" s="577"/>
      <c r="F49" s="578"/>
      <c r="G49" s="578"/>
      <c r="J49" s="502"/>
    </row>
    <row r="50" spans="1:16" ht="42" customHeight="1" thickBot="1">
      <c r="A50" s="497"/>
      <c r="B50" s="600" t="s">
        <v>394</v>
      </c>
      <c r="C50" s="601"/>
      <c r="D50" s="602"/>
      <c r="E50" s="603"/>
      <c r="F50" s="604">
        <f>F4-F35</f>
        <v>-22792</v>
      </c>
      <c r="G50" s="604">
        <f>G4-G35</f>
        <v>-10734</v>
      </c>
      <c r="H50" s="605">
        <v>-12057</v>
      </c>
      <c r="I50" s="606"/>
      <c r="J50" s="502"/>
    </row>
    <row r="51" spans="1:16" s="544" customFormat="1" ht="38.1" hidden="1" customHeight="1" outlineLevel="1">
      <c r="A51" s="586"/>
      <c r="B51" s="607"/>
      <c r="C51" s="607"/>
      <c r="D51" s="607"/>
      <c r="E51" s="607"/>
      <c r="F51" s="608">
        <f>F36-F5</f>
        <v>22791764</v>
      </c>
      <c r="G51" s="608">
        <f>G36-G5</f>
        <v>10734436</v>
      </c>
      <c r="H51" s="609">
        <f t="shared" si="0"/>
        <v>12057328</v>
      </c>
      <c r="I51" s="610"/>
      <c r="J51" s="537"/>
    </row>
    <row r="52" spans="1:16" ht="22.5" customHeight="1" collapsed="1" thickBot="1">
      <c r="A52" s="497"/>
      <c r="B52" s="611"/>
      <c r="C52" s="612"/>
      <c r="D52" s="612"/>
      <c r="E52" s="612"/>
      <c r="F52" s="613"/>
      <c r="G52" s="613"/>
      <c r="H52" s="614"/>
      <c r="I52" s="615"/>
      <c r="J52" s="502"/>
    </row>
    <row r="53" spans="1:16" ht="42" customHeight="1">
      <c r="A53" s="497"/>
      <c r="B53" s="580" t="s">
        <v>395</v>
      </c>
      <c r="C53" s="581"/>
      <c r="D53" s="581"/>
      <c r="E53" s="582"/>
      <c r="F53" s="583">
        <v>22792</v>
      </c>
      <c r="G53" s="583">
        <f>SUM(G55,G57)</f>
        <v>10734</v>
      </c>
      <c r="H53" s="584">
        <v>12057</v>
      </c>
      <c r="I53" s="616">
        <f>I54</f>
        <v>112.3238146838828</v>
      </c>
      <c r="J53" s="502"/>
    </row>
    <row r="54" spans="1:16" s="544" customFormat="1" ht="38.1" hidden="1" customHeight="1" outlineLevel="1">
      <c r="A54" s="537"/>
      <c r="B54" s="538"/>
      <c r="C54" s="586"/>
      <c r="D54" s="586"/>
      <c r="E54" s="560"/>
      <c r="F54" s="542">
        <f>F56+F58</f>
        <v>22791764</v>
      </c>
      <c r="G54" s="542">
        <f>G56+G58</f>
        <v>10734436</v>
      </c>
      <c r="H54" s="519">
        <f t="shared" si="0"/>
        <v>12057328</v>
      </c>
      <c r="I54" s="520">
        <f>(F54-G54)/G54*100</f>
        <v>112.3238146838828</v>
      </c>
      <c r="J54" s="537"/>
    </row>
    <row r="55" spans="1:16" ht="42" customHeight="1" collapsed="1">
      <c r="A55" s="497"/>
      <c r="B55" s="522"/>
      <c r="C55" s="1274" t="s">
        <v>396</v>
      </c>
      <c r="D55" s="1275"/>
      <c r="E55" s="523"/>
      <c r="F55" s="511">
        <v>7774</v>
      </c>
      <c r="G55" s="511">
        <v>1656</v>
      </c>
      <c r="H55" s="524">
        <f t="shared" si="0"/>
        <v>6118</v>
      </c>
      <c r="I55" s="617">
        <f>I56</f>
        <v>369.36263781379222</v>
      </c>
      <c r="J55" s="502"/>
    </row>
    <row r="56" spans="1:16" s="536" customFormat="1" ht="38.1" hidden="1" customHeight="1" outlineLevel="1">
      <c r="A56" s="530"/>
      <c r="B56" s="531"/>
      <c r="C56" s="532"/>
      <c r="D56" s="532"/>
      <c r="E56" s="533"/>
      <c r="F56" s="534">
        <v>7774105</v>
      </c>
      <c r="G56" s="534">
        <v>1656311</v>
      </c>
      <c r="H56" s="535">
        <f t="shared" si="0"/>
        <v>6117794</v>
      </c>
      <c r="I56" s="520">
        <f>(F56-G56)/G56*100</f>
        <v>369.36263781379222</v>
      </c>
      <c r="J56" s="530"/>
    </row>
    <row r="57" spans="1:16" ht="42" customHeight="1" collapsed="1" thickBot="1">
      <c r="A57" s="497"/>
      <c r="B57" s="552"/>
      <c r="C57" s="1276" t="s">
        <v>397</v>
      </c>
      <c r="D57" s="1277"/>
      <c r="E57" s="554"/>
      <c r="F57" s="555">
        <v>15018</v>
      </c>
      <c r="G57" s="555">
        <f>-(G50+G55)</f>
        <v>9078</v>
      </c>
      <c r="H57" s="556">
        <f t="shared" si="0"/>
        <v>5940</v>
      </c>
      <c r="I57" s="618">
        <f>I58</f>
        <v>65.426880550774527</v>
      </c>
      <c r="J57" s="502"/>
      <c r="P57" s="619"/>
    </row>
    <row r="58" spans="1:16" ht="35.1" hidden="1" customHeight="1" outlineLevel="1">
      <c r="A58" s="620"/>
      <c r="B58" s="621"/>
      <c r="C58" s="578"/>
      <c r="D58" s="622"/>
      <c r="E58" s="622"/>
      <c r="F58" s="623">
        <f>F51-F56</f>
        <v>15017659</v>
      </c>
      <c r="G58" s="623">
        <f>G51-G56</f>
        <v>9078125</v>
      </c>
      <c r="H58" s="624">
        <f t="shared" si="0"/>
        <v>5939534</v>
      </c>
      <c r="I58" s="625">
        <f>(F58-G58)/G58*100</f>
        <v>65.426880550774527</v>
      </c>
      <c r="J58" s="626"/>
    </row>
    <row r="59" spans="1:16" ht="11.25" customHeight="1" collapsed="1">
      <c r="A59" s="497"/>
      <c r="B59" s="498"/>
      <c r="C59" s="498"/>
      <c r="D59" s="498"/>
      <c r="E59" s="498"/>
      <c r="J59" s="502"/>
    </row>
    <row r="60" spans="1:16" s="628" customFormat="1" ht="15">
      <c r="A60" s="628" t="s">
        <v>398</v>
      </c>
      <c r="B60" s="628" t="s">
        <v>399</v>
      </c>
    </row>
    <row r="61" spans="1:16" s="628" customFormat="1" ht="7.5" customHeight="1"/>
    <row r="62" spans="1:16" s="628" customFormat="1" ht="15">
      <c r="B62" s="628" t="s">
        <v>400</v>
      </c>
      <c r="H62" s="629"/>
      <c r="I62" s="630"/>
    </row>
  </sheetData>
  <mergeCells count="11">
    <mergeCell ref="C41:D41"/>
    <mergeCell ref="B3:D3"/>
    <mergeCell ref="C6:D6"/>
    <mergeCell ref="C20:D20"/>
    <mergeCell ref="C37:D37"/>
    <mergeCell ref="C39:D39"/>
    <mergeCell ref="C43:D43"/>
    <mergeCell ref="C45:D45"/>
    <mergeCell ref="C47:D47"/>
    <mergeCell ref="C55:D55"/>
    <mergeCell ref="C57:D57"/>
  </mergeCells>
  <phoneticPr fontId="4"/>
  <printOptions horizontalCentered="1"/>
  <pageMargins left="0.78740157480314965" right="0.59055118110236227" top="0.78740157480314965" bottom="0.59055118110236227" header="0.51181102362204722" footer="0.51181102362204722"/>
  <pageSetup paperSize="9" scale="71" orientation="portrait" r:id="rId1"/>
  <headerFooter alignWithMargins="0">
    <oddFooter>&amp;C12</oddFooter>
  </headerFooter>
  <rowBreaks count="1" manualBreakCount="1">
    <brk id="57" max="16383" man="1"/>
  </rowBreaks>
  <colBreaks count="1" manualBreakCount="1">
    <brk id="9" max="60"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J34"/>
  <sheetViews>
    <sheetView view="pageBreakPreview" topLeftCell="A16" zoomScaleNormal="100" zoomScaleSheetLayoutView="100" workbookViewId="0">
      <selection activeCell="M7" sqref="M7"/>
    </sheetView>
  </sheetViews>
  <sheetFormatPr defaultRowHeight="15.75"/>
  <cols>
    <col min="1" max="1" width="1.25" style="1119" customWidth="1"/>
    <col min="2" max="9" width="9" style="1119"/>
    <col min="10" max="10" width="18.5" style="1119" customWidth="1"/>
    <col min="11" max="16384" width="9" style="1119"/>
  </cols>
  <sheetData>
    <row r="2" spans="2:10" ht="15.75" customHeight="1">
      <c r="C2" s="1123"/>
      <c r="D2" s="1280" t="s">
        <v>442</v>
      </c>
      <c r="E2" s="1280"/>
      <c r="F2" s="1280"/>
      <c r="G2" s="1280"/>
      <c r="H2" s="1280"/>
      <c r="I2" s="1280"/>
      <c r="J2" s="1122"/>
    </row>
    <row r="3" spans="2:10" ht="15.75" customHeight="1">
      <c r="C3" s="1123"/>
      <c r="D3" s="1280"/>
      <c r="E3" s="1280"/>
      <c r="F3" s="1280"/>
      <c r="G3" s="1280"/>
      <c r="H3" s="1280"/>
      <c r="I3" s="1280"/>
      <c r="J3" s="1122"/>
    </row>
    <row r="5" spans="2:10" ht="19.5">
      <c r="B5" s="1121" t="s">
        <v>443</v>
      </c>
    </row>
    <row r="7" spans="2:10">
      <c r="B7" s="1119" t="s">
        <v>444</v>
      </c>
    </row>
    <row r="8" spans="2:10">
      <c r="B8" s="1119" t="s">
        <v>445</v>
      </c>
    </row>
    <row r="9" spans="2:10" ht="12.75" customHeight="1"/>
    <row r="10" spans="2:10">
      <c r="B10" s="1119" t="s">
        <v>446</v>
      </c>
    </row>
    <row r="11" spans="2:10">
      <c r="B11" s="1119" t="s">
        <v>447</v>
      </c>
    </row>
    <row r="25" spans="2:2" ht="8.25" customHeight="1"/>
    <row r="26" spans="2:2" ht="19.5">
      <c r="B26" s="1121" t="s">
        <v>448</v>
      </c>
    </row>
    <row r="28" spans="2:2">
      <c r="B28" s="1119" t="s">
        <v>449</v>
      </c>
    </row>
    <row r="29" spans="2:2">
      <c r="B29" s="1119" t="s">
        <v>450</v>
      </c>
    </row>
    <row r="30" spans="2:2">
      <c r="B30" s="1119" t="s">
        <v>451</v>
      </c>
    </row>
    <row r="31" spans="2:2" ht="12.75" customHeight="1"/>
    <row r="32" spans="2:2">
      <c r="B32" s="1120" t="s">
        <v>452</v>
      </c>
    </row>
    <row r="33" spans="2:2">
      <c r="B33" s="1119" t="s">
        <v>453</v>
      </c>
    </row>
    <row r="34" spans="2:2" ht="15.75" customHeight="1">
      <c r="B34" s="1119" t="s">
        <v>454</v>
      </c>
    </row>
  </sheetData>
  <mergeCells count="1">
    <mergeCell ref="D2:I3"/>
  </mergeCells>
  <phoneticPr fontId="4"/>
  <pageMargins left="0.51181102362204722" right="0.43307086614173229" top="0.62992125984251968" bottom="0.35433070866141736" header="0.31496062992125984" footer="0.31496062992125984"/>
  <pageSetup paperSize="9" orientation="portrait" r:id="rId1"/>
  <headerFooter>
    <oddFooter>&amp;C13</oddFooter>
  </headerFooter>
  <colBreaks count="1" manualBreakCount="1">
    <brk id="10" max="49"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O29"/>
  <sheetViews>
    <sheetView showGridLines="0" topLeftCell="I22" workbookViewId="0">
      <selection activeCell="O27" sqref="O27"/>
    </sheetView>
  </sheetViews>
  <sheetFormatPr defaultRowHeight="15.75"/>
  <cols>
    <col min="1" max="1" width="2.625" style="1119" customWidth="1"/>
    <col min="2" max="2" width="11" style="1119" customWidth="1"/>
    <col min="3" max="3" width="9" style="1119" customWidth="1"/>
    <col min="4" max="4" width="5.625" style="1119" customWidth="1"/>
    <col min="5" max="5" width="13.25" style="1119" customWidth="1"/>
    <col min="6" max="6" width="12.625" style="1119" customWidth="1"/>
    <col min="7" max="7" width="11" style="1119" customWidth="1"/>
    <col min="8" max="8" width="11.25" style="1119" bestFit="1" customWidth="1"/>
    <col min="9" max="9" width="1.625" style="1119" customWidth="1"/>
    <col min="10" max="10" width="7.5" style="1119" customWidth="1"/>
    <col min="11" max="11" width="34.875" style="1119" bestFit="1" customWidth="1"/>
    <col min="12" max="12" width="32.375" style="1119" bestFit="1" customWidth="1"/>
    <col min="13" max="14" width="9" style="1119"/>
    <col min="15" max="15" width="38.375" style="1119" customWidth="1"/>
    <col min="16" max="16384" width="9" style="1119"/>
  </cols>
  <sheetData>
    <row r="4" spans="2:11" ht="21" customHeight="1">
      <c r="B4" s="1149"/>
    </row>
    <row r="6" spans="2:11" ht="22.5" customHeight="1">
      <c r="B6" s="1284" t="s">
        <v>441</v>
      </c>
      <c r="C6" s="1285"/>
      <c r="D6" s="1284" t="s">
        <v>440</v>
      </c>
      <c r="E6" s="1285"/>
      <c r="G6" s="1281" t="s">
        <v>439</v>
      </c>
      <c r="H6" s="1282"/>
    </row>
    <row r="7" spans="2:11" ht="24.75" customHeight="1">
      <c r="B7" s="1132" t="s">
        <v>438</v>
      </c>
      <c r="C7" s="1145" t="s">
        <v>437</v>
      </c>
      <c r="D7" s="1148"/>
      <c r="E7" s="1147"/>
      <c r="G7" s="1146" t="s">
        <v>436</v>
      </c>
      <c r="H7" s="1145" t="s">
        <v>435</v>
      </c>
    </row>
    <row r="8" spans="2:11" ht="24.75" customHeight="1">
      <c r="B8" s="1132" t="s">
        <v>434</v>
      </c>
      <c r="C8" s="1145" t="s">
        <v>433</v>
      </c>
      <c r="D8" s="1148"/>
      <c r="E8" s="1147" t="s">
        <v>432</v>
      </c>
      <c r="G8" s="1146" t="s">
        <v>431</v>
      </c>
      <c r="H8" s="1145" t="s">
        <v>430</v>
      </c>
    </row>
    <row r="9" spans="2:11" ht="24.75" customHeight="1">
      <c r="B9" s="1132" t="s">
        <v>429</v>
      </c>
      <c r="C9" s="1145" t="s">
        <v>428</v>
      </c>
      <c r="D9" s="1286"/>
      <c r="E9" s="1287"/>
      <c r="F9" s="1283"/>
      <c r="G9" s="1132" t="s">
        <v>427</v>
      </c>
      <c r="H9" s="1145" t="s">
        <v>426</v>
      </c>
    </row>
    <row r="10" spans="2:11" ht="24.75" customHeight="1">
      <c r="B10" s="1142" t="s">
        <v>422</v>
      </c>
      <c r="C10" s="1141" t="s">
        <v>425</v>
      </c>
      <c r="D10" s="1144" t="s">
        <v>424</v>
      </c>
      <c r="E10" s="1143" t="s">
        <v>423</v>
      </c>
      <c r="F10" s="1283"/>
      <c r="G10" s="1142" t="s">
        <v>422</v>
      </c>
      <c r="H10" s="1141" t="s">
        <v>421</v>
      </c>
    </row>
    <row r="11" spans="2:11" ht="4.5" customHeight="1"/>
    <row r="12" spans="2:11">
      <c r="B12" s="1139" t="s">
        <v>420</v>
      </c>
    </row>
    <row r="13" spans="2:11">
      <c r="B13" s="1139" t="s">
        <v>419</v>
      </c>
    </row>
    <row r="15" spans="2:11" ht="7.5" customHeight="1"/>
    <row r="16" spans="2:11" ht="19.5" customHeight="1">
      <c r="J16" s="1140" t="s">
        <v>418</v>
      </c>
      <c r="K16" s="1119" t="s">
        <v>417</v>
      </c>
    </row>
    <row r="19" spans="2:15">
      <c r="B19" s="1139" t="s">
        <v>416</v>
      </c>
    </row>
    <row r="20" spans="2:15">
      <c r="B20" s="1139" t="s">
        <v>415</v>
      </c>
    </row>
    <row r="23" spans="2:15">
      <c r="O23" s="1138" t="s">
        <v>414</v>
      </c>
    </row>
    <row r="24" spans="2:15" ht="26.25" customHeight="1">
      <c r="L24" s="1137" t="s">
        <v>413</v>
      </c>
      <c r="M24" s="1136" t="s">
        <v>412</v>
      </c>
      <c r="N24" s="1135" t="s">
        <v>411</v>
      </c>
      <c r="O24" s="1134" t="s">
        <v>410</v>
      </c>
    </row>
    <row r="25" spans="2:15" ht="30" customHeight="1">
      <c r="L25" s="1132" t="s">
        <v>409</v>
      </c>
      <c r="M25" s="1131">
        <v>365</v>
      </c>
      <c r="N25" s="1131">
        <v>81</v>
      </c>
      <c r="O25" s="1133" t="s">
        <v>408</v>
      </c>
    </row>
    <row r="26" spans="2:15" ht="30" customHeight="1">
      <c r="L26" s="1129" t="s">
        <v>407</v>
      </c>
      <c r="M26" s="1128">
        <v>6</v>
      </c>
      <c r="N26" s="1128">
        <v>63</v>
      </c>
      <c r="O26" s="1127" t="s">
        <v>406</v>
      </c>
    </row>
    <row r="27" spans="2:15" ht="30" customHeight="1">
      <c r="L27" s="1132" t="s">
        <v>405</v>
      </c>
      <c r="M27" s="1131">
        <v>86</v>
      </c>
      <c r="N27" s="1131">
        <v>94</v>
      </c>
      <c r="O27" s="1130" t="s">
        <v>404</v>
      </c>
    </row>
    <row r="28" spans="2:15" ht="30" customHeight="1" thickBot="1">
      <c r="L28" s="1129" t="s">
        <v>403</v>
      </c>
      <c r="M28" s="1128">
        <v>37</v>
      </c>
      <c r="N28" s="1128">
        <v>37</v>
      </c>
      <c r="O28" s="1127" t="s">
        <v>402</v>
      </c>
    </row>
    <row r="29" spans="2:15" ht="25.5" customHeight="1" thickTop="1">
      <c r="L29" s="1126" t="s">
        <v>401</v>
      </c>
      <c r="M29" s="1125">
        <v>494</v>
      </c>
      <c r="N29" s="1125">
        <v>274</v>
      </c>
      <c r="O29" s="1124"/>
    </row>
  </sheetData>
  <mergeCells count="5">
    <mergeCell ref="G6:H6"/>
    <mergeCell ref="F9:F10"/>
    <mergeCell ref="B6:C6"/>
    <mergeCell ref="D6:E6"/>
    <mergeCell ref="D9:E9"/>
  </mergeCells>
  <phoneticPr fontId="4"/>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48"/>
  <sheetViews>
    <sheetView view="pageBreakPreview" zoomScaleNormal="100" zoomScaleSheetLayoutView="100" workbookViewId="0">
      <selection activeCell="M7" sqref="M7"/>
    </sheetView>
  </sheetViews>
  <sheetFormatPr defaultRowHeight="15.75"/>
  <cols>
    <col min="1" max="1" width="2.25" style="658" customWidth="1"/>
    <col min="2" max="2" width="2.375" style="658" customWidth="1"/>
    <col min="3" max="3" width="3.125" style="658" customWidth="1"/>
    <col min="4" max="4" width="7.125" style="659" hidden="1" customWidth="1"/>
    <col min="5" max="5" width="9" style="659"/>
    <col min="6" max="6" width="65.5" style="660" customWidth="1"/>
    <col min="7" max="7" width="13.625" style="658" customWidth="1"/>
    <col min="8" max="11" width="12.625" style="658" hidden="1" customWidth="1"/>
    <col min="12" max="12" width="13.625" style="658" customWidth="1"/>
    <col min="13" max="13" width="3.625" style="658" customWidth="1"/>
    <col min="14" max="16384" width="9" style="658"/>
  </cols>
  <sheetData>
    <row r="1" spans="2:12" ht="18.75" customHeight="1"/>
    <row r="2" spans="2:12" ht="21">
      <c r="B2" s="661" t="s">
        <v>455</v>
      </c>
    </row>
    <row r="3" spans="2:12" ht="10.5" customHeight="1">
      <c r="L3" s="662" t="s">
        <v>456</v>
      </c>
    </row>
    <row r="4" spans="2:12" ht="15.75" customHeight="1">
      <c r="C4" s="1293" t="s">
        <v>457</v>
      </c>
      <c r="D4" s="1293"/>
      <c r="E4" s="1293"/>
      <c r="F4" s="1292" t="s">
        <v>458</v>
      </c>
      <c r="G4" s="1293" t="s">
        <v>459</v>
      </c>
      <c r="H4" s="1293" t="s">
        <v>460</v>
      </c>
      <c r="I4" s="1293"/>
      <c r="J4" s="1293" t="s">
        <v>461</v>
      </c>
      <c r="K4" s="1293" t="s">
        <v>462</v>
      </c>
      <c r="L4" s="1292" t="s">
        <v>463</v>
      </c>
    </row>
    <row r="5" spans="2:12" ht="16.5" customHeight="1">
      <c r="C5" s="1293"/>
      <c r="D5" s="1293"/>
      <c r="E5" s="1293"/>
      <c r="F5" s="1292"/>
      <c r="G5" s="1293"/>
      <c r="H5" s="663" t="s">
        <v>464</v>
      </c>
      <c r="I5" s="663" t="s">
        <v>465</v>
      </c>
      <c r="J5" s="1293"/>
      <c r="K5" s="1293"/>
      <c r="L5" s="1293"/>
    </row>
    <row r="6" spans="2:12" ht="19.5">
      <c r="C6" s="664" t="s">
        <v>466</v>
      </c>
      <c r="D6" s="665"/>
      <c r="E6" s="665"/>
      <c r="F6" s="666"/>
      <c r="G6" s="667">
        <v>36459</v>
      </c>
      <c r="H6" s="667">
        <v>23286</v>
      </c>
      <c r="I6" s="667">
        <v>4818</v>
      </c>
      <c r="J6" s="667">
        <v>292</v>
      </c>
      <c r="K6" s="667">
        <v>0</v>
      </c>
      <c r="L6" s="667">
        <v>8063</v>
      </c>
    </row>
    <row r="7" spans="2:12" ht="21" customHeight="1">
      <c r="C7" s="668"/>
      <c r="D7" s="669" t="s">
        <v>467</v>
      </c>
      <c r="E7" s="670" t="s">
        <v>468</v>
      </c>
      <c r="F7" s="671" t="s">
        <v>469</v>
      </c>
      <c r="G7" s="672">
        <v>397</v>
      </c>
      <c r="H7" s="672">
        <v>0</v>
      </c>
      <c r="I7" s="672">
        <v>0</v>
      </c>
      <c r="J7" s="672">
        <v>292</v>
      </c>
      <c r="K7" s="672">
        <v>0</v>
      </c>
      <c r="L7" s="672">
        <v>105</v>
      </c>
    </row>
    <row r="8" spans="2:12" ht="21" customHeight="1">
      <c r="C8" s="673"/>
      <c r="D8" s="669" t="s">
        <v>467</v>
      </c>
      <c r="E8" s="1288" t="s">
        <v>470</v>
      </c>
      <c r="F8" s="671" t="s">
        <v>471</v>
      </c>
      <c r="G8" s="672">
        <v>491</v>
      </c>
      <c r="H8" s="672">
        <v>13</v>
      </c>
      <c r="I8" s="672">
        <v>471</v>
      </c>
      <c r="J8" s="672">
        <v>0</v>
      </c>
      <c r="K8" s="672">
        <v>0</v>
      </c>
      <c r="L8" s="672">
        <v>6</v>
      </c>
    </row>
    <row r="9" spans="2:12" ht="21" customHeight="1">
      <c r="C9" s="673"/>
      <c r="D9" s="669" t="s">
        <v>467</v>
      </c>
      <c r="E9" s="1289"/>
      <c r="F9" s="671" t="s">
        <v>472</v>
      </c>
      <c r="G9" s="672">
        <v>420</v>
      </c>
      <c r="H9" s="672">
        <v>23</v>
      </c>
      <c r="I9" s="672">
        <v>396</v>
      </c>
      <c r="J9" s="672">
        <v>0</v>
      </c>
      <c r="K9" s="672">
        <v>0</v>
      </c>
      <c r="L9" s="672">
        <v>4</v>
      </c>
    </row>
    <row r="10" spans="2:12" ht="21" customHeight="1">
      <c r="C10" s="673"/>
      <c r="D10" s="669" t="s">
        <v>467</v>
      </c>
      <c r="E10" s="1289"/>
      <c r="F10" s="671" t="s">
        <v>473</v>
      </c>
      <c r="G10" s="672">
        <v>406</v>
      </c>
      <c r="H10" s="672">
        <v>124</v>
      </c>
      <c r="I10" s="672">
        <v>215</v>
      </c>
      <c r="J10" s="672">
        <v>0</v>
      </c>
      <c r="K10" s="672">
        <v>0</v>
      </c>
      <c r="L10" s="672">
        <v>65</v>
      </c>
    </row>
    <row r="11" spans="2:12" ht="21" customHeight="1">
      <c r="C11" s="673"/>
      <c r="D11" s="669" t="s">
        <v>474</v>
      </c>
      <c r="E11" s="1290"/>
      <c r="F11" s="671" t="s">
        <v>475</v>
      </c>
      <c r="G11" s="672">
        <v>77</v>
      </c>
      <c r="H11" s="672">
        <v>0</v>
      </c>
      <c r="I11" s="672">
        <v>0</v>
      </c>
      <c r="J11" s="672">
        <v>0</v>
      </c>
      <c r="K11" s="672">
        <v>0</v>
      </c>
      <c r="L11" s="672">
        <v>77</v>
      </c>
    </row>
    <row r="12" spans="2:12" ht="21" customHeight="1">
      <c r="C12" s="673"/>
      <c r="D12" s="674" t="s">
        <v>467</v>
      </c>
      <c r="E12" s="1288" t="s">
        <v>476</v>
      </c>
      <c r="F12" s="671" t="s">
        <v>477</v>
      </c>
      <c r="G12" s="672">
        <v>16730</v>
      </c>
      <c r="H12" s="672">
        <v>16730</v>
      </c>
      <c r="I12" s="672">
        <v>0</v>
      </c>
      <c r="J12" s="672">
        <v>0</v>
      </c>
      <c r="K12" s="672">
        <v>0</v>
      </c>
      <c r="L12" s="672">
        <v>0</v>
      </c>
    </row>
    <row r="13" spans="2:12" ht="21" customHeight="1">
      <c r="C13" s="673"/>
      <c r="D13" s="674" t="s">
        <v>467</v>
      </c>
      <c r="E13" s="1289"/>
      <c r="F13" s="675" t="s">
        <v>478</v>
      </c>
      <c r="G13" s="672">
        <v>9643</v>
      </c>
      <c r="H13" s="672">
        <v>4763</v>
      </c>
      <c r="I13" s="672">
        <v>0</v>
      </c>
      <c r="J13" s="672">
        <v>0</v>
      </c>
      <c r="K13" s="672">
        <v>0</v>
      </c>
      <c r="L13" s="672">
        <v>4881</v>
      </c>
    </row>
    <row r="14" spans="2:12" ht="21" customHeight="1">
      <c r="C14" s="673"/>
      <c r="D14" s="674" t="s">
        <v>467</v>
      </c>
      <c r="E14" s="1289"/>
      <c r="F14" s="671" t="s">
        <v>479</v>
      </c>
      <c r="G14" s="672">
        <v>1850</v>
      </c>
      <c r="H14" s="672">
        <v>0</v>
      </c>
      <c r="I14" s="672">
        <v>1850</v>
      </c>
      <c r="J14" s="672">
        <v>0</v>
      </c>
      <c r="K14" s="672">
        <v>0</v>
      </c>
      <c r="L14" s="672">
        <v>0</v>
      </c>
    </row>
    <row r="15" spans="2:12" ht="21" customHeight="1">
      <c r="C15" s="673"/>
      <c r="D15" s="674" t="s">
        <v>467</v>
      </c>
      <c r="E15" s="1289"/>
      <c r="F15" s="671" t="s">
        <v>480</v>
      </c>
      <c r="G15" s="672">
        <v>1069</v>
      </c>
      <c r="H15" s="672">
        <v>0</v>
      </c>
      <c r="I15" s="672">
        <v>980</v>
      </c>
      <c r="J15" s="672">
        <v>0</v>
      </c>
      <c r="K15" s="672">
        <v>0</v>
      </c>
      <c r="L15" s="672">
        <v>89</v>
      </c>
    </row>
    <row r="16" spans="2:12" ht="21" customHeight="1">
      <c r="C16" s="673"/>
      <c r="D16" s="674" t="s">
        <v>467</v>
      </c>
      <c r="E16" s="1289"/>
      <c r="F16" s="671" t="s">
        <v>481</v>
      </c>
      <c r="G16" s="672">
        <v>804</v>
      </c>
      <c r="H16" s="672">
        <v>0</v>
      </c>
      <c r="I16" s="672">
        <v>804</v>
      </c>
      <c r="J16" s="672">
        <v>0</v>
      </c>
      <c r="K16" s="672">
        <v>0</v>
      </c>
      <c r="L16" s="672">
        <v>0</v>
      </c>
    </row>
    <row r="17" spans="3:12" ht="21" customHeight="1">
      <c r="C17" s="673"/>
      <c r="D17" s="669" t="s">
        <v>467</v>
      </c>
      <c r="E17" s="1289"/>
      <c r="F17" s="671" t="s">
        <v>482</v>
      </c>
      <c r="G17" s="672">
        <v>660</v>
      </c>
      <c r="H17" s="672">
        <v>0</v>
      </c>
      <c r="I17" s="672">
        <v>0</v>
      </c>
      <c r="J17" s="672">
        <v>0</v>
      </c>
      <c r="K17" s="672">
        <v>0</v>
      </c>
      <c r="L17" s="672">
        <v>660</v>
      </c>
    </row>
    <row r="18" spans="3:12" ht="21" customHeight="1">
      <c r="C18" s="673"/>
      <c r="D18" s="669" t="s">
        <v>467</v>
      </c>
      <c r="E18" s="1290"/>
      <c r="F18" s="671" t="s">
        <v>483</v>
      </c>
      <c r="G18" s="672">
        <v>457</v>
      </c>
      <c r="H18" s="672">
        <v>343</v>
      </c>
      <c r="I18" s="672">
        <v>0</v>
      </c>
      <c r="J18" s="672">
        <v>0</v>
      </c>
      <c r="K18" s="672">
        <v>0</v>
      </c>
      <c r="L18" s="672">
        <v>115</v>
      </c>
    </row>
    <row r="19" spans="3:12" ht="21" customHeight="1">
      <c r="C19" s="673"/>
      <c r="D19" s="669" t="s">
        <v>467</v>
      </c>
      <c r="E19" s="1288" t="s">
        <v>484</v>
      </c>
      <c r="F19" s="671" t="s">
        <v>485</v>
      </c>
      <c r="G19" s="672">
        <v>1640</v>
      </c>
      <c r="H19" s="672">
        <v>763</v>
      </c>
      <c r="I19" s="672">
        <v>102</v>
      </c>
      <c r="J19" s="672">
        <v>0</v>
      </c>
      <c r="K19" s="672">
        <v>0</v>
      </c>
      <c r="L19" s="672">
        <v>776</v>
      </c>
    </row>
    <row r="20" spans="3:12" ht="21" customHeight="1">
      <c r="C20" s="673"/>
      <c r="D20" s="669" t="s">
        <v>467</v>
      </c>
      <c r="E20" s="1289"/>
      <c r="F20" s="671" t="s">
        <v>486</v>
      </c>
      <c r="G20" s="672">
        <v>436</v>
      </c>
      <c r="H20" s="672">
        <v>218</v>
      </c>
      <c r="I20" s="672">
        <v>0</v>
      </c>
      <c r="J20" s="672">
        <v>0</v>
      </c>
      <c r="K20" s="672">
        <v>0</v>
      </c>
      <c r="L20" s="672">
        <v>218</v>
      </c>
    </row>
    <row r="21" spans="3:12" ht="21" customHeight="1">
      <c r="C21" s="673"/>
      <c r="D21" s="669" t="s">
        <v>474</v>
      </c>
      <c r="E21" s="1289"/>
      <c r="F21" s="675" t="s">
        <v>487</v>
      </c>
      <c r="G21" s="672">
        <v>140</v>
      </c>
      <c r="H21" s="672">
        <v>40</v>
      </c>
      <c r="I21" s="672">
        <v>0</v>
      </c>
      <c r="J21" s="672">
        <v>0</v>
      </c>
      <c r="K21" s="672">
        <v>0</v>
      </c>
      <c r="L21" s="672">
        <v>101</v>
      </c>
    </row>
    <row r="22" spans="3:12" ht="21" customHeight="1">
      <c r="C22" s="673"/>
      <c r="D22" s="669" t="s">
        <v>467</v>
      </c>
      <c r="E22" s="1290"/>
      <c r="F22" s="671" t="s">
        <v>488</v>
      </c>
      <c r="G22" s="672">
        <v>68</v>
      </c>
      <c r="H22" s="672">
        <v>68</v>
      </c>
      <c r="I22" s="672">
        <v>0</v>
      </c>
      <c r="J22" s="672">
        <v>0</v>
      </c>
      <c r="K22" s="672">
        <v>0</v>
      </c>
      <c r="L22" s="672">
        <v>0</v>
      </c>
    </row>
    <row r="23" spans="3:12" ht="21" customHeight="1">
      <c r="C23" s="673"/>
      <c r="D23" s="669" t="s">
        <v>467</v>
      </c>
      <c r="E23" s="1288" t="s">
        <v>489</v>
      </c>
      <c r="F23" s="671" t="s">
        <v>490</v>
      </c>
      <c r="G23" s="672">
        <v>527</v>
      </c>
      <c r="H23" s="672">
        <v>0</v>
      </c>
      <c r="I23" s="672">
        <v>0</v>
      </c>
      <c r="J23" s="672">
        <v>0</v>
      </c>
      <c r="K23" s="672">
        <v>0</v>
      </c>
      <c r="L23" s="672">
        <v>527</v>
      </c>
    </row>
    <row r="24" spans="3:12" ht="21" customHeight="1">
      <c r="C24" s="673"/>
      <c r="D24" s="669" t="s">
        <v>467</v>
      </c>
      <c r="E24" s="1289"/>
      <c r="F24" s="671" t="s">
        <v>491</v>
      </c>
      <c r="G24" s="672">
        <v>313</v>
      </c>
      <c r="H24" s="672">
        <v>104</v>
      </c>
      <c r="I24" s="672">
        <v>0</v>
      </c>
      <c r="J24" s="672">
        <v>0</v>
      </c>
      <c r="K24" s="672">
        <v>0</v>
      </c>
      <c r="L24" s="672">
        <v>209</v>
      </c>
    </row>
    <row r="25" spans="3:12" ht="21" customHeight="1">
      <c r="C25" s="673"/>
      <c r="D25" s="669" t="s">
        <v>467</v>
      </c>
      <c r="E25" s="1289"/>
      <c r="F25" s="671" t="s">
        <v>492</v>
      </c>
      <c r="G25" s="672">
        <v>272</v>
      </c>
      <c r="H25" s="672">
        <v>70</v>
      </c>
      <c r="I25" s="672">
        <v>0</v>
      </c>
      <c r="J25" s="672">
        <v>0</v>
      </c>
      <c r="K25" s="672">
        <v>0</v>
      </c>
      <c r="L25" s="672">
        <v>202</v>
      </c>
    </row>
    <row r="26" spans="3:12" ht="21" customHeight="1">
      <c r="C26" s="676"/>
      <c r="D26" s="669" t="s">
        <v>474</v>
      </c>
      <c r="E26" s="1290"/>
      <c r="F26" s="671" t="s">
        <v>493</v>
      </c>
      <c r="G26" s="672">
        <v>56</v>
      </c>
      <c r="H26" s="672">
        <v>28</v>
      </c>
      <c r="I26" s="672">
        <v>0</v>
      </c>
      <c r="J26" s="672">
        <v>0</v>
      </c>
      <c r="K26" s="672">
        <v>0</v>
      </c>
      <c r="L26" s="672">
        <v>28</v>
      </c>
    </row>
    <row r="27" spans="3:12" ht="19.5">
      <c r="C27" s="664" t="s">
        <v>494</v>
      </c>
      <c r="D27" s="665"/>
      <c r="E27" s="665"/>
      <c r="F27" s="666"/>
      <c r="G27" s="667">
        <v>595</v>
      </c>
      <c r="H27" s="667">
        <v>12</v>
      </c>
      <c r="I27" s="667">
        <v>294</v>
      </c>
      <c r="J27" s="667">
        <v>0</v>
      </c>
      <c r="K27" s="667">
        <v>-6005</v>
      </c>
      <c r="L27" s="667">
        <v>6295</v>
      </c>
    </row>
    <row r="28" spans="3:12" ht="21" customHeight="1">
      <c r="C28" s="673"/>
      <c r="D28" s="669" t="s">
        <v>474</v>
      </c>
      <c r="E28" s="1288" t="s">
        <v>468</v>
      </c>
      <c r="F28" s="671" t="s">
        <v>495</v>
      </c>
      <c r="G28" s="672">
        <v>40</v>
      </c>
      <c r="H28" s="672">
        <v>0</v>
      </c>
      <c r="I28" s="672">
        <v>0</v>
      </c>
      <c r="J28" s="672">
        <v>0</v>
      </c>
      <c r="K28" s="672">
        <v>0</v>
      </c>
      <c r="L28" s="672">
        <v>40</v>
      </c>
    </row>
    <row r="29" spans="3:12" ht="21" customHeight="1">
      <c r="C29" s="677"/>
      <c r="D29" s="669" t="s">
        <v>474</v>
      </c>
      <c r="E29" s="1290"/>
      <c r="F29" s="671" t="s">
        <v>496</v>
      </c>
      <c r="G29" s="672">
        <v>13</v>
      </c>
      <c r="H29" s="672">
        <v>6</v>
      </c>
      <c r="I29" s="672">
        <v>0</v>
      </c>
      <c r="J29" s="672">
        <v>0</v>
      </c>
      <c r="K29" s="672">
        <v>0</v>
      </c>
      <c r="L29" s="672">
        <v>6</v>
      </c>
    </row>
    <row r="30" spans="3:12" ht="21" customHeight="1">
      <c r="C30" s="673"/>
      <c r="D30" s="669" t="s">
        <v>467</v>
      </c>
      <c r="E30" s="1288" t="s">
        <v>470</v>
      </c>
      <c r="F30" s="671" t="s">
        <v>497</v>
      </c>
      <c r="G30" s="672">
        <v>313</v>
      </c>
      <c r="H30" s="672">
        <v>0</v>
      </c>
      <c r="I30" s="672">
        <v>134</v>
      </c>
      <c r="J30" s="672">
        <v>0</v>
      </c>
      <c r="K30" s="672">
        <v>0</v>
      </c>
      <c r="L30" s="672">
        <v>179</v>
      </c>
    </row>
    <row r="31" spans="3:12" ht="21" customHeight="1">
      <c r="C31" s="673"/>
      <c r="D31" s="669" t="s">
        <v>467</v>
      </c>
      <c r="E31" s="1289"/>
      <c r="F31" s="671" t="s">
        <v>498</v>
      </c>
      <c r="G31" s="672">
        <v>185</v>
      </c>
      <c r="H31" s="672">
        <v>1</v>
      </c>
      <c r="I31" s="672">
        <v>133</v>
      </c>
      <c r="J31" s="672">
        <v>0</v>
      </c>
      <c r="K31" s="672">
        <v>0</v>
      </c>
      <c r="L31" s="672">
        <v>46</v>
      </c>
    </row>
    <row r="32" spans="3:12" ht="21" customHeight="1">
      <c r="C32" s="673"/>
      <c r="D32" s="669" t="s">
        <v>467</v>
      </c>
      <c r="E32" s="1289"/>
      <c r="F32" s="671" t="s">
        <v>499</v>
      </c>
      <c r="G32" s="672">
        <v>30</v>
      </c>
      <c r="H32" s="672">
        <v>0</v>
      </c>
      <c r="I32" s="672">
        <v>23</v>
      </c>
      <c r="J32" s="672">
        <v>0</v>
      </c>
      <c r="K32" s="672">
        <v>0</v>
      </c>
      <c r="L32" s="672">
        <v>8</v>
      </c>
    </row>
    <row r="33" spans="3:12" ht="21" customHeight="1">
      <c r="C33" s="673"/>
      <c r="D33" s="669" t="s">
        <v>467</v>
      </c>
      <c r="E33" s="1290"/>
      <c r="F33" s="671" t="s">
        <v>500</v>
      </c>
      <c r="G33" s="672">
        <v>5</v>
      </c>
      <c r="H33" s="672">
        <v>0</v>
      </c>
      <c r="I33" s="672">
        <v>0</v>
      </c>
      <c r="J33" s="672">
        <v>0</v>
      </c>
      <c r="K33" s="672">
        <v>0</v>
      </c>
      <c r="L33" s="672">
        <v>5</v>
      </c>
    </row>
    <row r="34" spans="3:12" ht="21" customHeight="1">
      <c r="C34" s="673"/>
      <c r="D34" s="669" t="s">
        <v>474</v>
      </c>
      <c r="E34" s="670" t="s">
        <v>476</v>
      </c>
      <c r="F34" s="671" t="s">
        <v>501</v>
      </c>
      <c r="G34" s="672">
        <v>9</v>
      </c>
      <c r="H34" s="672">
        <v>0</v>
      </c>
      <c r="I34" s="672">
        <v>5</v>
      </c>
      <c r="J34" s="672">
        <v>0</v>
      </c>
      <c r="K34" s="672">
        <v>0</v>
      </c>
      <c r="L34" s="672">
        <v>5</v>
      </c>
    </row>
    <row r="35" spans="3:12" ht="21" customHeight="1">
      <c r="C35" s="676"/>
      <c r="D35" s="674" t="s">
        <v>467</v>
      </c>
      <c r="E35" s="670" t="s">
        <v>489</v>
      </c>
      <c r="F35" s="671" t="s">
        <v>502</v>
      </c>
      <c r="G35" s="672">
        <v>0</v>
      </c>
      <c r="H35" s="672">
        <v>0</v>
      </c>
      <c r="I35" s="672">
        <v>0</v>
      </c>
      <c r="J35" s="672">
        <v>0</v>
      </c>
      <c r="K35" s="672">
        <v>-6005</v>
      </c>
      <c r="L35" s="672">
        <v>6005</v>
      </c>
    </row>
    <row r="36" spans="3:12" ht="19.5">
      <c r="C36" s="664" t="s">
        <v>503</v>
      </c>
      <c r="D36" s="665"/>
      <c r="E36" s="665"/>
      <c r="F36" s="666"/>
      <c r="G36" s="667">
        <v>8637</v>
      </c>
      <c r="H36" s="667">
        <v>0</v>
      </c>
      <c r="I36" s="667">
        <v>0</v>
      </c>
      <c r="J36" s="667">
        <v>0</v>
      </c>
      <c r="K36" s="667">
        <v>-723</v>
      </c>
      <c r="L36" s="667">
        <v>9360</v>
      </c>
    </row>
    <row r="37" spans="3:12" ht="16.5">
      <c r="C37" s="673"/>
      <c r="D37" s="674" t="s">
        <v>467</v>
      </c>
      <c r="E37" s="1288" t="s">
        <v>468</v>
      </c>
      <c r="F37" s="671" t="s">
        <v>504</v>
      </c>
      <c r="G37" s="672">
        <v>7124</v>
      </c>
      <c r="H37" s="672">
        <v>0</v>
      </c>
      <c r="I37" s="672">
        <v>0</v>
      </c>
      <c r="J37" s="672">
        <v>0</v>
      </c>
      <c r="K37" s="672">
        <v>0</v>
      </c>
      <c r="L37" s="672">
        <v>7124</v>
      </c>
    </row>
    <row r="38" spans="3:12" ht="21" customHeight="1">
      <c r="C38" s="673"/>
      <c r="D38" s="669" t="s">
        <v>467</v>
      </c>
      <c r="E38" s="1289"/>
      <c r="F38" s="675" t="s">
        <v>505</v>
      </c>
      <c r="G38" s="678">
        <v>650</v>
      </c>
      <c r="H38" s="672">
        <v>0</v>
      </c>
      <c r="I38" s="672">
        <v>0</v>
      </c>
      <c r="J38" s="672">
        <v>0</v>
      </c>
      <c r="K38" s="672">
        <v>0</v>
      </c>
      <c r="L38" s="672">
        <v>1373</v>
      </c>
    </row>
    <row r="39" spans="3:12" ht="31.5">
      <c r="C39" s="673"/>
      <c r="D39" s="669" t="s">
        <v>474</v>
      </c>
      <c r="E39" s="1289"/>
      <c r="F39" s="675" t="s">
        <v>506</v>
      </c>
      <c r="G39" s="678">
        <v>550</v>
      </c>
      <c r="H39" s="672">
        <v>0</v>
      </c>
      <c r="I39" s="672">
        <v>0</v>
      </c>
      <c r="J39" s="672">
        <v>0</v>
      </c>
      <c r="K39" s="672">
        <v>0</v>
      </c>
      <c r="L39" s="672">
        <v>550</v>
      </c>
    </row>
    <row r="40" spans="3:12" ht="31.5">
      <c r="C40" s="673"/>
      <c r="D40" s="674" t="s">
        <v>467</v>
      </c>
      <c r="E40" s="1289"/>
      <c r="F40" s="675" t="s">
        <v>507</v>
      </c>
      <c r="G40" s="678">
        <v>150</v>
      </c>
      <c r="H40" s="672">
        <v>0</v>
      </c>
      <c r="I40" s="672">
        <v>0</v>
      </c>
      <c r="J40" s="672">
        <v>0</v>
      </c>
      <c r="K40" s="672">
        <v>0</v>
      </c>
      <c r="L40" s="672">
        <v>150</v>
      </c>
    </row>
    <row r="41" spans="3:12" ht="21" customHeight="1">
      <c r="C41" s="673"/>
      <c r="D41" s="674" t="s">
        <v>467</v>
      </c>
      <c r="E41" s="1289"/>
      <c r="F41" s="675" t="s">
        <v>508</v>
      </c>
      <c r="G41" s="678">
        <v>70</v>
      </c>
      <c r="H41" s="672">
        <v>0</v>
      </c>
      <c r="I41" s="672">
        <v>0</v>
      </c>
      <c r="J41" s="672">
        <v>0</v>
      </c>
      <c r="K41" s="672">
        <v>0</v>
      </c>
      <c r="L41" s="672">
        <v>70</v>
      </c>
    </row>
    <row r="42" spans="3:12" ht="21" customHeight="1">
      <c r="C42" s="673"/>
      <c r="D42" s="669" t="s">
        <v>474</v>
      </c>
      <c r="E42" s="1289"/>
      <c r="F42" s="675" t="s">
        <v>509</v>
      </c>
      <c r="G42" s="678">
        <v>63</v>
      </c>
      <c r="H42" s="672">
        <v>0</v>
      </c>
      <c r="I42" s="672">
        <v>0</v>
      </c>
      <c r="J42" s="672">
        <v>0</v>
      </c>
      <c r="K42" s="672">
        <v>0</v>
      </c>
      <c r="L42" s="672">
        <v>63</v>
      </c>
    </row>
    <row r="43" spans="3:12" ht="21" customHeight="1">
      <c r="C43" s="673"/>
      <c r="D43" s="669" t="s">
        <v>467</v>
      </c>
      <c r="E43" s="1289"/>
      <c r="F43" s="675" t="s">
        <v>510</v>
      </c>
      <c r="G43" s="678">
        <v>27</v>
      </c>
      <c r="H43" s="672">
        <v>0</v>
      </c>
      <c r="I43" s="672">
        <v>0</v>
      </c>
      <c r="J43" s="672">
        <v>0</v>
      </c>
      <c r="K43" s="672">
        <v>0</v>
      </c>
      <c r="L43" s="672">
        <v>27</v>
      </c>
    </row>
    <row r="44" spans="3:12" ht="21" customHeight="1">
      <c r="C44" s="668"/>
      <c r="D44" s="669" t="s">
        <v>467</v>
      </c>
      <c r="E44" s="1290"/>
      <c r="F44" s="671" t="s">
        <v>511</v>
      </c>
      <c r="G44" s="672">
        <v>4</v>
      </c>
      <c r="H44" s="672">
        <v>0</v>
      </c>
      <c r="I44" s="672">
        <v>0</v>
      </c>
      <c r="J44" s="672">
        <v>0</v>
      </c>
      <c r="K44" s="672">
        <v>0</v>
      </c>
      <c r="L44" s="672">
        <v>4</v>
      </c>
    </row>
    <row r="45" spans="3:12" ht="19.5">
      <c r="C45" s="664" t="s">
        <v>512</v>
      </c>
      <c r="D45" s="665"/>
      <c r="E45" s="665"/>
      <c r="F45" s="666"/>
      <c r="G45" s="667">
        <v>3721</v>
      </c>
      <c r="H45" s="667">
        <v>45</v>
      </c>
      <c r="I45" s="667">
        <v>0</v>
      </c>
      <c r="J45" s="667">
        <v>0</v>
      </c>
      <c r="K45" s="667">
        <v>0</v>
      </c>
      <c r="L45" s="667">
        <v>3677</v>
      </c>
    </row>
    <row r="46" spans="3:12" ht="21" customHeight="1" thickBot="1">
      <c r="C46" s="668"/>
      <c r="D46" s="679"/>
      <c r="E46" s="680" t="s">
        <v>513</v>
      </c>
      <c r="F46" s="681" t="s">
        <v>514</v>
      </c>
      <c r="G46" s="682">
        <v>3721</v>
      </c>
      <c r="H46" s="682">
        <v>45</v>
      </c>
      <c r="I46" s="682">
        <v>0</v>
      </c>
      <c r="J46" s="682">
        <v>0</v>
      </c>
      <c r="K46" s="682">
        <v>0</v>
      </c>
      <c r="L46" s="682">
        <v>3677</v>
      </c>
    </row>
    <row r="47" spans="3:12" ht="20.25" customHeight="1" thickTop="1">
      <c r="C47" s="1291" t="s">
        <v>515</v>
      </c>
      <c r="D47" s="1291"/>
      <c r="E47" s="1291"/>
      <c r="F47" s="1291"/>
      <c r="G47" s="683">
        <v>49413</v>
      </c>
      <c r="H47" s="683">
        <v>23343</v>
      </c>
      <c r="I47" s="683">
        <v>5112</v>
      </c>
      <c r="J47" s="683">
        <v>292</v>
      </c>
      <c r="K47" s="683">
        <v>-6729</v>
      </c>
      <c r="L47" s="683">
        <v>27394</v>
      </c>
    </row>
    <row r="48" spans="3:12" s="684" customFormat="1" ht="12" customHeight="1">
      <c r="D48" s="685"/>
      <c r="E48" s="685"/>
      <c r="F48" s="686"/>
      <c r="G48" s="687"/>
      <c r="H48" s="688"/>
      <c r="I48" s="688"/>
      <c r="J48" s="688"/>
      <c r="K48" s="688"/>
      <c r="L48" s="687"/>
    </row>
  </sheetData>
  <mergeCells count="15">
    <mergeCell ref="E30:E33"/>
    <mergeCell ref="E37:E44"/>
    <mergeCell ref="C47:F47"/>
    <mergeCell ref="L4:L5"/>
    <mergeCell ref="E8:E11"/>
    <mergeCell ref="E12:E18"/>
    <mergeCell ref="E19:E22"/>
    <mergeCell ref="E23:E26"/>
    <mergeCell ref="E28:E29"/>
    <mergeCell ref="C4:E5"/>
    <mergeCell ref="F4:F5"/>
    <mergeCell ref="G4:G5"/>
    <mergeCell ref="H4:I4"/>
    <mergeCell ref="J4:J5"/>
    <mergeCell ref="K4:K5"/>
  </mergeCells>
  <phoneticPr fontId="4"/>
  <pageMargins left="0.43307086614173229" right="0.15748031496062992" top="0.51181102362204722" bottom="0.19685039370078741" header="0.31496062992125984" footer="0.23622047244094491"/>
  <pageSetup paperSize="9" scale="81" orientation="portrait" r:id="rId1"/>
  <headerFooter>
    <oddFooter>&amp;C14</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R65"/>
  <sheetViews>
    <sheetView view="pageBreakPreview" topLeftCell="A50" zoomScaleNormal="100" zoomScaleSheetLayoutView="100" workbookViewId="0">
      <selection activeCell="M7" sqref="M7"/>
    </sheetView>
  </sheetViews>
  <sheetFormatPr defaultRowHeight="13.5"/>
  <cols>
    <col min="1" max="1" width="2.75" customWidth="1"/>
    <col min="2" max="3" width="1.25" customWidth="1"/>
    <col min="4" max="7" width="2.125" customWidth="1"/>
    <col min="8" max="8" width="4.25" customWidth="1"/>
    <col min="9" max="31" width="2.125" customWidth="1"/>
    <col min="32" max="32" width="1.375" customWidth="1"/>
    <col min="33" max="33" width="6.875" customWidth="1"/>
    <col min="34" max="38" width="4.125" customWidth="1"/>
    <col min="39" max="39" width="5" customWidth="1"/>
    <col min="40" max="40" width="2.75" customWidth="1"/>
    <col min="41" max="53" width="3" customWidth="1"/>
  </cols>
  <sheetData>
    <row r="1" spans="1:44" s="752" customFormat="1" ht="30.75" customHeight="1">
      <c r="A1" s="754" t="s">
        <v>574</v>
      </c>
      <c r="B1" s="754"/>
      <c r="C1" s="754"/>
      <c r="D1" s="754"/>
      <c r="E1" s="754"/>
      <c r="F1" s="754"/>
      <c r="G1" s="754"/>
      <c r="H1" s="754"/>
      <c r="I1" s="754"/>
      <c r="J1" s="754"/>
      <c r="K1" s="754"/>
      <c r="L1" s="754"/>
      <c r="M1" s="754"/>
      <c r="N1" s="754"/>
      <c r="O1" s="754"/>
      <c r="P1" s="753"/>
      <c r="Q1" s="753"/>
    </row>
    <row r="2" spans="1:44" s="752" customFormat="1" ht="15.75" customHeight="1"/>
    <row r="3" spans="1:44" s="718" customFormat="1" ht="24" customHeight="1">
      <c r="B3" s="722" t="s">
        <v>557</v>
      </c>
      <c r="D3" s="1362" t="s">
        <v>573</v>
      </c>
      <c r="E3" s="1362"/>
      <c r="F3" s="1362"/>
      <c r="G3" s="1362"/>
      <c r="H3" s="1362"/>
      <c r="I3" s="1362"/>
      <c r="J3" s="1362"/>
      <c r="M3" s="720"/>
      <c r="N3" s="720"/>
      <c r="O3" s="1363">
        <f>I17</f>
        <v>711901.29399999999</v>
      </c>
      <c r="P3" s="1363"/>
      <c r="Q3" s="1363"/>
      <c r="R3" s="1363"/>
      <c r="S3" s="1363"/>
      <c r="T3" s="1363"/>
      <c r="U3" s="1363"/>
      <c r="V3" s="1363"/>
      <c r="W3" s="1364" t="s">
        <v>572</v>
      </c>
      <c r="X3" s="1364"/>
      <c r="Y3" s="1364"/>
      <c r="Z3" s="1364"/>
      <c r="AA3" s="1364"/>
      <c r="AB3" s="1364"/>
      <c r="AC3" s="1365">
        <f>U17</f>
        <v>-30135.780999999999</v>
      </c>
      <c r="AD3" s="1365"/>
      <c r="AE3" s="1365"/>
      <c r="AF3" s="1365"/>
      <c r="AG3" s="1365"/>
      <c r="AH3" s="1365"/>
      <c r="AI3" s="1366">
        <f>AA17</f>
        <v>-4.0999999999999996</v>
      </c>
      <c r="AJ3" s="1366"/>
      <c r="AK3" s="1366"/>
      <c r="AL3" s="751" t="s">
        <v>571</v>
      </c>
      <c r="AM3" s="724" t="s">
        <v>570</v>
      </c>
      <c r="AN3" s="745"/>
    </row>
    <row r="4" spans="1:44" s="745" customFormat="1" ht="13.5" customHeight="1">
      <c r="B4" s="718"/>
      <c r="C4" s="718"/>
      <c r="D4" s="718"/>
      <c r="E4" s="719"/>
      <c r="F4" s="718"/>
      <c r="G4" s="718"/>
      <c r="N4" s="719"/>
      <c r="O4" s="724"/>
      <c r="P4" s="724"/>
      <c r="Q4" s="724"/>
      <c r="R4" s="724"/>
      <c r="S4" s="750"/>
      <c r="T4" s="749"/>
      <c r="U4" s="749"/>
      <c r="V4" s="724"/>
      <c r="W4" s="724"/>
      <c r="X4" s="724"/>
      <c r="Z4" s="748"/>
      <c r="AA4" s="724"/>
      <c r="AB4" s="724"/>
      <c r="AC4" s="718"/>
      <c r="AR4" s="747"/>
    </row>
    <row r="5" spans="1:44" s="745" customFormat="1" ht="9" customHeight="1">
      <c r="B5" s="1367" t="s">
        <v>569</v>
      </c>
      <c r="C5" s="1367"/>
      <c r="D5" s="1367"/>
      <c r="E5" s="1367"/>
      <c r="F5" s="1367"/>
      <c r="G5" s="1367"/>
      <c r="H5" s="1367"/>
      <c r="I5" s="1367"/>
      <c r="J5" s="1367"/>
      <c r="K5" s="1367"/>
      <c r="L5" s="1367"/>
      <c r="M5" s="1367"/>
      <c r="N5" s="1367"/>
      <c r="O5" s="1367"/>
      <c r="P5" s="1367"/>
      <c r="Q5" s="1367"/>
      <c r="R5" s="1367"/>
      <c r="S5" s="1367"/>
      <c r="T5" s="1367"/>
      <c r="U5" s="1367"/>
      <c r="V5" s="1367"/>
      <c r="W5" s="1367"/>
      <c r="X5" s="1367"/>
      <c r="Y5" s="1367"/>
      <c r="Z5" s="1367"/>
      <c r="AA5" s="1367"/>
      <c r="AB5" s="1367"/>
      <c r="AC5" s="1367"/>
      <c r="AD5" s="1367"/>
      <c r="AE5" s="1367"/>
      <c r="AF5" s="1367"/>
      <c r="AG5" s="1367"/>
      <c r="AH5" s="1367"/>
      <c r="AI5" s="1367"/>
      <c r="AJ5" s="1367"/>
      <c r="AK5" s="1367"/>
      <c r="AL5" s="1367"/>
      <c r="AM5" s="1367"/>
    </row>
    <row r="6" spans="1:44" s="745" customFormat="1" ht="9" customHeight="1">
      <c r="B6" s="1367"/>
      <c r="C6" s="1367"/>
      <c r="D6" s="1367"/>
      <c r="E6" s="1367"/>
      <c r="F6" s="1367"/>
      <c r="G6" s="1367"/>
      <c r="H6" s="1367"/>
      <c r="I6" s="1367"/>
      <c r="J6" s="1367"/>
      <c r="K6" s="1367"/>
      <c r="L6" s="1367"/>
      <c r="M6" s="1367"/>
      <c r="N6" s="1367"/>
      <c r="O6" s="1367"/>
      <c r="P6" s="1367"/>
      <c r="Q6" s="1367"/>
      <c r="R6" s="1367"/>
      <c r="S6" s="1367"/>
      <c r="T6" s="1367"/>
      <c r="U6" s="1367"/>
      <c r="V6" s="1367"/>
      <c r="W6" s="1367"/>
      <c r="X6" s="1367"/>
      <c r="Y6" s="1367"/>
      <c r="Z6" s="1367"/>
      <c r="AA6" s="1367"/>
      <c r="AB6" s="1367"/>
      <c r="AC6" s="1367"/>
      <c r="AD6" s="1367"/>
      <c r="AE6" s="1367"/>
      <c r="AF6" s="1367"/>
      <c r="AG6" s="1367"/>
      <c r="AH6" s="1367"/>
      <c r="AI6" s="1367"/>
      <c r="AJ6" s="1367"/>
      <c r="AK6" s="1367"/>
      <c r="AL6" s="1367"/>
      <c r="AM6" s="1367"/>
    </row>
    <row r="7" spans="1:44" s="745" customFormat="1" ht="9" customHeight="1">
      <c r="B7" s="1367"/>
      <c r="C7" s="1367"/>
      <c r="D7" s="1367"/>
      <c r="E7" s="1367"/>
      <c r="F7" s="1367"/>
      <c r="G7" s="1367"/>
      <c r="H7" s="1367"/>
      <c r="I7" s="1367"/>
      <c r="J7" s="1367"/>
      <c r="K7" s="1367"/>
      <c r="L7" s="1367"/>
      <c r="M7" s="1367"/>
      <c r="N7" s="1367"/>
      <c r="O7" s="1367"/>
      <c r="P7" s="1367"/>
      <c r="Q7" s="1367"/>
      <c r="R7" s="1367"/>
      <c r="S7" s="1367"/>
      <c r="T7" s="1367"/>
      <c r="U7" s="1367"/>
      <c r="V7" s="1367"/>
      <c r="W7" s="1367"/>
      <c r="X7" s="1367"/>
      <c r="Y7" s="1367"/>
      <c r="Z7" s="1367"/>
      <c r="AA7" s="1367"/>
      <c r="AB7" s="1367"/>
      <c r="AC7" s="1367"/>
      <c r="AD7" s="1367"/>
      <c r="AE7" s="1367"/>
      <c r="AF7" s="1367"/>
      <c r="AG7" s="1367"/>
      <c r="AH7" s="1367"/>
      <c r="AI7" s="1367"/>
      <c r="AJ7" s="1367"/>
      <c r="AK7" s="1367"/>
      <c r="AL7" s="1367"/>
      <c r="AM7" s="1367"/>
    </row>
    <row r="8" spans="1:44" s="745" customFormat="1" ht="9" customHeight="1">
      <c r="B8" s="1367"/>
      <c r="C8" s="1367"/>
      <c r="D8" s="1367"/>
      <c r="E8" s="1367"/>
      <c r="F8" s="1367"/>
      <c r="G8" s="1367"/>
      <c r="H8" s="1367"/>
      <c r="I8" s="1367"/>
      <c r="J8" s="1367"/>
      <c r="K8" s="1367"/>
      <c r="L8" s="1367"/>
      <c r="M8" s="1367"/>
      <c r="N8" s="1367"/>
      <c r="O8" s="1367"/>
      <c r="P8" s="1367"/>
      <c r="Q8" s="1367"/>
      <c r="R8" s="1367"/>
      <c r="S8" s="1367"/>
      <c r="T8" s="1367"/>
      <c r="U8" s="1367"/>
      <c r="V8" s="1367"/>
      <c r="W8" s="1367"/>
      <c r="X8" s="1367"/>
      <c r="Y8" s="1367"/>
      <c r="Z8" s="1367"/>
      <c r="AA8" s="1367"/>
      <c r="AB8" s="1367"/>
      <c r="AC8" s="1367"/>
      <c r="AD8" s="1367"/>
      <c r="AE8" s="1367"/>
      <c r="AF8" s="1367"/>
      <c r="AG8" s="1367"/>
      <c r="AH8" s="1367"/>
      <c r="AI8" s="1367"/>
      <c r="AJ8" s="1367"/>
      <c r="AK8" s="1367"/>
      <c r="AL8" s="1367"/>
      <c r="AM8" s="1367"/>
    </row>
    <row r="9" spans="1:44" s="745" customFormat="1" ht="9" customHeight="1">
      <c r="B9" s="1367"/>
      <c r="C9" s="1367"/>
      <c r="D9" s="1367"/>
      <c r="E9" s="1367"/>
      <c r="F9" s="1367"/>
      <c r="G9" s="1367"/>
      <c r="H9" s="1367"/>
      <c r="I9" s="1367"/>
      <c r="J9" s="1367"/>
      <c r="K9" s="1367"/>
      <c r="L9" s="1367"/>
      <c r="M9" s="1367"/>
      <c r="N9" s="1367"/>
      <c r="O9" s="1367"/>
      <c r="P9" s="1367"/>
      <c r="Q9" s="1367"/>
      <c r="R9" s="1367"/>
      <c r="S9" s="1367"/>
      <c r="T9" s="1367"/>
      <c r="U9" s="1367"/>
      <c r="V9" s="1367"/>
      <c r="W9" s="1367"/>
      <c r="X9" s="1367"/>
      <c r="Y9" s="1367"/>
      <c r="Z9" s="1367"/>
      <c r="AA9" s="1367"/>
      <c r="AB9" s="1367"/>
      <c r="AC9" s="1367"/>
      <c r="AD9" s="1367"/>
      <c r="AE9" s="1367"/>
      <c r="AF9" s="1367"/>
      <c r="AG9" s="1367"/>
      <c r="AH9" s="1367"/>
      <c r="AI9" s="1367"/>
      <c r="AJ9" s="1367"/>
      <c r="AK9" s="1367"/>
      <c r="AL9" s="1367"/>
      <c r="AM9" s="1367"/>
    </row>
    <row r="10" spans="1:44" s="745" customFormat="1" ht="9" customHeight="1">
      <c r="B10" s="1367"/>
      <c r="C10" s="1367"/>
      <c r="D10" s="1367"/>
      <c r="E10" s="1367"/>
      <c r="F10" s="1367"/>
      <c r="G10" s="1367"/>
      <c r="H10" s="1367"/>
      <c r="I10" s="1367"/>
      <c r="J10" s="1367"/>
      <c r="K10" s="1367"/>
      <c r="L10" s="1367"/>
      <c r="M10" s="1367"/>
      <c r="N10" s="1367"/>
      <c r="O10" s="1367"/>
      <c r="P10" s="1367"/>
      <c r="Q10" s="1367"/>
      <c r="R10" s="1367"/>
      <c r="S10" s="1367"/>
      <c r="T10" s="1367"/>
      <c r="U10" s="1367"/>
      <c r="V10" s="1367"/>
      <c r="W10" s="1367"/>
      <c r="X10" s="1367"/>
      <c r="Y10" s="1367"/>
      <c r="Z10" s="1367"/>
      <c r="AA10" s="1367"/>
      <c r="AB10" s="1367"/>
      <c r="AC10" s="1367"/>
      <c r="AD10" s="1367"/>
      <c r="AE10" s="1367"/>
      <c r="AF10" s="1367"/>
      <c r="AG10" s="1367"/>
      <c r="AH10" s="1367"/>
      <c r="AI10" s="1367"/>
      <c r="AJ10" s="1367"/>
      <c r="AK10" s="1367"/>
      <c r="AL10" s="1367"/>
      <c r="AM10" s="1367"/>
    </row>
    <row r="11" spans="1:44" s="745" customFormat="1" ht="9" customHeight="1">
      <c r="A11" s="746"/>
      <c r="B11" s="1367"/>
      <c r="C11" s="1367"/>
      <c r="D11" s="1367"/>
      <c r="E11" s="1367"/>
      <c r="F11" s="1367"/>
      <c r="G11" s="1367"/>
      <c r="H11" s="1367"/>
      <c r="I11" s="1367"/>
      <c r="J11" s="1367"/>
      <c r="K11" s="1367"/>
      <c r="L11" s="1367"/>
      <c r="M11" s="1367"/>
      <c r="N11" s="1367"/>
      <c r="O11" s="1367"/>
      <c r="P11" s="1367"/>
      <c r="Q11" s="1367"/>
      <c r="R11" s="1367"/>
      <c r="S11" s="1367"/>
      <c r="T11" s="1367"/>
      <c r="U11" s="1367"/>
      <c r="V11" s="1367"/>
      <c r="W11" s="1367"/>
      <c r="X11" s="1367"/>
      <c r="Y11" s="1367"/>
      <c r="Z11" s="1367"/>
      <c r="AA11" s="1367"/>
      <c r="AB11" s="1367"/>
      <c r="AC11" s="1367"/>
      <c r="AD11" s="1367"/>
      <c r="AE11" s="1367"/>
      <c r="AF11" s="1367"/>
      <c r="AG11" s="1367"/>
      <c r="AH11" s="1367"/>
      <c r="AI11" s="1367"/>
      <c r="AJ11" s="1367"/>
      <c r="AK11" s="1367"/>
      <c r="AL11" s="1367"/>
      <c r="AM11" s="1367"/>
    </row>
    <row r="12" spans="1:44" ht="9.75" customHeight="1"/>
    <row r="13" spans="1:44" ht="17.25" customHeight="1" thickBot="1">
      <c r="AG13" s="744"/>
      <c r="AM13" s="743" t="s">
        <v>568</v>
      </c>
    </row>
    <row r="14" spans="1:44" s="731" customFormat="1" ht="14.1" customHeight="1">
      <c r="B14" s="1368" t="s">
        <v>382</v>
      </c>
      <c r="C14" s="1369"/>
      <c r="D14" s="1369"/>
      <c r="E14" s="1369"/>
      <c r="F14" s="1369"/>
      <c r="G14" s="1369"/>
      <c r="H14" s="1370"/>
      <c r="I14" s="1375" t="s">
        <v>520</v>
      </c>
      <c r="J14" s="1376"/>
      <c r="K14" s="1376"/>
      <c r="L14" s="1376"/>
      <c r="M14" s="1376"/>
      <c r="N14" s="1377"/>
      <c r="O14" s="1375" t="s">
        <v>521</v>
      </c>
      <c r="P14" s="1376"/>
      <c r="Q14" s="1376"/>
      <c r="R14" s="1376"/>
      <c r="S14" s="1376"/>
      <c r="T14" s="1377"/>
      <c r="U14" s="1384" t="s">
        <v>190</v>
      </c>
      <c r="V14" s="1384"/>
      <c r="W14" s="1384"/>
      <c r="X14" s="1384"/>
      <c r="Y14" s="1384"/>
      <c r="Z14" s="1384"/>
      <c r="AA14" s="1387" t="s">
        <v>522</v>
      </c>
      <c r="AB14" s="1384"/>
      <c r="AC14" s="1384"/>
      <c r="AD14" s="1384"/>
      <c r="AE14" s="1384"/>
      <c r="AF14" s="1356" t="s">
        <v>567</v>
      </c>
      <c r="AG14" s="1356"/>
      <c r="AH14" s="1356"/>
      <c r="AI14" s="1356"/>
      <c r="AJ14" s="1356"/>
      <c r="AK14" s="1356"/>
      <c r="AL14" s="1356"/>
      <c r="AM14" s="1357"/>
    </row>
    <row r="15" spans="1:44" s="731" customFormat="1" ht="14.1" customHeight="1">
      <c r="B15" s="1371"/>
      <c r="C15" s="1349"/>
      <c r="D15" s="1349"/>
      <c r="E15" s="1349"/>
      <c r="F15" s="1349"/>
      <c r="G15" s="1349"/>
      <c r="H15" s="1350"/>
      <c r="I15" s="1378"/>
      <c r="J15" s="1379"/>
      <c r="K15" s="1379"/>
      <c r="L15" s="1379"/>
      <c r="M15" s="1379"/>
      <c r="N15" s="1380"/>
      <c r="O15" s="1378"/>
      <c r="P15" s="1379"/>
      <c r="Q15" s="1379"/>
      <c r="R15" s="1379"/>
      <c r="S15" s="1379"/>
      <c r="T15" s="1380"/>
      <c r="U15" s="1385"/>
      <c r="V15" s="1385"/>
      <c r="W15" s="1385"/>
      <c r="X15" s="1385"/>
      <c r="Y15" s="1385"/>
      <c r="Z15" s="1385"/>
      <c r="AA15" s="1385"/>
      <c r="AB15" s="1385"/>
      <c r="AC15" s="1385"/>
      <c r="AD15" s="1385"/>
      <c r="AE15" s="1385"/>
      <c r="AF15" s="1358"/>
      <c r="AG15" s="1358"/>
      <c r="AH15" s="1358"/>
      <c r="AI15" s="1358"/>
      <c r="AJ15" s="1358"/>
      <c r="AK15" s="1358"/>
      <c r="AL15" s="1358"/>
      <c r="AM15" s="1359"/>
    </row>
    <row r="16" spans="1:44" s="731" customFormat="1" ht="14.1" customHeight="1" thickBot="1">
      <c r="B16" s="1372"/>
      <c r="C16" s="1373"/>
      <c r="D16" s="1373"/>
      <c r="E16" s="1373"/>
      <c r="F16" s="1373"/>
      <c r="G16" s="1373"/>
      <c r="H16" s="1374"/>
      <c r="I16" s="1381"/>
      <c r="J16" s="1382"/>
      <c r="K16" s="1382"/>
      <c r="L16" s="1382"/>
      <c r="M16" s="1382"/>
      <c r="N16" s="1383"/>
      <c r="O16" s="1381"/>
      <c r="P16" s="1382"/>
      <c r="Q16" s="1382"/>
      <c r="R16" s="1382"/>
      <c r="S16" s="1382"/>
      <c r="T16" s="1383"/>
      <c r="U16" s="1386"/>
      <c r="V16" s="1386"/>
      <c r="W16" s="1386"/>
      <c r="X16" s="1386"/>
      <c r="Y16" s="1386"/>
      <c r="Z16" s="1386"/>
      <c r="AA16" s="1386"/>
      <c r="AB16" s="1386"/>
      <c r="AC16" s="1386"/>
      <c r="AD16" s="1386"/>
      <c r="AE16" s="1386"/>
      <c r="AF16" s="1360"/>
      <c r="AG16" s="1360"/>
      <c r="AH16" s="1360"/>
      <c r="AI16" s="1360"/>
      <c r="AJ16" s="1360"/>
      <c r="AK16" s="1360"/>
      <c r="AL16" s="1360"/>
      <c r="AM16" s="1361"/>
    </row>
    <row r="17" spans="2:39" s="731" customFormat="1" ht="24.75" customHeight="1" thickTop="1">
      <c r="B17" s="1407" t="s">
        <v>526</v>
      </c>
      <c r="C17" s="1408"/>
      <c r="D17" s="1408"/>
      <c r="E17" s="1408"/>
      <c r="F17" s="1408"/>
      <c r="G17" s="1408"/>
      <c r="H17" s="1409"/>
      <c r="I17" s="1398">
        <f>BD表!O6/1000</f>
        <v>711901.29399999999</v>
      </c>
      <c r="J17" s="1399"/>
      <c r="K17" s="1399"/>
      <c r="L17" s="1399"/>
      <c r="M17" s="1399"/>
      <c r="N17" s="1400"/>
      <c r="O17" s="1398">
        <f>BD表!U6/1000</f>
        <v>742037.07499999995</v>
      </c>
      <c r="P17" s="1399"/>
      <c r="Q17" s="1399"/>
      <c r="R17" s="1399"/>
      <c r="S17" s="1399"/>
      <c r="T17" s="1400"/>
      <c r="U17" s="1401">
        <f>BD表!AA6/1000</f>
        <v>-30135.780999999999</v>
      </c>
      <c r="V17" s="1402"/>
      <c r="W17" s="1402"/>
      <c r="X17" s="1402"/>
      <c r="Y17" s="1402"/>
      <c r="Z17" s="1403"/>
      <c r="AA17" s="1404">
        <f>ROUND(U17/O17*100,1)</f>
        <v>-4.0999999999999996</v>
      </c>
      <c r="AB17" s="1405"/>
      <c r="AC17" s="1405"/>
      <c r="AD17" s="1405"/>
      <c r="AE17" s="1406"/>
      <c r="AF17" s="1391" t="s">
        <v>566</v>
      </c>
      <c r="AG17" s="1392"/>
      <c r="AH17" s="1392"/>
      <c r="AI17" s="1392"/>
      <c r="AJ17" s="1392"/>
      <c r="AK17" s="1392"/>
      <c r="AL17" s="1392"/>
      <c r="AM17" s="1393"/>
    </row>
    <row r="18" spans="2:39" s="731" customFormat="1" ht="24.75" customHeight="1">
      <c r="B18" s="1410"/>
      <c r="C18" s="1411"/>
      <c r="D18" s="1411"/>
      <c r="E18" s="1411"/>
      <c r="F18" s="1411"/>
      <c r="G18" s="1411"/>
      <c r="H18" s="1412"/>
      <c r="I18" s="1311">
        <f>BD表!O7/1000</f>
        <v>700366.27300000004</v>
      </c>
      <c r="J18" s="1312"/>
      <c r="K18" s="1312"/>
      <c r="L18" s="1312"/>
      <c r="M18" s="1312"/>
      <c r="N18" s="1313"/>
      <c r="O18" s="1311"/>
      <c r="P18" s="1312"/>
      <c r="Q18" s="1312"/>
      <c r="R18" s="1312"/>
      <c r="S18" s="1312"/>
      <c r="T18" s="1313"/>
      <c r="U18" s="1311">
        <f>BD表!AA7/1000</f>
        <v>-41670.802000000003</v>
      </c>
      <c r="V18" s="1312"/>
      <c r="W18" s="1312"/>
      <c r="X18" s="1312"/>
      <c r="Y18" s="1312"/>
      <c r="Z18" s="1313"/>
      <c r="AA18" s="1317">
        <f>ROUND(U18/O17*100,1)</f>
        <v>-5.6</v>
      </c>
      <c r="AB18" s="1318"/>
      <c r="AC18" s="1318"/>
      <c r="AD18" s="1318"/>
      <c r="AE18" s="1319"/>
      <c r="AF18" s="1394"/>
      <c r="AG18" s="1395"/>
      <c r="AH18" s="1395"/>
      <c r="AI18" s="1395"/>
      <c r="AJ18" s="1395"/>
      <c r="AK18" s="1395"/>
      <c r="AL18" s="1395"/>
      <c r="AM18" s="1396"/>
    </row>
    <row r="19" spans="2:39" s="731" customFormat="1" ht="42" customHeight="1">
      <c r="B19" s="701"/>
      <c r="C19" s="1324" t="s">
        <v>101</v>
      </c>
      <c r="D19" s="1325"/>
      <c r="E19" s="1325"/>
      <c r="F19" s="1325"/>
      <c r="G19" s="1325"/>
      <c r="H19" s="1347"/>
      <c r="I19" s="1388">
        <f>BD表!O8/1000</f>
        <v>287835.09399999998</v>
      </c>
      <c r="J19" s="1389"/>
      <c r="K19" s="1389"/>
      <c r="L19" s="1389"/>
      <c r="M19" s="1389"/>
      <c r="N19" s="1390"/>
      <c r="O19" s="1388">
        <f>BD表!U8/1000</f>
        <v>320910.364</v>
      </c>
      <c r="P19" s="1389"/>
      <c r="Q19" s="1389"/>
      <c r="R19" s="1389"/>
      <c r="S19" s="1389"/>
      <c r="T19" s="1390"/>
      <c r="U19" s="1413">
        <f>BD表!AA8/1000</f>
        <v>-33075.269999999997</v>
      </c>
      <c r="V19" s="1414"/>
      <c r="W19" s="1414"/>
      <c r="X19" s="1414"/>
      <c r="Y19" s="1414"/>
      <c r="Z19" s="1415"/>
      <c r="AA19" s="1314">
        <f>ROUND(U19/O19*100,1)</f>
        <v>-10.3</v>
      </c>
      <c r="AB19" s="1315"/>
      <c r="AC19" s="1315"/>
      <c r="AD19" s="1315"/>
      <c r="AE19" s="1316"/>
      <c r="AF19" s="1328"/>
      <c r="AG19" s="1329"/>
      <c r="AH19" s="1329"/>
      <c r="AI19" s="1329"/>
      <c r="AJ19" s="1329"/>
      <c r="AK19" s="1329"/>
      <c r="AL19" s="1329"/>
      <c r="AM19" s="1330"/>
    </row>
    <row r="20" spans="2:39" s="731" customFormat="1" ht="24.75" customHeight="1">
      <c r="B20" s="702"/>
      <c r="C20" s="1351"/>
      <c r="D20" s="1324" t="s">
        <v>530</v>
      </c>
      <c r="E20" s="1325"/>
      <c r="F20" s="1325"/>
      <c r="G20" s="1325"/>
      <c r="H20" s="1347"/>
      <c r="I20" s="1302">
        <f>BD表!O9/1000</f>
        <v>208688.584</v>
      </c>
      <c r="J20" s="1303"/>
      <c r="K20" s="1303"/>
      <c r="L20" s="1303"/>
      <c r="M20" s="1303"/>
      <c r="N20" s="1304"/>
      <c r="O20" s="1302">
        <f>BD表!U9/1000</f>
        <v>211828.815</v>
      </c>
      <c r="P20" s="1303"/>
      <c r="Q20" s="1303"/>
      <c r="R20" s="1303"/>
      <c r="S20" s="1303"/>
      <c r="T20" s="1304"/>
      <c r="U20" s="1305">
        <f>BD表!AA9/1000</f>
        <v>-3140.2310000000002</v>
      </c>
      <c r="V20" s="1306"/>
      <c r="W20" s="1306"/>
      <c r="X20" s="1306"/>
      <c r="Y20" s="1306"/>
      <c r="Z20" s="1307"/>
      <c r="AA20" s="1308">
        <f>ROUND(U20/O20*100,1)</f>
        <v>-1.5</v>
      </c>
      <c r="AB20" s="1309"/>
      <c r="AC20" s="1309"/>
      <c r="AD20" s="1309"/>
      <c r="AE20" s="1310"/>
      <c r="AF20" s="1397" t="s">
        <v>565</v>
      </c>
      <c r="AG20" s="1296"/>
      <c r="AH20" s="1296"/>
      <c r="AI20" s="1296"/>
      <c r="AJ20" s="1296"/>
      <c r="AK20" s="1296"/>
      <c r="AL20" s="1296"/>
      <c r="AM20" s="1297"/>
    </row>
    <row r="21" spans="2:39" s="731" customFormat="1" ht="24.75" customHeight="1">
      <c r="B21" s="702"/>
      <c r="C21" s="1352"/>
      <c r="D21" s="1353"/>
      <c r="E21" s="1354"/>
      <c r="F21" s="1354"/>
      <c r="G21" s="1354"/>
      <c r="H21" s="1355"/>
      <c r="I21" s="1311">
        <f>BD表!O10/1000</f>
        <v>208273.65100000001</v>
      </c>
      <c r="J21" s="1312"/>
      <c r="K21" s="1312"/>
      <c r="L21" s="1312"/>
      <c r="M21" s="1312"/>
      <c r="N21" s="1313"/>
      <c r="O21" s="1311"/>
      <c r="P21" s="1312"/>
      <c r="Q21" s="1312"/>
      <c r="R21" s="1312"/>
      <c r="S21" s="1312"/>
      <c r="T21" s="1313"/>
      <c r="U21" s="1311">
        <f>BD表!AA10/1000</f>
        <v>-3555.1640000000002</v>
      </c>
      <c r="V21" s="1312"/>
      <c r="W21" s="1312"/>
      <c r="X21" s="1312"/>
      <c r="Y21" s="1312"/>
      <c r="Z21" s="1313"/>
      <c r="AA21" s="1317">
        <f>ROUND(U21/O20*100,1)</f>
        <v>-1.7</v>
      </c>
      <c r="AB21" s="1318"/>
      <c r="AC21" s="1318"/>
      <c r="AD21" s="1318"/>
      <c r="AE21" s="1319"/>
      <c r="AF21" s="1394"/>
      <c r="AG21" s="1395"/>
      <c r="AH21" s="1395"/>
      <c r="AI21" s="1395"/>
      <c r="AJ21" s="1395"/>
      <c r="AK21" s="1395"/>
      <c r="AL21" s="1395"/>
      <c r="AM21" s="1396"/>
    </row>
    <row r="22" spans="2:39" s="731" customFormat="1" ht="24.75" customHeight="1">
      <c r="B22" s="702"/>
      <c r="C22" s="1352"/>
      <c r="D22" s="1340" t="s">
        <v>533</v>
      </c>
      <c r="E22" s="1341"/>
      <c r="F22" s="1341"/>
      <c r="G22" s="1341"/>
      <c r="H22" s="1342"/>
      <c r="I22" s="1302">
        <f>BD表!O11/1000</f>
        <v>79146.509999999995</v>
      </c>
      <c r="J22" s="1303"/>
      <c r="K22" s="1303"/>
      <c r="L22" s="1303"/>
      <c r="M22" s="1303"/>
      <c r="N22" s="1304"/>
      <c r="O22" s="1320">
        <f>BD表!U11/1000-1</f>
        <v>109080.549</v>
      </c>
      <c r="P22" s="1321"/>
      <c r="Q22" s="1321"/>
      <c r="R22" s="1321"/>
      <c r="S22" s="1321"/>
      <c r="T22" s="1322"/>
      <c r="U22" s="1305">
        <f>BD表!AA11/1000</f>
        <v>-29935.039000000001</v>
      </c>
      <c r="V22" s="1306"/>
      <c r="W22" s="1306"/>
      <c r="X22" s="1306"/>
      <c r="Y22" s="1306"/>
      <c r="Z22" s="1307"/>
      <c r="AA22" s="1308">
        <f>ROUND(U22/O22*100,1)</f>
        <v>-27.4</v>
      </c>
      <c r="AB22" s="1309"/>
      <c r="AC22" s="1309"/>
      <c r="AD22" s="1309"/>
      <c r="AE22" s="1310"/>
      <c r="AF22" s="742" t="s">
        <v>5</v>
      </c>
      <c r="AG22" s="741" t="s">
        <v>564</v>
      </c>
      <c r="AH22" s="741"/>
      <c r="AI22" s="741"/>
      <c r="AJ22" s="741"/>
      <c r="AK22" s="741"/>
      <c r="AL22" s="741"/>
      <c r="AM22" s="740"/>
    </row>
    <row r="23" spans="2:39" s="731" customFormat="1" ht="24.75" customHeight="1">
      <c r="B23" s="702"/>
      <c r="C23" s="1352"/>
      <c r="D23" s="1343"/>
      <c r="E23" s="1344"/>
      <c r="F23" s="1344"/>
      <c r="G23" s="1344"/>
      <c r="H23" s="1345"/>
      <c r="I23" s="1311">
        <f>BD表!O12/1000</f>
        <v>76891.83</v>
      </c>
      <c r="J23" s="1312"/>
      <c r="K23" s="1312"/>
      <c r="L23" s="1312"/>
      <c r="M23" s="1312"/>
      <c r="N23" s="1313"/>
      <c r="O23" s="1311"/>
      <c r="P23" s="1312"/>
      <c r="Q23" s="1312"/>
      <c r="R23" s="1312"/>
      <c r="S23" s="1312"/>
      <c r="T23" s="1313"/>
      <c r="U23" s="1311">
        <f>BD表!AA12/1000</f>
        <v>-32189.719000000001</v>
      </c>
      <c r="V23" s="1312"/>
      <c r="W23" s="1312"/>
      <c r="X23" s="1312"/>
      <c r="Y23" s="1312"/>
      <c r="Z23" s="1313"/>
      <c r="AA23" s="1317">
        <f>ROUND(U23/O22*100,1)</f>
        <v>-29.5</v>
      </c>
      <c r="AB23" s="1318"/>
      <c r="AC23" s="1318"/>
      <c r="AD23" s="1318"/>
      <c r="AE23" s="1319"/>
      <c r="AF23" s="739" t="s">
        <v>1</v>
      </c>
      <c r="AG23" s="1294" t="s">
        <v>563</v>
      </c>
      <c r="AH23" s="1294"/>
      <c r="AI23" s="1294"/>
      <c r="AJ23" s="1294"/>
      <c r="AK23" s="1294"/>
      <c r="AL23" s="1294"/>
      <c r="AM23" s="1295"/>
    </row>
    <row r="24" spans="2:39" s="731" customFormat="1" ht="24.75" customHeight="1">
      <c r="B24" s="702"/>
      <c r="C24" s="1346" t="s">
        <v>536</v>
      </c>
      <c r="D24" s="1325"/>
      <c r="E24" s="1325"/>
      <c r="F24" s="1325"/>
      <c r="G24" s="1325"/>
      <c r="H24" s="1347"/>
      <c r="I24" s="1302">
        <f>BD表!O13/1000</f>
        <v>367269.89500000002</v>
      </c>
      <c r="J24" s="1303"/>
      <c r="K24" s="1303"/>
      <c r="L24" s="1303"/>
      <c r="M24" s="1303"/>
      <c r="N24" s="1304"/>
      <c r="O24" s="1302">
        <f>BD表!U13/1000</f>
        <v>363464.73599999998</v>
      </c>
      <c r="P24" s="1303"/>
      <c r="Q24" s="1303"/>
      <c r="R24" s="1303"/>
      <c r="S24" s="1303"/>
      <c r="T24" s="1304"/>
      <c r="U24" s="1305">
        <f>BD表!AA13/1000</f>
        <v>3805.1590000000001</v>
      </c>
      <c r="V24" s="1306"/>
      <c r="W24" s="1306"/>
      <c r="X24" s="1306"/>
      <c r="Y24" s="1306"/>
      <c r="Z24" s="1307"/>
      <c r="AA24" s="1308">
        <f>ROUND(U24/O24*100,1)</f>
        <v>1</v>
      </c>
      <c r="AB24" s="1309"/>
      <c r="AC24" s="1309"/>
      <c r="AD24" s="1309"/>
      <c r="AE24" s="1310"/>
      <c r="AF24" s="1300" t="s">
        <v>562</v>
      </c>
      <c r="AG24" s="1296" t="s">
        <v>561</v>
      </c>
      <c r="AH24" s="1296"/>
      <c r="AI24" s="1296"/>
      <c r="AJ24" s="1296"/>
      <c r="AK24" s="1296"/>
      <c r="AL24" s="1296"/>
      <c r="AM24" s="1297"/>
    </row>
    <row r="25" spans="2:39" s="731" customFormat="1" ht="24.75" customHeight="1">
      <c r="B25" s="702"/>
      <c r="C25" s="1348"/>
      <c r="D25" s="1349"/>
      <c r="E25" s="1349"/>
      <c r="F25" s="1349"/>
      <c r="G25" s="1349"/>
      <c r="H25" s="1350"/>
      <c r="I25" s="1311">
        <f>BD表!O14/1000</f>
        <v>358990.10499999998</v>
      </c>
      <c r="J25" s="1312"/>
      <c r="K25" s="1312"/>
      <c r="L25" s="1312"/>
      <c r="M25" s="1312"/>
      <c r="N25" s="1313"/>
      <c r="O25" s="1311"/>
      <c r="P25" s="1312"/>
      <c r="Q25" s="1312"/>
      <c r="R25" s="1312"/>
      <c r="S25" s="1312"/>
      <c r="T25" s="1313"/>
      <c r="U25" s="1311">
        <f>BD表!AA14/1000</f>
        <v>-4474.6310000000003</v>
      </c>
      <c r="V25" s="1312"/>
      <c r="W25" s="1312"/>
      <c r="X25" s="1312"/>
      <c r="Y25" s="1312"/>
      <c r="Z25" s="1313"/>
      <c r="AA25" s="1317">
        <f>ROUND(U25/O24*100,1)</f>
        <v>-1.2</v>
      </c>
      <c r="AB25" s="1318"/>
      <c r="AC25" s="1318"/>
      <c r="AD25" s="1318"/>
      <c r="AE25" s="1319"/>
      <c r="AF25" s="1301"/>
      <c r="AG25" s="1298"/>
      <c r="AH25" s="1298"/>
      <c r="AI25" s="1298"/>
      <c r="AJ25" s="1298"/>
      <c r="AK25" s="1298"/>
      <c r="AL25" s="1298"/>
      <c r="AM25" s="1299"/>
    </row>
    <row r="26" spans="2:39" s="731" customFormat="1" ht="24.75" customHeight="1">
      <c r="B26" s="702"/>
      <c r="C26" s="1324" t="s">
        <v>539</v>
      </c>
      <c r="D26" s="1325"/>
      <c r="E26" s="1325"/>
      <c r="F26" s="1325"/>
      <c r="G26" s="1325"/>
      <c r="H26" s="1325"/>
      <c r="I26" s="1302">
        <f>BD表!O15/1000</f>
        <v>56796.305</v>
      </c>
      <c r="J26" s="1303"/>
      <c r="K26" s="1303"/>
      <c r="L26" s="1303"/>
      <c r="M26" s="1303"/>
      <c r="N26" s="1304"/>
      <c r="O26" s="1302">
        <f>BD表!U15/1000</f>
        <v>57661.974999999999</v>
      </c>
      <c r="P26" s="1303"/>
      <c r="Q26" s="1303"/>
      <c r="R26" s="1303"/>
      <c r="S26" s="1303"/>
      <c r="T26" s="1304"/>
      <c r="U26" s="1305">
        <f>BD表!AA15/1000</f>
        <v>-865.67</v>
      </c>
      <c r="V26" s="1306"/>
      <c r="W26" s="1306"/>
      <c r="X26" s="1306"/>
      <c r="Y26" s="1306"/>
      <c r="Z26" s="1307"/>
      <c r="AA26" s="1308">
        <f>ROUND(U26/O26*100,1)</f>
        <v>-1.5</v>
      </c>
      <c r="AB26" s="1309"/>
      <c r="AC26" s="1309"/>
      <c r="AD26" s="1309"/>
      <c r="AE26" s="1310"/>
      <c r="AF26" s="1328" t="s">
        <v>560</v>
      </c>
      <c r="AG26" s="1329"/>
      <c r="AH26" s="1329"/>
      <c r="AI26" s="1329"/>
      <c r="AJ26" s="1329"/>
      <c r="AK26" s="1329"/>
      <c r="AL26" s="1329"/>
      <c r="AM26" s="1330"/>
    </row>
    <row r="27" spans="2:39" s="731" customFormat="1" ht="24.75" customHeight="1" thickBot="1">
      <c r="B27" s="705"/>
      <c r="C27" s="1326"/>
      <c r="D27" s="1327"/>
      <c r="E27" s="1327"/>
      <c r="F27" s="1327"/>
      <c r="G27" s="1327"/>
      <c r="H27" s="1327"/>
      <c r="I27" s="1334">
        <f>BD表!O16/1000</f>
        <v>56210.686999999998</v>
      </c>
      <c r="J27" s="1335"/>
      <c r="K27" s="1335"/>
      <c r="L27" s="1335"/>
      <c r="M27" s="1335"/>
      <c r="N27" s="1336"/>
      <c r="O27" s="1334"/>
      <c r="P27" s="1335"/>
      <c r="Q27" s="1335"/>
      <c r="R27" s="1335"/>
      <c r="S27" s="1335"/>
      <c r="T27" s="1336"/>
      <c r="U27" s="1334">
        <f>BD表!AA16/1000</f>
        <v>-1451.288</v>
      </c>
      <c r="V27" s="1335"/>
      <c r="W27" s="1335"/>
      <c r="X27" s="1335"/>
      <c r="Y27" s="1335"/>
      <c r="Z27" s="1336"/>
      <c r="AA27" s="1337">
        <f>ROUND(U27/O26*100,1)</f>
        <v>-2.5</v>
      </c>
      <c r="AB27" s="1338"/>
      <c r="AC27" s="1338"/>
      <c r="AD27" s="1338"/>
      <c r="AE27" s="1339"/>
      <c r="AF27" s="1331"/>
      <c r="AG27" s="1332"/>
      <c r="AH27" s="1332"/>
      <c r="AI27" s="1332"/>
      <c r="AJ27" s="1332"/>
      <c r="AK27" s="1332"/>
      <c r="AL27" s="1332"/>
      <c r="AM27" s="1333"/>
    </row>
    <row r="28" spans="2:39" s="731" customFormat="1" ht="3.75" customHeight="1">
      <c r="B28" s="738"/>
      <c r="C28" s="737"/>
      <c r="D28" s="736"/>
      <c r="E28" s="736"/>
      <c r="F28" s="736"/>
      <c r="G28" s="736"/>
      <c r="H28" s="736"/>
      <c r="I28" s="735"/>
      <c r="J28" s="735"/>
      <c r="K28" s="735"/>
      <c r="L28" s="735"/>
      <c r="M28" s="735"/>
      <c r="N28" s="735"/>
      <c r="O28" s="735"/>
      <c r="P28" s="735"/>
      <c r="Q28" s="735"/>
      <c r="R28" s="735"/>
      <c r="S28" s="735"/>
      <c r="T28" s="735"/>
      <c r="U28" s="734"/>
      <c r="V28" s="734"/>
      <c r="W28" s="734"/>
      <c r="X28" s="734"/>
      <c r="Y28" s="734"/>
      <c r="Z28" s="734"/>
      <c r="AA28" s="733"/>
      <c r="AB28" s="733"/>
      <c r="AC28" s="733"/>
      <c r="AD28" s="733"/>
      <c r="AE28" s="733"/>
      <c r="AF28" s="732"/>
      <c r="AG28" s="732"/>
      <c r="AH28" s="732"/>
      <c r="AI28" s="732"/>
      <c r="AJ28" s="732"/>
      <c r="AK28" s="732"/>
      <c r="AL28" s="732"/>
      <c r="AM28" s="732"/>
    </row>
    <row r="29" spans="2:39" ht="14.25" hidden="1" customHeight="1">
      <c r="B29" s="730" t="s">
        <v>559</v>
      </c>
      <c r="C29" s="728"/>
      <c r="D29" s="727"/>
      <c r="E29" s="726"/>
      <c r="F29" s="726"/>
      <c r="G29" s="726"/>
      <c r="H29" s="726"/>
      <c r="I29" s="726"/>
      <c r="J29" s="726"/>
      <c r="K29" s="726"/>
      <c r="L29" s="726"/>
      <c r="M29" s="726"/>
      <c r="N29" s="726"/>
      <c r="O29" s="726"/>
      <c r="P29" s="726"/>
      <c r="Q29" s="726"/>
      <c r="R29" s="726"/>
      <c r="S29" s="726"/>
      <c r="T29" s="726"/>
      <c r="U29" s="726"/>
      <c r="V29" s="726"/>
      <c r="W29" s="726"/>
      <c r="X29" s="726"/>
      <c r="Y29" s="726"/>
      <c r="Z29" s="726"/>
      <c r="AA29" s="726"/>
      <c r="AB29" s="726"/>
      <c r="AC29" s="726"/>
      <c r="AD29" s="726"/>
      <c r="AE29" s="726"/>
      <c r="AF29" s="715"/>
      <c r="AG29" s="715"/>
      <c r="AH29" s="715"/>
      <c r="AI29" s="715"/>
      <c r="AJ29" s="715"/>
      <c r="AK29" s="715"/>
      <c r="AL29" s="715"/>
      <c r="AM29" s="715"/>
    </row>
    <row r="30" spans="2:39" ht="14.25" customHeight="1">
      <c r="B30" s="730" t="s">
        <v>558</v>
      </c>
      <c r="C30" s="728"/>
      <c r="D30" s="727"/>
      <c r="E30" s="726"/>
      <c r="F30" s="726"/>
      <c r="G30" s="726"/>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15"/>
      <c r="AG30" s="715"/>
      <c r="AH30" s="715"/>
      <c r="AI30" s="715"/>
      <c r="AJ30" s="715"/>
      <c r="AK30" s="715"/>
      <c r="AL30" s="715"/>
      <c r="AM30" s="715"/>
    </row>
    <row r="31" spans="2:39" ht="14.25" customHeight="1">
      <c r="B31" s="729"/>
      <c r="C31" s="728"/>
      <c r="D31" s="727"/>
      <c r="E31" s="726"/>
      <c r="F31" s="726"/>
      <c r="G31" s="726"/>
      <c r="H31" s="726"/>
      <c r="I31" s="726"/>
      <c r="J31" s="726"/>
      <c r="K31" s="726"/>
      <c r="L31" s="726"/>
      <c r="M31" s="726"/>
      <c r="N31" s="726"/>
      <c r="O31" s="726"/>
      <c r="P31" s="726"/>
      <c r="Q31" s="726"/>
      <c r="R31" s="726"/>
      <c r="S31" s="726"/>
      <c r="T31" s="726"/>
      <c r="U31" s="726"/>
      <c r="V31" s="726"/>
      <c r="W31" s="726"/>
      <c r="X31" s="726"/>
      <c r="Y31" s="726"/>
      <c r="Z31" s="726"/>
      <c r="AA31" s="726"/>
      <c r="AB31" s="726"/>
      <c r="AC31" s="726"/>
      <c r="AD31" s="726"/>
      <c r="AE31" s="726"/>
      <c r="AF31" s="715"/>
      <c r="AG31" s="715"/>
      <c r="AH31" s="715"/>
      <c r="AI31" s="715"/>
      <c r="AJ31" s="715"/>
      <c r="AK31" s="715"/>
      <c r="AL31" s="715"/>
      <c r="AM31" s="715"/>
    </row>
    <row r="32" spans="2:39" s="718" customFormat="1" ht="24" customHeight="1">
      <c r="B32" s="722" t="s">
        <v>557</v>
      </c>
      <c r="D32" s="1323" t="s">
        <v>556</v>
      </c>
      <c r="E32" s="1323"/>
      <c r="F32" s="1323"/>
      <c r="G32" s="1323"/>
      <c r="H32" s="1323"/>
      <c r="I32" s="1323"/>
      <c r="J32" s="1323"/>
      <c r="K32" s="1323"/>
      <c r="L32" s="1323"/>
      <c r="M32" s="1323"/>
      <c r="N32" s="1323"/>
      <c r="O32" s="1323"/>
      <c r="P32" s="1323"/>
      <c r="Q32" s="1323"/>
      <c r="R32" s="1323"/>
      <c r="S32" s="1323"/>
      <c r="T32" s="1323"/>
      <c r="U32" s="1323"/>
      <c r="V32" s="1323"/>
      <c r="W32" s="1323"/>
      <c r="X32" s="1323"/>
      <c r="Y32" s="1323"/>
      <c r="Z32" s="1323"/>
      <c r="AA32" s="1323"/>
      <c r="AB32" s="1323"/>
      <c r="AC32" s="1323"/>
      <c r="AD32" s="1323"/>
      <c r="AE32" s="1323"/>
      <c r="AF32" s="1323"/>
      <c r="AG32" s="1323"/>
      <c r="AH32" s="1323"/>
      <c r="AI32" s="1323"/>
      <c r="AJ32" s="1323"/>
      <c r="AK32" s="1323"/>
      <c r="AL32" s="1323"/>
      <c r="AM32" s="1323"/>
    </row>
    <row r="33" spans="2:44" ht="14.25" customHeight="1">
      <c r="AR33" s="725"/>
    </row>
    <row r="34" spans="2:44" s="718" customFormat="1" ht="14.25">
      <c r="B34" s="722"/>
      <c r="D34" s="721"/>
      <c r="E34" s="721"/>
      <c r="F34" s="721"/>
      <c r="G34" s="721"/>
      <c r="H34" s="721"/>
      <c r="I34" s="721"/>
      <c r="J34" s="721"/>
      <c r="K34" s="724"/>
      <c r="L34" s="724"/>
      <c r="M34" s="724"/>
      <c r="N34" s="724"/>
      <c r="AM34" s="723"/>
    </row>
    <row r="35" spans="2:44" s="718" customFormat="1" ht="14.25">
      <c r="B35" s="722"/>
      <c r="D35" s="721"/>
      <c r="E35" s="721"/>
      <c r="F35" s="721"/>
      <c r="G35" s="721"/>
      <c r="H35" s="721"/>
      <c r="I35" s="721"/>
      <c r="J35" s="721"/>
      <c r="K35" s="724"/>
      <c r="L35" s="724"/>
      <c r="M35" s="724"/>
      <c r="N35" s="724"/>
      <c r="AM35" s="723"/>
    </row>
    <row r="36" spans="2:44" s="718" customFormat="1" ht="13.5" customHeight="1">
      <c r="B36" s="722"/>
      <c r="D36" s="721"/>
      <c r="E36" s="721"/>
      <c r="F36" s="721"/>
      <c r="G36" s="721"/>
      <c r="H36" s="721"/>
      <c r="I36" s="721"/>
      <c r="J36" s="721"/>
      <c r="M36" s="720"/>
      <c r="N36" s="720"/>
      <c r="AM36" s="719"/>
    </row>
    <row r="37" spans="2:44" ht="14.25" customHeight="1">
      <c r="B37" s="717"/>
      <c r="C37" s="717"/>
      <c r="D37" s="716"/>
      <c r="E37" s="715"/>
      <c r="F37" s="715"/>
      <c r="G37" s="715"/>
      <c r="H37" s="715"/>
      <c r="I37" s="715"/>
      <c r="J37" s="715"/>
      <c r="K37" s="715"/>
      <c r="L37" s="715"/>
      <c r="M37" s="715"/>
      <c r="N37" s="715"/>
      <c r="O37" s="715"/>
      <c r="P37" s="715"/>
      <c r="Q37" s="715"/>
      <c r="R37" s="715"/>
      <c r="S37" s="715"/>
      <c r="T37" s="715"/>
      <c r="U37" s="715"/>
      <c r="V37" s="715"/>
      <c r="W37" s="715"/>
      <c r="X37" s="715"/>
      <c r="Y37" s="715"/>
      <c r="Z37" s="715"/>
      <c r="AA37" s="715"/>
      <c r="AB37" s="715"/>
      <c r="AC37" s="715"/>
      <c r="AD37" s="715"/>
      <c r="AE37" s="715"/>
      <c r="AF37" s="715"/>
      <c r="AG37" s="715"/>
      <c r="AH37" s="715"/>
      <c r="AI37" s="715"/>
      <c r="AJ37" s="715"/>
      <c r="AK37" s="715"/>
      <c r="AL37" s="715"/>
      <c r="AM37" s="715"/>
    </row>
    <row r="38" spans="2:44">
      <c r="Z38" s="712"/>
      <c r="AA38" s="712"/>
      <c r="AB38" s="712"/>
      <c r="AC38" s="712"/>
      <c r="AD38" s="712"/>
      <c r="AE38" s="712"/>
      <c r="AF38" s="712"/>
      <c r="AG38" s="712"/>
      <c r="AH38" s="712"/>
      <c r="AI38" s="712"/>
      <c r="AJ38" s="712"/>
      <c r="AK38" s="712"/>
      <c r="AL38" s="712"/>
      <c r="AM38" s="712"/>
      <c r="AN38" s="712"/>
      <c r="AO38" s="712"/>
      <c r="AP38" s="712"/>
      <c r="AQ38" s="712"/>
    </row>
    <row r="39" spans="2:44">
      <c r="Z39" s="712"/>
      <c r="AA39" s="712"/>
      <c r="AB39" s="712"/>
      <c r="AC39" s="712"/>
      <c r="AD39" s="712"/>
      <c r="AE39" s="712"/>
      <c r="AF39" s="712"/>
      <c r="AG39" s="712"/>
      <c r="AH39" s="712"/>
      <c r="AI39" s="712"/>
      <c r="AJ39" s="712"/>
      <c r="AK39" s="712"/>
      <c r="AL39" s="712"/>
      <c r="AM39" s="712"/>
      <c r="AN39" s="712"/>
      <c r="AO39" s="712"/>
      <c r="AP39" s="712"/>
      <c r="AQ39" s="712"/>
    </row>
    <row r="40" spans="2:44">
      <c r="Z40" s="712"/>
      <c r="AA40" s="712"/>
      <c r="AB40" s="712"/>
      <c r="AC40" s="712"/>
      <c r="AD40" s="712"/>
      <c r="AE40" s="712"/>
      <c r="AF40" s="712"/>
      <c r="AG40" s="712"/>
      <c r="AH40" s="712"/>
      <c r="AI40" s="712"/>
      <c r="AJ40" s="712"/>
      <c r="AK40" s="712"/>
      <c r="AL40" s="712"/>
      <c r="AM40" s="712"/>
      <c r="AN40" s="712"/>
      <c r="AO40" s="712"/>
      <c r="AP40" s="712"/>
      <c r="AQ40" s="712"/>
    </row>
    <row r="41" spans="2:44">
      <c r="Z41" s="712"/>
      <c r="AA41" s="712"/>
      <c r="AB41" s="712"/>
      <c r="AC41" s="712"/>
      <c r="AD41" s="712"/>
      <c r="AE41" s="712"/>
      <c r="AF41" s="712"/>
      <c r="AG41" s="712"/>
      <c r="AH41" s="712"/>
      <c r="AI41" s="712"/>
      <c r="AJ41" s="712"/>
      <c r="AK41" s="712"/>
      <c r="AL41" s="712"/>
      <c r="AM41" s="712"/>
      <c r="AN41" s="712"/>
      <c r="AO41" s="712"/>
      <c r="AP41" s="712"/>
      <c r="AQ41" s="712"/>
    </row>
    <row r="42" spans="2:44">
      <c r="Z42" s="712"/>
      <c r="AA42" s="712"/>
      <c r="AB42" s="712"/>
      <c r="AC42" s="712"/>
      <c r="AD42" s="712"/>
      <c r="AE42" s="712"/>
      <c r="AF42" s="712"/>
      <c r="AG42" s="712"/>
      <c r="AH42" s="712"/>
      <c r="AI42" s="712"/>
      <c r="AJ42" s="712"/>
      <c r="AK42" s="712"/>
      <c r="AL42" s="712"/>
      <c r="AM42" s="712"/>
      <c r="AN42" s="712"/>
      <c r="AO42" s="712"/>
      <c r="AP42" s="712"/>
      <c r="AQ42" s="712"/>
    </row>
    <row r="43" spans="2:44">
      <c r="Z43" s="712"/>
      <c r="AA43" s="712"/>
      <c r="AB43" s="712"/>
      <c r="AC43" s="712"/>
      <c r="AD43" s="712"/>
      <c r="AE43" s="712"/>
      <c r="AF43" s="712"/>
      <c r="AG43" s="712"/>
      <c r="AH43" s="712"/>
      <c r="AI43" s="712"/>
      <c r="AJ43" s="712"/>
      <c r="AK43" s="712"/>
      <c r="AL43" s="712"/>
      <c r="AM43" s="712"/>
      <c r="AN43" s="712"/>
      <c r="AO43" s="712"/>
      <c r="AP43" s="712"/>
      <c r="AQ43" s="712"/>
    </row>
    <row r="44" spans="2:44">
      <c r="Z44" s="712"/>
      <c r="AA44" s="712"/>
      <c r="AB44" s="712"/>
      <c r="AC44" s="712"/>
      <c r="AD44" s="712"/>
      <c r="AE44" s="712"/>
      <c r="AF44" s="712"/>
      <c r="AG44" s="712"/>
      <c r="AH44" s="712"/>
      <c r="AI44" s="712"/>
      <c r="AJ44" s="712"/>
      <c r="AK44" s="712"/>
      <c r="AL44" s="712"/>
      <c r="AM44" s="712"/>
      <c r="AN44" s="712"/>
      <c r="AO44" s="712"/>
      <c r="AP44" s="712"/>
      <c r="AQ44" s="712"/>
    </row>
    <row r="45" spans="2:44">
      <c r="Z45" s="712"/>
      <c r="AA45" s="712"/>
      <c r="AB45" s="712"/>
      <c r="AC45" s="712"/>
      <c r="AD45" s="712"/>
      <c r="AE45" s="712"/>
      <c r="AF45" s="712"/>
      <c r="AG45" s="712"/>
      <c r="AH45" s="712"/>
      <c r="AI45" s="712"/>
      <c r="AJ45" s="712"/>
      <c r="AK45" s="712"/>
      <c r="AL45" s="712"/>
      <c r="AM45" s="712"/>
      <c r="AN45" s="712"/>
      <c r="AO45" s="712"/>
      <c r="AP45" s="712"/>
      <c r="AQ45" s="712"/>
    </row>
    <row r="46" spans="2:44">
      <c r="Z46" s="712"/>
      <c r="AA46" s="712"/>
      <c r="AB46" s="712"/>
      <c r="AC46" s="712"/>
      <c r="AD46" s="712"/>
      <c r="AE46" s="712"/>
      <c r="AF46" s="712"/>
      <c r="AG46" s="712"/>
      <c r="AH46" s="712"/>
      <c r="AI46" s="712"/>
      <c r="AJ46" s="712"/>
      <c r="AK46" s="712"/>
      <c r="AL46" s="712"/>
      <c r="AM46" s="712"/>
      <c r="AN46" s="712"/>
      <c r="AO46" s="712"/>
      <c r="AP46" s="712"/>
      <c r="AQ46" s="712"/>
    </row>
    <row r="47" spans="2:44">
      <c r="Z47" s="712"/>
      <c r="AA47" s="712"/>
      <c r="AB47" s="712"/>
      <c r="AC47" s="712"/>
      <c r="AD47" s="712"/>
      <c r="AE47" s="712"/>
      <c r="AF47" s="712"/>
      <c r="AG47" s="712"/>
      <c r="AH47" s="712"/>
      <c r="AI47" s="712"/>
      <c r="AJ47" s="712"/>
      <c r="AK47" s="712"/>
      <c r="AL47" s="712"/>
      <c r="AM47" s="712"/>
      <c r="AN47" s="712"/>
      <c r="AO47" s="712"/>
      <c r="AP47" s="712"/>
      <c r="AQ47" s="712"/>
    </row>
    <row r="48" spans="2:44">
      <c r="Z48" s="712"/>
      <c r="AA48" s="712"/>
      <c r="AB48" s="712"/>
      <c r="AC48" s="712"/>
      <c r="AD48" s="712"/>
      <c r="AE48" s="712"/>
      <c r="AF48" s="712"/>
      <c r="AG48" s="712"/>
      <c r="AH48" s="712"/>
      <c r="AI48" s="712"/>
      <c r="AJ48" s="712"/>
      <c r="AK48" s="712"/>
      <c r="AL48" s="712"/>
      <c r="AM48" s="712"/>
      <c r="AN48" s="712"/>
      <c r="AO48" s="712"/>
      <c r="AP48" s="712"/>
      <c r="AQ48" s="712"/>
    </row>
    <row r="49" spans="26:43">
      <c r="Z49" s="712"/>
      <c r="AA49" s="712"/>
      <c r="AB49" s="712"/>
      <c r="AC49" s="712"/>
      <c r="AD49" s="712"/>
      <c r="AE49" s="712"/>
      <c r="AF49" s="712"/>
      <c r="AG49" s="712"/>
      <c r="AH49" s="712"/>
      <c r="AI49" s="712"/>
      <c r="AJ49" s="714"/>
      <c r="AK49" s="713"/>
      <c r="AL49" s="713"/>
      <c r="AM49" s="712"/>
      <c r="AN49" s="712"/>
      <c r="AO49" s="712"/>
      <c r="AP49" s="712"/>
      <c r="AQ49" s="712"/>
    </row>
    <row r="50" spans="26:43">
      <c r="Z50" s="712"/>
      <c r="AA50" s="712"/>
      <c r="AB50" s="712"/>
      <c r="AC50" s="712"/>
      <c r="AD50" s="712"/>
      <c r="AE50" s="712"/>
      <c r="AF50" s="712"/>
      <c r="AG50" s="712"/>
      <c r="AH50" s="712"/>
      <c r="AI50" s="712"/>
      <c r="AL50" s="712"/>
      <c r="AM50" s="712"/>
      <c r="AN50" s="712"/>
      <c r="AO50" s="712"/>
      <c r="AP50" s="712"/>
      <c r="AQ50" s="712"/>
    </row>
    <row r="51" spans="26:43">
      <c r="Z51" s="712"/>
      <c r="AA51" s="712"/>
      <c r="AB51" s="712"/>
      <c r="AC51" s="712"/>
      <c r="AD51" s="712"/>
      <c r="AE51" s="712"/>
      <c r="AF51" s="712"/>
      <c r="AG51" s="712"/>
      <c r="AH51" s="712"/>
      <c r="AI51" s="712"/>
      <c r="AJ51" s="712"/>
      <c r="AK51" s="712"/>
      <c r="AL51" s="712"/>
      <c r="AM51" s="712"/>
      <c r="AN51" s="712"/>
      <c r="AO51" s="712"/>
      <c r="AP51" s="712"/>
      <c r="AQ51" s="712"/>
    </row>
    <row r="52" spans="26:43">
      <c r="Z52" s="712"/>
      <c r="AA52" s="712"/>
      <c r="AB52" s="712"/>
      <c r="AC52" s="712"/>
      <c r="AD52" s="712"/>
      <c r="AE52" s="712"/>
      <c r="AF52" s="712"/>
      <c r="AG52" s="712"/>
      <c r="AH52" s="712"/>
      <c r="AI52" s="712"/>
      <c r="AJ52" s="712"/>
      <c r="AK52" s="712"/>
      <c r="AL52" s="712"/>
      <c r="AM52" s="712"/>
      <c r="AN52" s="712"/>
      <c r="AO52" s="712"/>
      <c r="AP52" s="712"/>
      <c r="AQ52" s="712"/>
    </row>
    <row r="53" spans="26:43">
      <c r="Z53" s="712"/>
      <c r="AA53" s="712"/>
      <c r="AB53" s="712"/>
      <c r="AC53" s="712"/>
      <c r="AD53" s="712"/>
      <c r="AE53" s="712"/>
      <c r="AF53" s="712"/>
      <c r="AG53" s="712"/>
      <c r="AH53" s="712"/>
      <c r="AI53" s="712"/>
      <c r="AJ53" s="712"/>
      <c r="AK53" s="712"/>
      <c r="AL53" s="712"/>
      <c r="AM53" s="712"/>
      <c r="AN53" s="712"/>
      <c r="AO53" s="712"/>
      <c r="AP53" s="712"/>
      <c r="AQ53" s="712"/>
    </row>
    <row r="54" spans="26:43">
      <c r="Z54" s="712"/>
      <c r="AA54" s="712"/>
      <c r="AB54" s="712"/>
      <c r="AC54" s="712"/>
      <c r="AD54" s="712"/>
      <c r="AE54" s="712"/>
      <c r="AF54" s="712"/>
      <c r="AG54" s="712"/>
      <c r="AH54" s="712"/>
      <c r="AI54" s="712"/>
      <c r="AJ54" s="712"/>
      <c r="AK54" s="712"/>
      <c r="AL54" s="712"/>
      <c r="AM54" s="712"/>
      <c r="AN54" s="712"/>
      <c r="AO54" s="712"/>
      <c r="AP54" s="712"/>
      <c r="AQ54" s="712"/>
    </row>
    <row r="55" spans="26:43">
      <c r="Z55" s="712"/>
      <c r="AA55" s="712"/>
      <c r="AB55" s="712"/>
      <c r="AC55" s="712"/>
      <c r="AD55" s="712"/>
      <c r="AE55" s="712"/>
      <c r="AF55" s="712"/>
      <c r="AG55" s="712"/>
      <c r="AH55" s="712"/>
      <c r="AI55" s="712"/>
      <c r="AJ55" s="712"/>
      <c r="AK55" s="712"/>
      <c r="AL55" s="712"/>
      <c r="AM55" s="712"/>
      <c r="AN55" s="712"/>
      <c r="AO55" s="712"/>
      <c r="AP55" s="712"/>
      <c r="AQ55" s="712"/>
    </row>
    <row r="64" spans="26:43" ht="13.5" customHeight="1">
      <c r="AC64" s="710"/>
      <c r="AD64" s="710"/>
      <c r="AE64" s="710"/>
      <c r="AF64" s="710"/>
      <c r="AG64" s="710"/>
      <c r="AH64" s="710"/>
      <c r="AI64" s="710"/>
      <c r="AJ64" s="710"/>
      <c r="AK64" s="710"/>
      <c r="AL64" s="710"/>
      <c r="AM64" s="710"/>
    </row>
    <row r="65" spans="27:39">
      <c r="AA65" s="710"/>
      <c r="AB65" s="711"/>
      <c r="AC65" s="710"/>
      <c r="AD65" s="710"/>
      <c r="AE65" s="710"/>
      <c r="AF65" s="710"/>
      <c r="AG65" s="710"/>
      <c r="AH65" s="710"/>
      <c r="AI65" s="710"/>
      <c r="AJ65" s="710"/>
      <c r="AK65" s="710"/>
      <c r="AL65" s="710"/>
      <c r="AM65" s="710"/>
    </row>
  </sheetData>
  <mergeCells count="71">
    <mergeCell ref="AF19:AM19"/>
    <mergeCell ref="C19:H19"/>
    <mergeCell ref="I19:N19"/>
    <mergeCell ref="AF17:AM18"/>
    <mergeCell ref="AF20:AM21"/>
    <mergeCell ref="I17:N17"/>
    <mergeCell ref="O17:T17"/>
    <mergeCell ref="U17:Z17"/>
    <mergeCell ref="AA17:AE17"/>
    <mergeCell ref="B17:H18"/>
    <mergeCell ref="I18:N18"/>
    <mergeCell ref="O18:T18"/>
    <mergeCell ref="U18:Z18"/>
    <mergeCell ref="AA18:AE18"/>
    <mergeCell ref="O19:T19"/>
    <mergeCell ref="U19:Z19"/>
    <mergeCell ref="AF14:AM16"/>
    <mergeCell ref="D3:J3"/>
    <mergeCell ref="O3:V3"/>
    <mergeCell ref="W3:AB3"/>
    <mergeCell ref="AC3:AH3"/>
    <mergeCell ref="AI3:AK3"/>
    <mergeCell ref="B5:AM11"/>
    <mergeCell ref="B14:H16"/>
    <mergeCell ref="I14:N16"/>
    <mergeCell ref="O14:T16"/>
    <mergeCell ref="U14:Z16"/>
    <mergeCell ref="AA14:AE16"/>
    <mergeCell ref="D22:H23"/>
    <mergeCell ref="AA20:AE20"/>
    <mergeCell ref="C24:H25"/>
    <mergeCell ref="C20:C23"/>
    <mergeCell ref="I20:N20"/>
    <mergeCell ref="O20:T20"/>
    <mergeCell ref="U20:Z20"/>
    <mergeCell ref="D20:H21"/>
    <mergeCell ref="U21:Z21"/>
    <mergeCell ref="AA21:AE21"/>
    <mergeCell ref="AA25:AE25"/>
    <mergeCell ref="D32:AM32"/>
    <mergeCell ref="C26:H27"/>
    <mergeCell ref="AF26:AM27"/>
    <mergeCell ref="I27:N27"/>
    <mergeCell ref="O27:T27"/>
    <mergeCell ref="U27:Z27"/>
    <mergeCell ref="AA27:AE27"/>
    <mergeCell ref="I26:N26"/>
    <mergeCell ref="O26:T26"/>
    <mergeCell ref="U26:Z26"/>
    <mergeCell ref="AA26:AE26"/>
    <mergeCell ref="AA19:AE19"/>
    <mergeCell ref="I23:N23"/>
    <mergeCell ref="O23:T23"/>
    <mergeCell ref="U23:Z23"/>
    <mergeCell ref="AA23:AE23"/>
    <mergeCell ref="AA22:AE22"/>
    <mergeCell ref="U22:Z22"/>
    <mergeCell ref="O22:T22"/>
    <mergeCell ref="I22:N22"/>
    <mergeCell ref="I21:N21"/>
    <mergeCell ref="O21:T21"/>
    <mergeCell ref="AG23:AM23"/>
    <mergeCell ref="AG24:AM25"/>
    <mergeCell ref="AF24:AF25"/>
    <mergeCell ref="I24:N24"/>
    <mergeCell ref="O24:T24"/>
    <mergeCell ref="U24:Z24"/>
    <mergeCell ref="AA24:AE24"/>
    <mergeCell ref="I25:N25"/>
    <mergeCell ref="O25:T25"/>
    <mergeCell ref="U25:Z25"/>
  </mergeCells>
  <phoneticPr fontId="4"/>
  <pageMargins left="0.59055118110236227" right="0.31496062992125984" top="0.70866141732283472" bottom="0" header="0.51181102362204722" footer="0.31496062992125984"/>
  <pageSetup paperSize="9" scale="84" orientation="portrait" r:id="rId1"/>
  <headerFooter alignWithMargins="0">
    <oddFooter>&amp;C15</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52"/>
  <sheetViews>
    <sheetView tabSelected="1" view="pageBreakPreview" topLeftCell="A34" zoomScaleNormal="100" zoomScaleSheetLayoutView="100" workbookViewId="0">
      <selection activeCell="K41" sqref="K41"/>
    </sheetView>
  </sheetViews>
  <sheetFormatPr defaultRowHeight="13.5"/>
  <cols>
    <col min="1" max="9" width="9.625" style="1" customWidth="1"/>
    <col min="10" max="16384" width="9" style="1"/>
  </cols>
  <sheetData>
    <row r="1" spans="1:18" ht="13.5" customHeight="1">
      <c r="G1" s="12"/>
      <c r="H1" s="12"/>
      <c r="I1" s="12"/>
      <c r="J1" s="12"/>
    </row>
    <row r="2" spans="1:18" ht="13.5" customHeight="1">
      <c r="G2" s="12"/>
      <c r="H2" s="12"/>
      <c r="I2" s="12"/>
      <c r="J2" s="12"/>
    </row>
    <row r="3" spans="1:18" ht="13.5" customHeight="1">
      <c r="G3" s="12"/>
      <c r="H3" s="12"/>
      <c r="I3" s="12"/>
      <c r="J3" s="12"/>
    </row>
    <row r="4" spans="1:18" ht="14.25" customHeight="1">
      <c r="G4" s="12"/>
      <c r="H4" s="12"/>
      <c r="I4" s="12"/>
      <c r="J4" s="12"/>
    </row>
    <row r="5" spans="1:18" ht="14.25" customHeight="1">
      <c r="G5" s="12"/>
      <c r="H5" s="12"/>
      <c r="I5" s="12"/>
      <c r="J5" s="12"/>
    </row>
    <row r="11" spans="1:18" ht="13.5" customHeight="1">
      <c r="A11" s="1155" t="s">
        <v>18</v>
      </c>
      <c r="B11" s="1156"/>
      <c r="C11" s="1156"/>
      <c r="D11" s="1156"/>
      <c r="E11" s="1156"/>
      <c r="F11" s="1156"/>
      <c r="G11" s="1156"/>
      <c r="H11" s="1156"/>
      <c r="I11" s="1156"/>
    </row>
    <row r="12" spans="1:18" ht="13.5" customHeight="1">
      <c r="A12" s="1156"/>
      <c r="B12" s="1156"/>
      <c r="C12" s="1156"/>
      <c r="D12" s="1156"/>
      <c r="E12" s="1156"/>
      <c r="F12" s="1156"/>
      <c r="G12" s="1156"/>
      <c r="H12" s="1156"/>
      <c r="I12" s="1156"/>
      <c r="J12" s="1157"/>
      <c r="K12" s="1157"/>
      <c r="L12" s="1157"/>
      <c r="M12" s="1157"/>
      <c r="N12" s="1157"/>
      <c r="O12" s="1157"/>
      <c r="P12" s="1157"/>
      <c r="Q12" s="1157"/>
      <c r="R12" s="1157"/>
    </row>
    <row r="13" spans="1:18" ht="13.5" customHeight="1">
      <c r="A13" s="1156"/>
      <c r="B13" s="1156"/>
      <c r="C13" s="1156"/>
      <c r="D13" s="1156"/>
      <c r="E13" s="1156"/>
      <c r="F13" s="1156"/>
      <c r="G13" s="1156"/>
      <c r="H13" s="1156"/>
      <c r="I13" s="1156"/>
      <c r="J13" s="1157"/>
      <c r="K13" s="1157"/>
      <c r="L13" s="1157"/>
      <c r="M13" s="1157"/>
      <c r="N13" s="1157"/>
      <c r="O13" s="1157"/>
      <c r="P13" s="1157"/>
      <c r="Q13" s="1157"/>
      <c r="R13" s="1157"/>
    </row>
    <row r="14" spans="1:18" ht="13.5" customHeight="1">
      <c r="A14" s="1156"/>
      <c r="B14" s="1156"/>
      <c r="C14" s="1156"/>
      <c r="D14" s="1156"/>
      <c r="E14" s="1156"/>
      <c r="F14" s="1156"/>
      <c r="G14" s="1156"/>
      <c r="H14" s="1156"/>
      <c r="I14" s="1156"/>
      <c r="J14" s="1157"/>
      <c r="K14" s="1157"/>
      <c r="L14" s="1157"/>
      <c r="M14" s="1157"/>
      <c r="N14" s="1157"/>
      <c r="O14" s="1157"/>
      <c r="P14" s="1157"/>
      <c r="Q14" s="1157"/>
      <c r="R14" s="1157"/>
    </row>
    <row r="15" spans="1:18" ht="13.5" customHeight="1">
      <c r="A15" s="1156"/>
      <c r="B15" s="1156"/>
      <c r="C15" s="1156"/>
      <c r="D15" s="1156"/>
      <c r="E15" s="1156"/>
      <c r="F15" s="1156"/>
      <c r="G15" s="1156"/>
      <c r="H15" s="1156"/>
      <c r="I15" s="1156"/>
      <c r="J15" s="1157"/>
      <c r="K15" s="1157"/>
      <c r="L15" s="1157"/>
      <c r="M15" s="1157"/>
      <c r="N15" s="1157"/>
      <c r="O15" s="1157"/>
      <c r="P15" s="1157"/>
      <c r="Q15" s="1157"/>
      <c r="R15" s="1157"/>
    </row>
    <row r="16" spans="1:18" ht="13.5" customHeight="1">
      <c r="A16" s="1155" t="s">
        <v>781</v>
      </c>
      <c r="B16" s="1156"/>
      <c r="C16" s="1156"/>
      <c r="D16" s="1156"/>
      <c r="E16" s="1156"/>
      <c r="F16" s="1156"/>
      <c r="G16" s="1156"/>
      <c r="H16" s="1156"/>
      <c r="I16" s="1156"/>
    </row>
    <row r="17" spans="1:14" ht="13.5" customHeight="1">
      <c r="A17" s="1156"/>
      <c r="B17" s="1156"/>
      <c r="C17" s="1156"/>
      <c r="D17" s="1156"/>
      <c r="E17" s="1156"/>
      <c r="F17" s="1156"/>
      <c r="G17" s="1156"/>
      <c r="H17" s="1156"/>
      <c r="I17" s="1156"/>
    </row>
    <row r="18" spans="1:14" ht="13.5" customHeight="1">
      <c r="A18" s="1156"/>
      <c r="B18" s="1156"/>
      <c r="C18" s="1156"/>
      <c r="D18" s="1156"/>
      <c r="E18" s="1156"/>
      <c r="F18" s="1156"/>
      <c r="G18" s="1156"/>
      <c r="H18" s="1156"/>
      <c r="I18" s="1156"/>
    </row>
    <row r="19" spans="1:14" ht="13.5" customHeight="1">
      <c r="A19" s="1156"/>
      <c r="B19" s="1156"/>
      <c r="C19" s="1156"/>
      <c r="D19" s="1156"/>
      <c r="E19" s="1156"/>
      <c r="F19" s="1156"/>
      <c r="G19" s="1156"/>
      <c r="H19" s="1156"/>
      <c r="I19" s="1156"/>
    </row>
    <row r="20" spans="1:14" ht="13.5" customHeight="1">
      <c r="A20" s="1156"/>
      <c r="B20" s="1156"/>
      <c r="C20" s="1156"/>
      <c r="D20" s="1156"/>
      <c r="E20" s="1156"/>
      <c r="F20" s="1156"/>
      <c r="G20" s="1156"/>
      <c r="H20" s="1156"/>
      <c r="I20" s="1156"/>
    </row>
    <row r="22" spans="1:14" ht="14.25">
      <c r="N22" s="8"/>
    </row>
    <row r="23" spans="1:14">
      <c r="N23"/>
    </row>
    <row r="24" spans="1:14">
      <c r="N24"/>
    </row>
    <row r="25" spans="1:14">
      <c r="N25"/>
    </row>
    <row r="26" spans="1:14">
      <c r="N26"/>
    </row>
    <row r="27" spans="1:14">
      <c r="N27"/>
    </row>
    <row r="28" spans="1:14">
      <c r="N28"/>
    </row>
    <row r="29" spans="1:14">
      <c r="N29"/>
    </row>
    <row r="30" spans="1:14">
      <c r="N30"/>
    </row>
    <row r="31" spans="1:14">
      <c r="N31"/>
    </row>
    <row r="32" spans="1:14">
      <c r="N32"/>
    </row>
    <row r="33" spans="3:14">
      <c r="N33"/>
    </row>
    <row r="34" spans="3:14">
      <c r="N34"/>
    </row>
    <row r="35" spans="3:14">
      <c r="N35"/>
    </row>
    <row r="36" spans="3:14">
      <c r="N36"/>
    </row>
    <row r="37" spans="3:14">
      <c r="N37"/>
    </row>
    <row r="38" spans="3:14">
      <c r="N38"/>
    </row>
    <row r="39" spans="3:14">
      <c r="N39"/>
    </row>
    <row r="40" spans="3:14">
      <c r="N40"/>
    </row>
    <row r="41" spans="3:14">
      <c r="N41"/>
    </row>
    <row r="42" spans="3:14">
      <c r="N42"/>
    </row>
    <row r="43" spans="3:14">
      <c r="N43"/>
    </row>
    <row r="44" spans="3:14" ht="13.5" customHeight="1">
      <c r="C44" s="1152" t="s">
        <v>782</v>
      </c>
      <c r="D44" s="1153"/>
      <c r="E44" s="1153"/>
      <c r="F44" s="1153"/>
      <c r="G44" s="1153"/>
      <c r="N44"/>
    </row>
    <row r="45" spans="3:14" ht="13.5" customHeight="1">
      <c r="C45" s="1153"/>
      <c r="D45" s="1153"/>
      <c r="E45" s="1153"/>
      <c r="F45" s="1153"/>
      <c r="G45" s="1153"/>
    </row>
    <row r="46" spans="3:14" ht="13.5" customHeight="1">
      <c r="C46" s="1153"/>
      <c r="D46" s="1153"/>
      <c r="E46" s="1153"/>
      <c r="F46" s="1153"/>
      <c r="G46" s="1153"/>
    </row>
    <row r="47" spans="3:14" ht="13.5" customHeight="1">
      <c r="C47" s="1152" t="s">
        <v>16</v>
      </c>
      <c r="D47" s="1153"/>
      <c r="E47" s="1153"/>
      <c r="F47" s="1153"/>
      <c r="G47" s="1153"/>
      <c r="N47"/>
    </row>
    <row r="48" spans="3:14" ht="13.5" customHeight="1">
      <c r="C48" s="1153"/>
      <c r="D48" s="1153"/>
      <c r="E48" s="1153"/>
      <c r="F48" s="1153"/>
      <c r="G48" s="1153"/>
    </row>
    <row r="49" spans="3:7" ht="13.5" customHeight="1">
      <c r="C49" s="1153"/>
      <c r="D49" s="1153"/>
      <c r="E49" s="1153"/>
      <c r="F49" s="1153"/>
      <c r="G49" s="1153"/>
    </row>
    <row r="50" spans="3:7">
      <c r="C50" s="1645" t="s">
        <v>783</v>
      </c>
      <c r="D50" s="1645"/>
      <c r="E50" s="1645"/>
      <c r="F50" s="1645"/>
      <c r="G50" s="1645"/>
    </row>
    <row r="51" spans="3:7">
      <c r="C51" s="1645"/>
      <c r="D51" s="1645"/>
      <c r="E51" s="1645"/>
      <c r="F51" s="1645"/>
      <c r="G51" s="1645"/>
    </row>
    <row r="52" spans="3:7">
      <c r="C52" s="1645"/>
      <c r="D52" s="1645"/>
      <c r="E52" s="1645"/>
      <c r="F52" s="1645"/>
      <c r="G52" s="1645"/>
    </row>
  </sheetData>
  <mergeCells count="6">
    <mergeCell ref="C50:G52"/>
    <mergeCell ref="A11:I15"/>
    <mergeCell ref="J12:R15"/>
    <mergeCell ref="A16:I20"/>
    <mergeCell ref="C44:G46"/>
    <mergeCell ref="C47:G49"/>
  </mergeCells>
  <phoneticPr fontId="4"/>
  <pageMargins left="0.78700000000000003" right="0.78700000000000003" top="0.84" bottom="0.98399999999999999" header="0.51200000000000001" footer="0.51200000000000001"/>
  <pageSetup paperSize="9"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H349"/>
  <sheetViews>
    <sheetView view="pageBreakPreview" topLeftCell="A37" zoomScaleNormal="130" zoomScaleSheetLayoutView="100" workbookViewId="0">
      <selection activeCell="M7" sqref="M7"/>
    </sheetView>
  </sheetViews>
  <sheetFormatPr defaultColWidth="9" defaultRowHeight="13.5"/>
  <cols>
    <col min="1" max="1" width="1.375" style="939" customWidth="1"/>
    <col min="2" max="9" width="1.375" style="941" customWidth="1"/>
    <col min="10" max="10" width="1.875" style="941" customWidth="1"/>
    <col min="11" max="12" width="1.375" style="941" customWidth="1"/>
    <col min="13" max="13" width="4.375" style="941" customWidth="1"/>
    <col min="14" max="14" width="1.5" style="941" customWidth="1"/>
    <col min="15" max="47" width="1.375" style="941" customWidth="1"/>
    <col min="48" max="48" width="2.125" style="941" customWidth="1"/>
    <col min="49" max="66" width="1.375" style="941" customWidth="1"/>
    <col min="67" max="67" width="2.125" style="941" customWidth="1"/>
    <col min="68" max="68" width="1.625" style="941" customWidth="1"/>
    <col min="69" max="149" width="1.375" style="941" customWidth="1"/>
    <col min="150" max="16384" width="9" style="941"/>
  </cols>
  <sheetData>
    <row r="1" spans="1:86" s="827" customFormat="1" ht="24.75" customHeight="1">
      <c r="A1" s="825" t="s">
        <v>631</v>
      </c>
      <c r="B1" s="826"/>
      <c r="F1" s="828"/>
    </row>
    <row r="2" spans="1:86" s="827" customFormat="1" ht="13.5" customHeight="1">
      <c r="A2" s="829"/>
      <c r="B2" s="826"/>
      <c r="F2" s="828"/>
    </row>
    <row r="3" spans="1:86" s="831" customFormat="1" ht="22.5" customHeight="1">
      <c r="A3" s="830" t="s">
        <v>632</v>
      </c>
    </row>
    <row r="4" spans="1:86" s="831" customFormat="1" ht="24.75" customHeight="1">
      <c r="A4" s="832"/>
    </row>
    <row r="5" spans="1:86" s="831" customFormat="1" ht="43.5" customHeight="1">
      <c r="A5" s="1473" t="s">
        <v>633</v>
      </c>
      <c r="B5" s="1473"/>
      <c r="C5" s="1473"/>
      <c r="D5" s="1473"/>
      <c r="E5" s="1473"/>
      <c r="F5" s="1473"/>
      <c r="G5" s="1473"/>
      <c r="H5" s="1473"/>
      <c r="I5" s="1473"/>
      <c r="J5" s="1473"/>
      <c r="K5" s="1473"/>
      <c r="L5" s="1473"/>
      <c r="M5" s="1473"/>
      <c r="N5" s="1474" t="s">
        <v>634</v>
      </c>
      <c r="O5" s="1474"/>
      <c r="P5" s="1474"/>
      <c r="Q5" s="1474"/>
      <c r="R5" s="1474"/>
      <c r="S5" s="1474"/>
      <c r="T5" s="1474"/>
      <c r="U5" s="1474"/>
      <c r="V5" s="1474"/>
      <c r="W5" s="1474"/>
      <c r="X5" s="1474"/>
      <c r="Y5" s="1474"/>
      <c r="Z5" s="1475"/>
      <c r="AA5" s="1476" t="s">
        <v>635</v>
      </c>
      <c r="AB5" s="1474"/>
      <c r="AC5" s="1474"/>
      <c r="AD5" s="1474"/>
      <c r="AE5" s="1474"/>
      <c r="AF5" s="1474"/>
      <c r="AG5" s="1474"/>
      <c r="AH5" s="1474"/>
      <c r="AI5" s="1474"/>
      <c r="AJ5" s="1474"/>
      <c r="AK5" s="1474"/>
      <c r="AL5" s="1474"/>
      <c r="AM5" s="1474"/>
      <c r="AN5" s="1477" t="s">
        <v>636</v>
      </c>
      <c r="AO5" s="1478"/>
      <c r="AP5" s="1478"/>
      <c r="AQ5" s="1478"/>
      <c r="AR5" s="1478"/>
      <c r="AS5" s="1478"/>
      <c r="AT5" s="1478"/>
      <c r="AU5" s="1478"/>
      <c r="AV5" s="1478"/>
      <c r="AW5" s="1473" t="s">
        <v>637</v>
      </c>
      <c r="AX5" s="1473"/>
      <c r="AY5" s="1473"/>
      <c r="AZ5" s="1473"/>
      <c r="BA5" s="1473"/>
      <c r="BB5" s="1473"/>
      <c r="BC5" s="1473"/>
      <c r="BD5" s="1473"/>
      <c r="BE5" s="1473"/>
      <c r="BF5" s="1473"/>
      <c r="BG5" s="1473"/>
      <c r="BH5" s="1473"/>
      <c r="BI5" s="1473"/>
      <c r="BJ5" s="1473"/>
      <c r="BK5" s="1473"/>
      <c r="BL5" s="1473"/>
      <c r="BM5" s="1473"/>
      <c r="BN5" s="1473"/>
      <c r="BO5" s="1473"/>
      <c r="BP5" s="1473"/>
      <c r="BZ5" s="1472"/>
      <c r="CA5" s="1472"/>
      <c r="CB5" s="1472"/>
      <c r="CC5" s="1472"/>
      <c r="CD5" s="1472"/>
      <c r="CE5" s="1472"/>
      <c r="CF5" s="1472"/>
      <c r="CG5" s="833"/>
      <c r="CH5" s="834"/>
    </row>
    <row r="6" spans="1:86" s="831" customFormat="1" ht="16.5" customHeight="1">
      <c r="A6" s="1420" t="s">
        <v>638</v>
      </c>
      <c r="B6" s="1421"/>
      <c r="C6" s="1421"/>
      <c r="D6" s="1421"/>
      <c r="E6" s="1421"/>
      <c r="F6" s="1421"/>
      <c r="G6" s="1421"/>
      <c r="H6" s="1421"/>
      <c r="I6" s="1421"/>
      <c r="J6" s="1421"/>
      <c r="K6" s="1421"/>
      <c r="L6" s="1421"/>
      <c r="M6" s="1422"/>
      <c r="N6" s="835"/>
      <c r="O6" s="836"/>
      <c r="P6" s="836"/>
      <c r="Q6" s="836"/>
      <c r="R6" s="836"/>
      <c r="S6" s="836"/>
      <c r="T6" s="836"/>
      <c r="U6" s="836"/>
      <c r="V6" s="836"/>
      <c r="W6" s="836"/>
      <c r="X6" s="836"/>
      <c r="Y6" s="836"/>
      <c r="Z6" s="836"/>
      <c r="AA6" s="835"/>
      <c r="AB6" s="835"/>
      <c r="AC6" s="835"/>
      <c r="AD6" s="835"/>
      <c r="AE6" s="835"/>
      <c r="AF6" s="835"/>
      <c r="AG6" s="835"/>
      <c r="AH6" s="835"/>
      <c r="AI6" s="835"/>
      <c r="AJ6" s="835"/>
      <c r="AK6" s="835"/>
      <c r="AL6" s="835"/>
      <c r="AM6" s="837"/>
      <c r="AN6" s="838"/>
      <c r="AO6" s="839"/>
      <c r="AP6" s="839"/>
      <c r="AQ6" s="839"/>
      <c r="AR6" s="839"/>
      <c r="AS6" s="839"/>
      <c r="AT6" s="839"/>
      <c r="AU6" s="839"/>
      <c r="AV6" s="840"/>
      <c r="AW6" s="1457" t="s">
        <v>639</v>
      </c>
      <c r="AX6" s="1458"/>
      <c r="AY6" s="1458"/>
      <c r="AZ6" s="1458"/>
      <c r="BA6" s="1458"/>
      <c r="BB6" s="1458"/>
      <c r="BC6" s="1458"/>
      <c r="BD6" s="1458"/>
      <c r="BE6" s="1458"/>
      <c r="BF6" s="1458"/>
      <c r="BG6" s="1458"/>
      <c r="BH6" s="1458"/>
      <c r="BI6" s="1458"/>
      <c r="BJ6" s="1458"/>
      <c r="BK6" s="1458"/>
      <c r="BL6" s="1458"/>
      <c r="BM6" s="1458"/>
      <c r="BN6" s="1458"/>
      <c r="BO6" s="1458"/>
      <c r="BP6" s="1459"/>
    </row>
    <row r="7" spans="1:86" s="831" customFormat="1" ht="16.5" customHeight="1">
      <c r="A7" s="841"/>
      <c r="B7" s="842"/>
      <c r="C7" s="842"/>
      <c r="D7" s="842"/>
      <c r="E7" s="842"/>
      <c r="F7" s="842"/>
      <c r="G7" s="842"/>
      <c r="H7" s="842"/>
      <c r="I7" s="842"/>
      <c r="J7" s="842"/>
      <c r="K7" s="842"/>
      <c r="L7" s="842"/>
      <c r="M7" s="843"/>
      <c r="N7" s="844" t="s">
        <v>640</v>
      </c>
      <c r="O7" s="845"/>
      <c r="P7" s="845"/>
      <c r="Q7" s="845"/>
      <c r="R7" s="845"/>
      <c r="S7" s="845"/>
      <c r="T7" s="845"/>
      <c r="U7" s="845"/>
      <c r="V7" s="845"/>
      <c r="W7" s="845"/>
      <c r="X7" s="845"/>
      <c r="Y7" s="845"/>
      <c r="Z7" s="845"/>
      <c r="AA7" s="846"/>
      <c r="AB7" s="846"/>
      <c r="AC7" s="846"/>
      <c r="AD7" s="846"/>
      <c r="AE7" s="846"/>
      <c r="AF7" s="846"/>
      <c r="AG7" s="846"/>
      <c r="AH7" s="846"/>
      <c r="AI7" s="846"/>
      <c r="AJ7" s="846"/>
      <c r="AK7" s="846"/>
      <c r="AL7" s="846"/>
      <c r="AM7" s="847"/>
      <c r="AN7" s="848"/>
      <c r="AO7" s="849"/>
      <c r="AP7" s="849"/>
      <c r="AQ7" s="849"/>
      <c r="AR7" s="849"/>
      <c r="AS7" s="849"/>
      <c r="AT7" s="849"/>
      <c r="AU7" s="849"/>
      <c r="AV7" s="850"/>
      <c r="AW7" s="1460"/>
      <c r="AX7" s="1418"/>
      <c r="AY7" s="1418"/>
      <c r="AZ7" s="1418"/>
      <c r="BA7" s="1418"/>
      <c r="BB7" s="1418"/>
      <c r="BC7" s="1418"/>
      <c r="BD7" s="1418"/>
      <c r="BE7" s="1418"/>
      <c r="BF7" s="1418"/>
      <c r="BG7" s="1418"/>
      <c r="BH7" s="1418"/>
      <c r="BI7" s="1418"/>
      <c r="BJ7" s="1418"/>
      <c r="BK7" s="1418"/>
      <c r="BL7" s="1418"/>
      <c r="BM7" s="1418"/>
      <c r="BN7" s="1418"/>
      <c r="BO7" s="1418"/>
      <c r="BP7" s="1461"/>
    </row>
    <row r="8" spans="1:86" s="831" customFormat="1" ht="18" customHeight="1">
      <c r="A8" s="1466" t="s">
        <v>641</v>
      </c>
      <c r="B8" s="1440"/>
      <c r="C8" s="1440"/>
      <c r="D8" s="1440"/>
      <c r="E8" s="1440"/>
      <c r="F8" s="1440"/>
      <c r="G8" s="1440"/>
      <c r="H8" s="1440"/>
      <c r="I8" s="1440"/>
      <c r="J8" s="1440"/>
      <c r="K8" s="1440"/>
      <c r="L8" s="1440"/>
      <c r="M8" s="1467"/>
      <c r="P8" s="851"/>
      <c r="Q8" s="851"/>
      <c r="R8" s="851"/>
      <c r="S8" s="851"/>
      <c r="T8" s="851"/>
      <c r="U8" s="851"/>
      <c r="V8" s="851"/>
      <c r="W8" s="851"/>
      <c r="X8" s="851"/>
      <c r="Y8" s="851"/>
      <c r="Z8" s="851"/>
      <c r="AA8" s="851"/>
      <c r="AB8" s="851"/>
      <c r="AC8" s="851"/>
      <c r="AD8" s="851"/>
      <c r="AE8" s="851"/>
      <c r="AF8" s="851"/>
      <c r="AG8" s="851"/>
      <c r="AH8" s="851"/>
      <c r="AI8" s="851"/>
      <c r="AJ8" s="851"/>
      <c r="AK8" s="851"/>
      <c r="AL8" s="851"/>
      <c r="AM8" s="852"/>
      <c r="AN8" s="1468" t="s">
        <v>642</v>
      </c>
      <c r="AO8" s="1469"/>
      <c r="AP8" s="1469"/>
      <c r="AQ8" s="1469"/>
      <c r="AR8" s="1469"/>
      <c r="AS8" s="1469"/>
      <c r="AT8" s="1469"/>
      <c r="AU8" s="1469"/>
      <c r="AV8" s="1470"/>
      <c r="AW8" s="1462"/>
      <c r="AX8" s="1418"/>
      <c r="AY8" s="1418"/>
      <c r="AZ8" s="1418"/>
      <c r="BA8" s="1418"/>
      <c r="BB8" s="1418"/>
      <c r="BC8" s="1418"/>
      <c r="BD8" s="1418"/>
      <c r="BE8" s="1418"/>
      <c r="BF8" s="1418"/>
      <c r="BG8" s="1418"/>
      <c r="BH8" s="1418"/>
      <c r="BI8" s="1418"/>
      <c r="BJ8" s="1418"/>
      <c r="BK8" s="1418"/>
      <c r="BL8" s="1418"/>
      <c r="BM8" s="1418"/>
      <c r="BN8" s="1418"/>
      <c r="BO8" s="1418"/>
      <c r="BP8" s="1461"/>
    </row>
    <row r="9" spans="1:86" s="831" customFormat="1" ht="18" customHeight="1">
      <c r="A9" s="1466"/>
      <c r="B9" s="1440"/>
      <c r="C9" s="1440"/>
      <c r="D9" s="1440"/>
      <c r="E9" s="1440"/>
      <c r="F9" s="1440"/>
      <c r="G9" s="1440"/>
      <c r="H9" s="1440"/>
      <c r="I9" s="1440"/>
      <c r="J9" s="1440"/>
      <c r="K9" s="1440"/>
      <c r="L9" s="1440"/>
      <c r="M9" s="1467"/>
      <c r="N9" s="845"/>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2"/>
      <c r="AN9" s="1471"/>
      <c r="AO9" s="1469"/>
      <c r="AP9" s="1469"/>
      <c r="AQ9" s="1469"/>
      <c r="AR9" s="1469"/>
      <c r="AS9" s="1469"/>
      <c r="AT9" s="1469"/>
      <c r="AU9" s="1469"/>
      <c r="AV9" s="1470"/>
      <c r="AW9" s="1462"/>
      <c r="AX9" s="1418"/>
      <c r="AY9" s="1418"/>
      <c r="AZ9" s="1418"/>
      <c r="BA9" s="1418"/>
      <c r="BB9" s="1418"/>
      <c r="BC9" s="1418"/>
      <c r="BD9" s="1418"/>
      <c r="BE9" s="1418"/>
      <c r="BF9" s="1418"/>
      <c r="BG9" s="1418"/>
      <c r="BH9" s="1418"/>
      <c r="BI9" s="1418"/>
      <c r="BJ9" s="1418"/>
      <c r="BK9" s="1418"/>
      <c r="BL9" s="1418"/>
      <c r="BM9" s="1418"/>
      <c r="BN9" s="1418"/>
      <c r="BO9" s="1418"/>
      <c r="BP9" s="1461"/>
    </row>
    <row r="10" spans="1:86" s="831" customFormat="1" ht="18" customHeight="1">
      <c r="A10" s="1466"/>
      <c r="B10" s="1440"/>
      <c r="C10" s="1440"/>
      <c r="D10" s="1440"/>
      <c r="E10" s="1440"/>
      <c r="F10" s="1440"/>
      <c r="G10" s="1440"/>
      <c r="H10" s="1440"/>
      <c r="I10" s="1440"/>
      <c r="J10" s="1440"/>
      <c r="K10" s="1440"/>
      <c r="L10" s="1440"/>
      <c r="M10" s="1467"/>
      <c r="N10" s="854"/>
      <c r="O10" s="1419" t="s">
        <v>643</v>
      </c>
      <c r="P10" s="1419"/>
      <c r="Q10" s="1419"/>
      <c r="R10" s="1419"/>
      <c r="S10" s="1419"/>
      <c r="T10" s="1419"/>
      <c r="U10" s="1419"/>
      <c r="V10" s="1419"/>
      <c r="W10" s="1419"/>
      <c r="X10" s="1419"/>
      <c r="Y10" s="1419"/>
      <c r="Z10" s="1419"/>
      <c r="AA10" s="1419"/>
      <c r="AB10" s="1419"/>
      <c r="AC10" s="1419"/>
      <c r="AD10" s="1419"/>
      <c r="AE10" s="1419"/>
      <c r="AF10" s="1419"/>
      <c r="AG10" s="1419"/>
      <c r="AH10" s="1419"/>
      <c r="AI10" s="1419"/>
      <c r="AJ10" s="1419"/>
      <c r="AK10" s="1419"/>
      <c r="AL10" s="1419"/>
      <c r="AM10" s="852"/>
      <c r="AN10" s="1471"/>
      <c r="AO10" s="1469"/>
      <c r="AP10" s="1469"/>
      <c r="AQ10" s="1469"/>
      <c r="AR10" s="1469"/>
      <c r="AS10" s="1469"/>
      <c r="AT10" s="1469"/>
      <c r="AU10" s="1469"/>
      <c r="AV10" s="1470"/>
      <c r="AW10" s="1462"/>
      <c r="AX10" s="1418"/>
      <c r="AY10" s="1418"/>
      <c r="AZ10" s="1418"/>
      <c r="BA10" s="1418"/>
      <c r="BB10" s="1418"/>
      <c r="BC10" s="1418"/>
      <c r="BD10" s="1418"/>
      <c r="BE10" s="1418"/>
      <c r="BF10" s="1418"/>
      <c r="BG10" s="1418"/>
      <c r="BH10" s="1418"/>
      <c r="BI10" s="1418"/>
      <c r="BJ10" s="1418"/>
      <c r="BK10" s="1418"/>
      <c r="BL10" s="1418"/>
      <c r="BM10" s="1418"/>
      <c r="BN10" s="1418"/>
      <c r="BO10" s="1418"/>
      <c r="BP10" s="1461"/>
    </row>
    <row r="11" spans="1:86" s="831" customFormat="1" ht="18" customHeight="1">
      <c r="A11" s="1466"/>
      <c r="B11" s="1440"/>
      <c r="C11" s="1440"/>
      <c r="D11" s="1440"/>
      <c r="E11" s="1440"/>
      <c r="F11" s="1440"/>
      <c r="G11" s="1440"/>
      <c r="H11" s="1440"/>
      <c r="I11" s="1440"/>
      <c r="J11" s="1440"/>
      <c r="K11" s="1440"/>
      <c r="L11" s="1440"/>
      <c r="M11" s="1467"/>
      <c r="N11" s="854"/>
      <c r="O11" s="855" t="s">
        <v>644</v>
      </c>
      <c r="P11" s="855"/>
      <c r="Q11" s="855"/>
      <c r="R11" s="855"/>
      <c r="S11" s="855"/>
      <c r="T11" s="855"/>
      <c r="U11" s="855"/>
      <c r="V11" s="855"/>
      <c r="W11" s="855"/>
      <c r="X11" s="855"/>
      <c r="Y11" s="855"/>
      <c r="Z11" s="855"/>
      <c r="AA11" s="855"/>
      <c r="AB11" s="855"/>
      <c r="AC11" s="855"/>
      <c r="AD11" s="855"/>
      <c r="AE11" s="855"/>
      <c r="AF11" s="855"/>
      <c r="AG11" s="855"/>
      <c r="AH11" s="855"/>
      <c r="AI11" s="856"/>
      <c r="AJ11" s="855"/>
      <c r="AK11" s="855"/>
      <c r="AL11" s="855"/>
      <c r="AM11" s="852"/>
      <c r="AN11" s="1471"/>
      <c r="AO11" s="1469"/>
      <c r="AP11" s="1469"/>
      <c r="AQ11" s="1469"/>
      <c r="AR11" s="1469"/>
      <c r="AS11" s="1469"/>
      <c r="AT11" s="1469"/>
      <c r="AU11" s="1469"/>
      <c r="AV11" s="1470"/>
      <c r="AW11" s="1462"/>
      <c r="AX11" s="1418"/>
      <c r="AY11" s="1418"/>
      <c r="AZ11" s="1418"/>
      <c r="BA11" s="1418"/>
      <c r="BB11" s="1418"/>
      <c r="BC11" s="1418"/>
      <c r="BD11" s="1418"/>
      <c r="BE11" s="1418"/>
      <c r="BF11" s="1418"/>
      <c r="BG11" s="1418"/>
      <c r="BH11" s="1418"/>
      <c r="BI11" s="1418"/>
      <c r="BJ11" s="1418"/>
      <c r="BK11" s="1418"/>
      <c r="BL11" s="1418"/>
      <c r="BM11" s="1418"/>
      <c r="BN11" s="1418"/>
      <c r="BO11" s="1418"/>
      <c r="BP11" s="1461"/>
    </row>
    <row r="12" spans="1:86" s="831" customFormat="1" ht="18" customHeight="1">
      <c r="A12" s="1466"/>
      <c r="B12" s="1440"/>
      <c r="C12" s="1440"/>
      <c r="D12" s="1440"/>
      <c r="E12" s="1440"/>
      <c r="F12" s="1440"/>
      <c r="G12" s="1440"/>
      <c r="H12" s="1440"/>
      <c r="I12" s="1440"/>
      <c r="J12" s="1440"/>
      <c r="K12" s="1440"/>
      <c r="L12" s="1440"/>
      <c r="M12" s="1467"/>
      <c r="N12" s="857"/>
      <c r="O12" s="1456" t="s">
        <v>645</v>
      </c>
      <c r="P12" s="1456"/>
      <c r="Q12" s="1456"/>
      <c r="R12" s="1456"/>
      <c r="S12" s="1456"/>
      <c r="T12" s="1456"/>
      <c r="U12" s="1456"/>
      <c r="V12" s="851"/>
      <c r="W12" s="851"/>
      <c r="X12" s="851"/>
      <c r="Y12" s="851"/>
      <c r="Z12" s="851"/>
      <c r="AA12" s="853"/>
      <c r="AB12" s="853"/>
      <c r="AC12" s="853"/>
      <c r="AD12" s="853"/>
      <c r="AE12" s="851"/>
      <c r="AF12" s="858"/>
      <c r="AG12" s="859"/>
      <c r="AH12" s="859"/>
      <c r="AI12" s="859"/>
      <c r="AJ12" s="859"/>
      <c r="AK12" s="859"/>
      <c r="AL12" s="859"/>
      <c r="AM12" s="852"/>
      <c r="AN12" s="1471"/>
      <c r="AO12" s="1469"/>
      <c r="AP12" s="1469"/>
      <c r="AQ12" s="1469"/>
      <c r="AR12" s="1469"/>
      <c r="AS12" s="1469"/>
      <c r="AT12" s="1469"/>
      <c r="AU12" s="1469"/>
      <c r="AV12" s="1470"/>
      <c r="AW12" s="1462"/>
      <c r="AX12" s="1418"/>
      <c r="AY12" s="1418"/>
      <c r="AZ12" s="1418"/>
      <c r="BA12" s="1418"/>
      <c r="BB12" s="1418"/>
      <c r="BC12" s="1418"/>
      <c r="BD12" s="1418"/>
      <c r="BE12" s="1418"/>
      <c r="BF12" s="1418"/>
      <c r="BG12" s="1418"/>
      <c r="BH12" s="1418"/>
      <c r="BI12" s="1418"/>
      <c r="BJ12" s="1418"/>
      <c r="BK12" s="1418"/>
      <c r="BL12" s="1418"/>
      <c r="BM12" s="1418"/>
      <c r="BN12" s="1418"/>
      <c r="BO12" s="1418"/>
      <c r="BP12" s="1461"/>
    </row>
    <row r="13" spans="1:86" s="831" customFormat="1" ht="18" customHeight="1">
      <c r="A13" s="1466"/>
      <c r="B13" s="1440"/>
      <c r="C13" s="1440"/>
      <c r="D13" s="1440"/>
      <c r="E13" s="1440"/>
      <c r="F13" s="1440"/>
      <c r="G13" s="1440"/>
      <c r="H13" s="1440"/>
      <c r="I13" s="1440"/>
      <c r="J13" s="1440"/>
      <c r="K13" s="1440"/>
      <c r="L13" s="1440"/>
      <c r="M13" s="1467"/>
      <c r="N13" s="845"/>
      <c r="O13" s="851"/>
      <c r="Q13" s="1456" t="s">
        <v>646</v>
      </c>
      <c r="R13" s="1456"/>
      <c r="S13" s="1456"/>
      <c r="T13" s="1456"/>
      <c r="U13" s="1456"/>
      <c r="V13" s="1456"/>
      <c r="W13" s="851"/>
      <c r="X13" s="851"/>
      <c r="Y13" s="851"/>
      <c r="Z13" s="853"/>
      <c r="AA13" s="853"/>
      <c r="AB13" s="853"/>
      <c r="AC13" s="853"/>
      <c r="AD13" s="853"/>
      <c r="AE13" s="851"/>
      <c r="AF13" s="858"/>
      <c r="AG13" s="859"/>
      <c r="AH13" s="859"/>
      <c r="AI13" s="859"/>
      <c r="AJ13" s="859"/>
      <c r="AK13" s="859"/>
      <c r="AL13" s="859"/>
      <c r="AM13" s="852"/>
      <c r="AN13" s="1471"/>
      <c r="AO13" s="1469"/>
      <c r="AP13" s="1469"/>
      <c r="AQ13" s="1469"/>
      <c r="AR13" s="1469"/>
      <c r="AS13" s="1469"/>
      <c r="AT13" s="1469"/>
      <c r="AU13" s="1469"/>
      <c r="AV13" s="1470"/>
      <c r="AW13" s="1462"/>
      <c r="AX13" s="1418"/>
      <c r="AY13" s="1418"/>
      <c r="AZ13" s="1418"/>
      <c r="BA13" s="1418"/>
      <c r="BB13" s="1418"/>
      <c r="BC13" s="1418"/>
      <c r="BD13" s="1418"/>
      <c r="BE13" s="1418"/>
      <c r="BF13" s="1418"/>
      <c r="BG13" s="1418"/>
      <c r="BH13" s="1418"/>
      <c r="BI13" s="1418"/>
      <c r="BJ13" s="1418"/>
      <c r="BK13" s="1418"/>
      <c r="BL13" s="1418"/>
      <c r="BM13" s="1418"/>
      <c r="BN13" s="1418"/>
      <c r="BO13" s="1418"/>
      <c r="BP13" s="1461"/>
    </row>
    <row r="14" spans="1:86" s="831" customFormat="1" ht="18" customHeight="1">
      <c r="A14" s="1466"/>
      <c r="B14" s="1440"/>
      <c r="C14" s="1440"/>
      <c r="D14" s="1440"/>
      <c r="E14" s="1440"/>
      <c r="F14" s="1440"/>
      <c r="G14" s="1440"/>
      <c r="H14" s="1440"/>
      <c r="I14" s="1440"/>
      <c r="J14" s="1440"/>
      <c r="K14" s="1440"/>
      <c r="L14" s="1440"/>
      <c r="M14" s="1467"/>
      <c r="N14" s="845"/>
      <c r="O14" s="853"/>
      <c r="P14" s="851"/>
      <c r="Q14" s="851"/>
      <c r="R14" s="1456" t="s">
        <v>647</v>
      </c>
      <c r="S14" s="1456"/>
      <c r="T14" s="1456"/>
      <c r="U14" s="1456"/>
      <c r="V14" s="1456"/>
      <c r="W14" s="1456"/>
      <c r="X14" s="1456"/>
      <c r="Y14" s="853"/>
      <c r="Z14" s="853"/>
      <c r="AA14" s="853"/>
      <c r="AB14" s="853"/>
      <c r="AC14" s="853"/>
      <c r="AD14" s="853"/>
      <c r="AE14" s="1456" t="s">
        <v>648</v>
      </c>
      <c r="AF14" s="1456"/>
      <c r="AG14" s="1456"/>
      <c r="AH14" s="1456"/>
      <c r="AI14" s="1456"/>
      <c r="AJ14" s="1456"/>
      <c r="AK14" s="1456"/>
      <c r="AL14" s="859"/>
      <c r="AM14" s="852"/>
      <c r="AN14" s="1471"/>
      <c r="AO14" s="1469"/>
      <c r="AP14" s="1469"/>
      <c r="AQ14" s="1469"/>
      <c r="AR14" s="1469"/>
      <c r="AS14" s="1469"/>
      <c r="AT14" s="1469"/>
      <c r="AU14" s="1469"/>
      <c r="AV14" s="1470"/>
      <c r="AW14" s="1462"/>
      <c r="AX14" s="1418"/>
      <c r="AY14" s="1418"/>
      <c r="AZ14" s="1418"/>
      <c r="BA14" s="1418"/>
      <c r="BB14" s="1418"/>
      <c r="BC14" s="1418"/>
      <c r="BD14" s="1418"/>
      <c r="BE14" s="1418"/>
      <c r="BF14" s="1418"/>
      <c r="BG14" s="1418"/>
      <c r="BH14" s="1418"/>
      <c r="BI14" s="1418"/>
      <c r="BJ14" s="1418"/>
      <c r="BK14" s="1418"/>
      <c r="BL14" s="1418"/>
      <c r="BM14" s="1418"/>
      <c r="BN14" s="1418"/>
      <c r="BO14" s="1418"/>
      <c r="BP14" s="1461"/>
    </row>
    <row r="15" spans="1:86" s="831" customFormat="1" ht="18" customHeight="1">
      <c r="A15" s="1466"/>
      <c r="B15" s="1440"/>
      <c r="C15" s="1440"/>
      <c r="D15" s="1440"/>
      <c r="E15" s="1440"/>
      <c r="F15" s="1440"/>
      <c r="G15" s="1440"/>
      <c r="H15" s="1440"/>
      <c r="I15" s="1440"/>
      <c r="J15" s="1440"/>
      <c r="K15" s="1440"/>
      <c r="L15" s="1440"/>
      <c r="M15" s="1467"/>
      <c r="N15" s="845"/>
      <c r="O15" s="853"/>
      <c r="Q15" s="1456" t="s">
        <v>649</v>
      </c>
      <c r="R15" s="1456"/>
      <c r="S15" s="1456"/>
      <c r="T15" s="1456"/>
      <c r="U15" s="1456"/>
      <c r="V15" s="1456"/>
      <c r="W15" s="851"/>
      <c r="X15" s="851"/>
      <c r="Y15" s="851"/>
      <c r="Z15" s="853"/>
      <c r="AA15" s="853"/>
      <c r="AB15" s="853"/>
      <c r="AC15" s="853"/>
      <c r="AD15" s="853"/>
      <c r="AE15" s="860"/>
      <c r="AF15" s="860"/>
      <c r="AG15" s="860"/>
      <c r="AH15" s="860"/>
      <c r="AI15" s="860"/>
      <c r="AJ15" s="860"/>
      <c r="AK15" s="860"/>
      <c r="AL15" s="859"/>
      <c r="AM15" s="852"/>
      <c r="AN15" s="1471"/>
      <c r="AO15" s="1469"/>
      <c r="AP15" s="1469"/>
      <c r="AQ15" s="1469"/>
      <c r="AR15" s="1469"/>
      <c r="AS15" s="1469"/>
      <c r="AT15" s="1469"/>
      <c r="AU15" s="1469"/>
      <c r="AV15" s="1470"/>
      <c r="AW15" s="1462"/>
      <c r="AX15" s="1418"/>
      <c r="AY15" s="1418"/>
      <c r="AZ15" s="1418"/>
      <c r="BA15" s="1418"/>
      <c r="BB15" s="1418"/>
      <c r="BC15" s="1418"/>
      <c r="BD15" s="1418"/>
      <c r="BE15" s="1418"/>
      <c r="BF15" s="1418"/>
      <c r="BG15" s="1418"/>
      <c r="BH15" s="1418"/>
      <c r="BI15" s="1418"/>
      <c r="BJ15" s="1418"/>
      <c r="BK15" s="1418"/>
      <c r="BL15" s="1418"/>
      <c r="BM15" s="1418"/>
      <c r="BN15" s="1418"/>
      <c r="BO15" s="1418"/>
      <c r="BP15" s="1461"/>
    </row>
    <row r="16" spans="1:86" s="831" customFormat="1" ht="18" customHeight="1">
      <c r="A16" s="1466"/>
      <c r="B16" s="1440"/>
      <c r="C16" s="1440"/>
      <c r="D16" s="1440"/>
      <c r="E16" s="1440"/>
      <c r="F16" s="1440"/>
      <c r="G16" s="1440"/>
      <c r="H16" s="1440"/>
      <c r="I16" s="1440"/>
      <c r="J16" s="1440"/>
      <c r="K16" s="1440"/>
      <c r="L16" s="1440"/>
      <c r="M16" s="1467"/>
      <c r="N16" s="845"/>
      <c r="O16" s="853"/>
      <c r="P16" s="851"/>
      <c r="Q16" s="851"/>
      <c r="R16" s="1456" t="s">
        <v>650</v>
      </c>
      <c r="S16" s="1456"/>
      <c r="T16" s="1456"/>
      <c r="U16" s="1456"/>
      <c r="V16" s="1456"/>
      <c r="W16" s="1456"/>
      <c r="X16" s="1456"/>
      <c r="Y16" s="853"/>
      <c r="Z16" s="853"/>
      <c r="AA16" s="853"/>
      <c r="AB16" s="853"/>
      <c r="AC16" s="853"/>
      <c r="AD16" s="853"/>
      <c r="AE16" s="1456" t="s">
        <v>651</v>
      </c>
      <c r="AF16" s="1456"/>
      <c r="AG16" s="1456"/>
      <c r="AH16" s="1456"/>
      <c r="AI16" s="1456"/>
      <c r="AJ16" s="1456"/>
      <c r="AK16" s="1456"/>
      <c r="AL16" s="859"/>
      <c r="AM16" s="852"/>
      <c r="AN16" s="1471"/>
      <c r="AO16" s="1469"/>
      <c r="AP16" s="1469"/>
      <c r="AQ16" s="1469"/>
      <c r="AR16" s="1469"/>
      <c r="AS16" s="1469"/>
      <c r="AT16" s="1469"/>
      <c r="AU16" s="1469"/>
      <c r="AV16" s="1470"/>
      <c r="AW16" s="1462"/>
      <c r="AX16" s="1418"/>
      <c r="AY16" s="1418"/>
      <c r="AZ16" s="1418"/>
      <c r="BA16" s="1418"/>
      <c r="BB16" s="1418"/>
      <c r="BC16" s="1418"/>
      <c r="BD16" s="1418"/>
      <c r="BE16" s="1418"/>
      <c r="BF16" s="1418"/>
      <c r="BG16" s="1418"/>
      <c r="BH16" s="1418"/>
      <c r="BI16" s="1418"/>
      <c r="BJ16" s="1418"/>
      <c r="BK16" s="1418"/>
      <c r="BL16" s="1418"/>
      <c r="BM16" s="1418"/>
      <c r="BN16" s="1418"/>
      <c r="BO16" s="1418"/>
      <c r="BP16" s="1461"/>
    </row>
    <row r="17" spans="1:68" s="831" customFormat="1" ht="18" customHeight="1">
      <c r="A17" s="1466"/>
      <c r="B17" s="1440"/>
      <c r="C17" s="1440"/>
      <c r="D17" s="1440"/>
      <c r="E17" s="1440"/>
      <c r="F17" s="1440"/>
      <c r="G17" s="1440"/>
      <c r="H17" s="1440"/>
      <c r="I17" s="1440"/>
      <c r="J17" s="1440"/>
      <c r="K17" s="1440"/>
      <c r="L17" s="1440"/>
      <c r="M17" s="1467"/>
      <c r="N17" s="845"/>
      <c r="O17" s="853"/>
      <c r="Q17" s="1456" t="s">
        <v>652</v>
      </c>
      <c r="R17" s="1456"/>
      <c r="S17" s="1456"/>
      <c r="T17" s="1456"/>
      <c r="U17" s="1456"/>
      <c r="V17" s="1456"/>
      <c r="W17" s="851"/>
      <c r="X17" s="851"/>
      <c r="Y17" s="851"/>
      <c r="Z17" s="853"/>
      <c r="AA17" s="853"/>
      <c r="AB17" s="853"/>
      <c r="AC17" s="853"/>
      <c r="AD17" s="853"/>
      <c r="AE17" s="860"/>
      <c r="AF17" s="860"/>
      <c r="AG17" s="860"/>
      <c r="AH17" s="860"/>
      <c r="AI17" s="860"/>
      <c r="AJ17" s="860"/>
      <c r="AK17" s="860"/>
      <c r="AL17" s="859"/>
      <c r="AM17" s="852"/>
      <c r="AN17" s="1471"/>
      <c r="AO17" s="1469"/>
      <c r="AP17" s="1469"/>
      <c r="AQ17" s="1469"/>
      <c r="AR17" s="1469"/>
      <c r="AS17" s="1469"/>
      <c r="AT17" s="1469"/>
      <c r="AU17" s="1469"/>
      <c r="AV17" s="1470"/>
      <c r="AW17" s="1462"/>
      <c r="AX17" s="1418"/>
      <c r="AY17" s="1418"/>
      <c r="AZ17" s="1418"/>
      <c r="BA17" s="1418"/>
      <c r="BB17" s="1418"/>
      <c r="BC17" s="1418"/>
      <c r="BD17" s="1418"/>
      <c r="BE17" s="1418"/>
      <c r="BF17" s="1418"/>
      <c r="BG17" s="1418"/>
      <c r="BH17" s="1418"/>
      <c r="BI17" s="1418"/>
      <c r="BJ17" s="1418"/>
      <c r="BK17" s="1418"/>
      <c r="BL17" s="1418"/>
      <c r="BM17" s="1418"/>
      <c r="BN17" s="1418"/>
      <c r="BO17" s="1418"/>
      <c r="BP17" s="1461"/>
    </row>
    <row r="18" spans="1:68" s="831" customFormat="1" ht="18" customHeight="1">
      <c r="A18" s="1466"/>
      <c r="B18" s="1440"/>
      <c r="C18" s="1440"/>
      <c r="D18" s="1440"/>
      <c r="E18" s="1440"/>
      <c r="F18" s="1440"/>
      <c r="G18" s="1440"/>
      <c r="H18" s="1440"/>
      <c r="I18" s="1440"/>
      <c r="J18" s="1440"/>
      <c r="K18" s="1440"/>
      <c r="L18" s="1440"/>
      <c r="M18" s="1467"/>
      <c r="N18" s="845"/>
      <c r="O18" s="853"/>
      <c r="P18" s="851"/>
      <c r="Q18" s="851"/>
      <c r="R18" s="1456" t="s">
        <v>653</v>
      </c>
      <c r="S18" s="1456"/>
      <c r="T18" s="1456"/>
      <c r="U18" s="1456"/>
      <c r="V18" s="1456"/>
      <c r="W18" s="1456"/>
      <c r="X18" s="1456"/>
      <c r="Y18" s="853"/>
      <c r="Z18" s="853"/>
      <c r="AA18" s="853"/>
      <c r="AB18" s="853"/>
      <c r="AC18" s="853"/>
      <c r="AD18" s="853"/>
      <c r="AE18" s="1456" t="s">
        <v>654</v>
      </c>
      <c r="AF18" s="1456"/>
      <c r="AG18" s="1456"/>
      <c r="AH18" s="1456"/>
      <c r="AI18" s="1456"/>
      <c r="AJ18" s="1456"/>
      <c r="AK18" s="1456"/>
      <c r="AL18" s="859"/>
      <c r="AM18" s="852"/>
      <c r="AN18" s="1471"/>
      <c r="AO18" s="1469"/>
      <c r="AP18" s="1469"/>
      <c r="AQ18" s="1469"/>
      <c r="AR18" s="1469"/>
      <c r="AS18" s="1469"/>
      <c r="AT18" s="1469"/>
      <c r="AU18" s="1469"/>
      <c r="AV18" s="1470"/>
      <c r="AW18" s="1462"/>
      <c r="AX18" s="1418"/>
      <c r="AY18" s="1418"/>
      <c r="AZ18" s="1418"/>
      <c r="BA18" s="1418"/>
      <c r="BB18" s="1418"/>
      <c r="BC18" s="1418"/>
      <c r="BD18" s="1418"/>
      <c r="BE18" s="1418"/>
      <c r="BF18" s="1418"/>
      <c r="BG18" s="1418"/>
      <c r="BH18" s="1418"/>
      <c r="BI18" s="1418"/>
      <c r="BJ18" s="1418"/>
      <c r="BK18" s="1418"/>
      <c r="BL18" s="1418"/>
      <c r="BM18" s="1418"/>
      <c r="BN18" s="1418"/>
      <c r="BO18" s="1418"/>
      <c r="BP18" s="1461"/>
    </row>
    <row r="19" spans="1:68" s="831" customFormat="1" ht="18" customHeight="1">
      <c r="A19" s="1466"/>
      <c r="B19" s="1440"/>
      <c r="C19" s="1440"/>
      <c r="D19" s="1440"/>
      <c r="E19" s="1440"/>
      <c r="F19" s="1440"/>
      <c r="G19" s="1440"/>
      <c r="H19" s="1440"/>
      <c r="I19" s="1440"/>
      <c r="J19" s="1440"/>
      <c r="K19" s="1440"/>
      <c r="L19" s="1440"/>
      <c r="M19" s="1467"/>
      <c r="N19" s="845"/>
      <c r="O19" s="1456" t="s">
        <v>655</v>
      </c>
      <c r="P19" s="1456"/>
      <c r="Q19" s="1456"/>
      <c r="R19" s="1456"/>
      <c r="S19" s="1456"/>
      <c r="T19" s="1456"/>
      <c r="U19" s="1456"/>
      <c r="V19" s="851"/>
      <c r="W19" s="851"/>
      <c r="X19" s="851"/>
      <c r="Y19" s="853"/>
      <c r="Z19" s="853"/>
      <c r="AA19" s="853"/>
      <c r="AB19" s="853"/>
      <c r="AC19" s="853"/>
      <c r="AD19" s="853"/>
      <c r="AE19" s="1456"/>
      <c r="AF19" s="1456"/>
      <c r="AG19" s="1456"/>
      <c r="AH19" s="1456"/>
      <c r="AI19" s="1456"/>
      <c r="AJ19" s="859"/>
      <c r="AK19" s="859"/>
      <c r="AL19" s="859"/>
      <c r="AM19" s="852"/>
      <c r="AN19" s="1471"/>
      <c r="AO19" s="1469"/>
      <c r="AP19" s="1469"/>
      <c r="AQ19" s="1469"/>
      <c r="AR19" s="1469"/>
      <c r="AS19" s="1469"/>
      <c r="AT19" s="1469"/>
      <c r="AU19" s="1469"/>
      <c r="AV19" s="1470"/>
      <c r="AW19" s="1462"/>
      <c r="AX19" s="1418"/>
      <c r="AY19" s="1418"/>
      <c r="AZ19" s="1418"/>
      <c r="BA19" s="1418"/>
      <c r="BB19" s="1418"/>
      <c r="BC19" s="1418"/>
      <c r="BD19" s="1418"/>
      <c r="BE19" s="1418"/>
      <c r="BF19" s="1418"/>
      <c r="BG19" s="1418"/>
      <c r="BH19" s="1418"/>
      <c r="BI19" s="1418"/>
      <c r="BJ19" s="1418"/>
      <c r="BK19" s="1418"/>
      <c r="BL19" s="1418"/>
      <c r="BM19" s="1418"/>
      <c r="BN19" s="1418"/>
      <c r="BO19" s="1418"/>
      <c r="BP19" s="1461"/>
    </row>
    <row r="20" spans="1:68" s="831" customFormat="1" ht="17.25" customHeight="1">
      <c r="A20" s="861" t="s">
        <v>656</v>
      </c>
      <c r="B20" s="862"/>
      <c r="C20" s="862"/>
      <c r="D20" s="862"/>
      <c r="E20" s="862"/>
      <c r="F20" s="862"/>
      <c r="G20" s="862"/>
      <c r="H20" s="862"/>
      <c r="I20" s="862"/>
      <c r="J20" s="862"/>
      <c r="K20" s="862"/>
      <c r="L20" s="862"/>
      <c r="M20" s="863"/>
      <c r="N20" s="845"/>
      <c r="O20" s="851"/>
      <c r="P20" s="851"/>
      <c r="Q20" s="851"/>
      <c r="R20" s="1456" t="s">
        <v>657</v>
      </c>
      <c r="S20" s="1456"/>
      <c r="T20" s="1456"/>
      <c r="U20" s="1456"/>
      <c r="V20" s="1456"/>
      <c r="W20" s="1456"/>
      <c r="X20" s="1456"/>
      <c r="Y20" s="853"/>
      <c r="Z20" s="853"/>
      <c r="AA20" s="853"/>
      <c r="AB20" s="853"/>
      <c r="AC20" s="853"/>
      <c r="AD20" s="853"/>
      <c r="AE20" s="1456" t="s">
        <v>658</v>
      </c>
      <c r="AF20" s="1456"/>
      <c r="AG20" s="1456"/>
      <c r="AH20" s="1456"/>
      <c r="AI20" s="1456"/>
      <c r="AJ20" s="1456"/>
      <c r="AK20" s="1456"/>
      <c r="AL20" s="859"/>
      <c r="AM20" s="852"/>
      <c r="AN20" s="1471"/>
      <c r="AO20" s="1469"/>
      <c r="AP20" s="1469"/>
      <c r="AQ20" s="1469"/>
      <c r="AR20" s="1469"/>
      <c r="AS20" s="1469"/>
      <c r="AT20" s="1469"/>
      <c r="AU20" s="1469"/>
      <c r="AV20" s="1470"/>
      <c r="AW20" s="1462"/>
      <c r="AX20" s="1418"/>
      <c r="AY20" s="1418"/>
      <c r="AZ20" s="1418"/>
      <c r="BA20" s="1418"/>
      <c r="BB20" s="1418"/>
      <c r="BC20" s="1418"/>
      <c r="BD20" s="1418"/>
      <c r="BE20" s="1418"/>
      <c r="BF20" s="1418"/>
      <c r="BG20" s="1418"/>
      <c r="BH20" s="1418"/>
      <c r="BI20" s="1418"/>
      <c r="BJ20" s="1418"/>
      <c r="BK20" s="1418"/>
      <c r="BL20" s="1418"/>
      <c r="BM20" s="1418"/>
      <c r="BN20" s="1418"/>
      <c r="BO20" s="1418"/>
      <c r="BP20" s="1461"/>
    </row>
    <row r="21" spans="1:68" s="831" customFormat="1" ht="17.25" customHeight="1">
      <c r="A21" s="1437"/>
      <c r="B21" s="1438"/>
      <c r="C21" s="1438"/>
      <c r="D21" s="1438"/>
      <c r="E21" s="1438"/>
      <c r="F21" s="1438"/>
      <c r="G21" s="1438"/>
      <c r="H21" s="1438"/>
      <c r="I21" s="1438"/>
      <c r="J21" s="1438"/>
      <c r="K21" s="1438"/>
      <c r="L21" s="1438"/>
      <c r="M21" s="1439"/>
      <c r="N21" s="864"/>
      <c r="O21" s="864"/>
      <c r="P21" s="865"/>
      <c r="Q21" s="865"/>
      <c r="R21" s="865"/>
      <c r="S21" s="865"/>
      <c r="T21" s="845"/>
      <c r="U21" s="845"/>
      <c r="V21" s="845"/>
      <c r="W21" s="845"/>
      <c r="X21" s="845"/>
      <c r="Y21" s="866"/>
      <c r="Z21" s="866"/>
      <c r="AA21" s="866"/>
      <c r="AB21" s="866"/>
      <c r="AC21" s="866"/>
      <c r="AD21" s="866"/>
      <c r="AE21" s="845"/>
      <c r="AF21" s="845"/>
      <c r="AG21" s="845"/>
      <c r="AH21" s="845"/>
      <c r="AI21" s="845"/>
      <c r="AJ21" s="867"/>
      <c r="AK21" s="868"/>
      <c r="AL21" s="869"/>
      <c r="AM21" s="870"/>
      <c r="AN21" s="871"/>
      <c r="AO21" s="872"/>
      <c r="AP21" s="872"/>
      <c r="AQ21" s="872"/>
      <c r="AR21" s="872"/>
      <c r="AS21" s="872"/>
      <c r="AT21" s="872"/>
      <c r="AU21" s="872"/>
      <c r="AV21" s="873"/>
      <c r="AW21" s="1463"/>
      <c r="AX21" s="1464"/>
      <c r="AY21" s="1464"/>
      <c r="AZ21" s="1464"/>
      <c r="BA21" s="1464"/>
      <c r="BB21" s="1464"/>
      <c r="BC21" s="1464"/>
      <c r="BD21" s="1464"/>
      <c r="BE21" s="1464"/>
      <c r="BF21" s="1464"/>
      <c r="BG21" s="1464"/>
      <c r="BH21" s="1464"/>
      <c r="BI21" s="1464"/>
      <c r="BJ21" s="1464"/>
      <c r="BK21" s="1464"/>
      <c r="BL21" s="1464"/>
      <c r="BM21" s="1464"/>
      <c r="BN21" s="1464"/>
      <c r="BO21" s="1464"/>
      <c r="BP21" s="1465"/>
    </row>
    <row r="22" spans="1:68" s="831" customFormat="1" ht="16.5" customHeight="1">
      <c r="A22" s="1420" t="s">
        <v>659</v>
      </c>
      <c r="B22" s="1421"/>
      <c r="C22" s="1421"/>
      <c r="D22" s="1421"/>
      <c r="E22" s="1421"/>
      <c r="F22" s="1421"/>
      <c r="G22" s="1421"/>
      <c r="H22" s="1421"/>
      <c r="I22" s="1421"/>
      <c r="J22" s="1421"/>
      <c r="K22" s="1421"/>
      <c r="L22" s="1421"/>
      <c r="M22" s="1422"/>
      <c r="N22" s="874"/>
      <c r="O22" s="875"/>
      <c r="P22" s="875"/>
      <c r="Q22" s="875"/>
      <c r="R22" s="875"/>
      <c r="S22" s="875"/>
      <c r="T22" s="875"/>
      <c r="U22" s="875"/>
      <c r="V22" s="875"/>
      <c r="W22" s="875"/>
      <c r="X22" s="875"/>
      <c r="Y22" s="875"/>
      <c r="Z22" s="875"/>
      <c r="AA22" s="874"/>
      <c r="AB22" s="874"/>
      <c r="AC22" s="874"/>
      <c r="AD22" s="874"/>
      <c r="AE22" s="874"/>
      <c r="AF22" s="874"/>
      <c r="AG22" s="874"/>
      <c r="AH22" s="874"/>
      <c r="AI22" s="874"/>
      <c r="AJ22" s="874"/>
      <c r="AK22" s="874"/>
      <c r="AL22" s="874"/>
      <c r="AM22" s="876"/>
      <c r="AN22" s="877"/>
      <c r="AO22" s="878"/>
      <c r="AP22" s="878"/>
      <c r="AQ22" s="878"/>
      <c r="AR22" s="878"/>
      <c r="AS22" s="878"/>
      <c r="AT22" s="878"/>
      <c r="AU22" s="878"/>
      <c r="AV22" s="879"/>
      <c r="AW22" s="1423" t="s">
        <v>660</v>
      </c>
      <c r="AX22" s="1424"/>
      <c r="AY22" s="1424"/>
      <c r="AZ22" s="1424"/>
      <c r="BA22" s="1424"/>
      <c r="BB22" s="1424"/>
      <c r="BC22" s="1424"/>
      <c r="BD22" s="1424"/>
      <c r="BE22" s="1424"/>
      <c r="BF22" s="1424"/>
      <c r="BG22" s="1424"/>
      <c r="BH22" s="1424"/>
      <c r="BI22" s="1424"/>
      <c r="BJ22" s="1424"/>
      <c r="BK22" s="1424"/>
      <c r="BL22" s="1424"/>
      <c r="BM22" s="1424"/>
      <c r="BN22" s="1424"/>
      <c r="BO22" s="1424"/>
      <c r="BP22" s="1425"/>
    </row>
    <row r="23" spans="1:68" s="831" customFormat="1" ht="16.5" customHeight="1">
      <c r="A23" s="841"/>
      <c r="B23" s="842"/>
      <c r="C23" s="842"/>
      <c r="D23" s="842"/>
      <c r="E23" s="842"/>
      <c r="F23" s="842"/>
      <c r="G23" s="842"/>
      <c r="H23" s="842"/>
      <c r="I23" s="842"/>
      <c r="J23" s="842"/>
      <c r="K23" s="842"/>
      <c r="L23" s="842"/>
      <c r="M23" s="843"/>
      <c r="N23" s="844"/>
      <c r="O23" s="851"/>
      <c r="P23" s="851"/>
      <c r="Q23" s="851"/>
      <c r="R23" s="851"/>
      <c r="S23" s="851"/>
      <c r="T23" s="851"/>
      <c r="U23" s="851"/>
      <c r="V23" s="851"/>
      <c r="W23" s="851"/>
      <c r="X23" s="851"/>
      <c r="Y23" s="851"/>
      <c r="Z23" s="851"/>
      <c r="AA23" s="844"/>
      <c r="AB23" s="844"/>
      <c r="AC23" s="844"/>
      <c r="AD23" s="844"/>
      <c r="AE23" s="844"/>
      <c r="AF23" s="844"/>
      <c r="AG23" s="844"/>
      <c r="AH23" s="844"/>
      <c r="AI23" s="844"/>
      <c r="AJ23" s="844"/>
      <c r="AK23" s="844"/>
      <c r="AL23" s="844"/>
      <c r="AM23" s="880"/>
      <c r="AN23" s="881"/>
      <c r="AO23" s="882"/>
      <c r="AP23" s="882"/>
      <c r="AQ23" s="882"/>
      <c r="AR23" s="882"/>
      <c r="AS23" s="882"/>
      <c r="AT23" s="882"/>
      <c r="AU23" s="882"/>
      <c r="AV23" s="883"/>
      <c r="AW23" s="1426"/>
      <c r="AX23" s="1427"/>
      <c r="AY23" s="1427"/>
      <c r="AZ23" s="1427"/>
      <c r="BA23" s="1427"/>
      <c r="BB23" s="1427"/>
      <c r="BC23" s="1427"/>
      <c r="BD23" s="1427"/>
      <c r="BE23" s="1427"/>
      <c r="BF23" s="1427"/>
      <c r="BG23" s="1427"/>
      <c r="BH23" s="1427"/>
      <c r="BI23" s="1427"/>
      <c r="BJ23" s="1427"/>
      <c r="BK23" s="1427"/>
      <c r="BL23" s="1427"/>
      <c r="BM23" s="1427"/>
      <c r="BN23" s="1427"/>
      <c r="BO23" s="1427"/>
      <c r="BP23" s="1428"/>
    </row>
    <row r="24" spans="1:68" s="831" customFormat="1" ht="18" customHeight="1">
      <c r="A24" s="1449" t="s">
        <v>661</v>
      </c>
      <c r="B24" s="1450"/>
      <c r="C24" s="1450"/>
      <c r="D24" s="1450"/>
      <c r="E24" s="1450"/>
      <c r="F24" s="1450"/>
      <c r="G24" s="1450"/>
      <c r="H24" s="1450"/>
      <c r="I24" s="1450"/>
      <c r="J24" s="1450"/>
      <c r="K24" s="1450"/>
      <c r="L24" s="1450"/>
      <c r="M24" s="1451"/>
      <c r="N24" s="844"/>
      <c r="O24" s="844"/>
      <c r="P24" s="844"/>
      <c r="Q24" s="844"/>
      <c r="R24" s="844"/>
      <c r="S24" s="844"/>
      <c r="T24" s="844"/>
      <c r="U24" s="844"/>
      <c r="V24" s="844"/>
      <c r="W24" s="844"/>
      <c r="X24" s="844"/>
      <c r="Y24" s="844"/>
      <c r="Z24" s="844"/>
      <c r="AA24" s="844"/>
      <c r="AB24" s="844"/>
      <c r="AC24" s="844"/>
      <c r="AD24" s="844"/>
      <c r="AE24" s="844"/>
      <c r="AF24" s="844"/>
      <c r="AG24" s="844"/>
      <c r="AH24" s="844"/>
      <c r="AI24" s="884"/>
      <c r="AJ24" s="884"/>
      <c r="AK24" s="884"/>
      <c r="AL24" s="884"/>
      <c r="AM24" s="880"/>
      <c r="AN24" s="1452" t="s">
        <v>662</v>
      </c>
      <c r="AO24" s="1433"/>
      <c r="AP24" s="1433"/>
      <c r="AQ24" s="1433"/>
      <c r="AR24" s="1433"/>
      <c r="AS24" s="1433"/>
      <c r="AT24" s="1433"/>
      <c r="AU24" s="1433"/>
      <c r="AV24" s="1434"/>
      <c r="AW24" s="1426"/>
      <c r="AX24" s="1427"/>
      <c r="AY24" s="1427"/>
      <c r="AZ24" s="1427"/>
      <c r="BA24" s="1427"/>
      <c r="BB24" s="1427"/>
      <c r="BC24" s="1427"/>
      <c r="BD24" s="1427"/>
      <c r="BE24" s="1427"/>
      <c r="BF24" s="1427"/>
      <c r="BG24" s="1427"/>
      <c r="BH24" s="1427"/>
      <c r="BI24" s="1427"/>
      <c r="BJ24" s="1427"/>
      <c r="BK24" s="1427"/>
      <c r="BL24" s="1427"/>
      <c r="BM24" s="1427"/>
      <c r="BN24" s="1427"/>
      <c r="BO24" s="1427"/>
      <c r="BP24" s="1428"/>
    </row>
    <row r="25" spans="1:68" s="831" customFormat="1" ht="18" customHeight="1">
      <c r="A25" s="1449"/>
      <c r="B25" s="1450"/>
      <c r="C25" s="1450"/>
      <c r="D25" s="1450"/>
      <c r="E25" s="1450"/>
      <c r="F25" s="1450"/>
      <c r="G25" s="1450"/>
      <c r="H25" s="1450"/>
      <c r="I25" s="1450"/>
      <c r="J25" s="1450"/>
      <c r="K25" s="1450"/>
      <c r="L25" s="1450"/>
      <c r="M25" s="1451"/>
      <c r="N25" s="844" t="s">
        <v>663</v>
      </c>
      <c r="P25" s="844"/>
      <c r="Q25" s="844"/>
      <c r="R25" s="844"/>
      <c r="S25" s="844"/>
      <c r="T25" s="844"/>
      <c r="U25" s="844"/>
      <c r="V25" s="844"/>
      <c r="W25" s="844"/>
      <c r="X25" s="844"/>
      <c r="Y25" s="844"/>
      <c r="Z25" s="844"/>
      <c r="AA25" s="844"/>
      <c r="AB25" s="844"/>
      <c r="AC25" s="844"/>
      <c r="AD25" s="884"/>
      <c r="AE25" s="884"/>
      <c r="AF25" s="884"/>
      <c r="AG25" s="884"/>
      <c r="AH25" s="884"/>
      <c r="AI25" s="884"/>
      <c r="AJ25" s="884"/>
      <c r="AK25" s="884"/>
      <c r="AL25" s="884"/>
      <c r="AM25" s="880"/>
      <c r="AN25" s="1432"/>
      <c r="AO25" s="1433"/>
      <c r="AP25" s="1433"/>
      <c r="AQ25" s="1433"/>
      <c r="AR25" s="1433"/>
      <c r="AS25" s="1433"/>
      <c r="AT25" s="1433"/>
      <c r="AU25" s="1433"/>
      <c r="AV25" s="1434"/>
      <c r="AW25" s="1426"/>
      <c r="AX25" s="1427"/>
      <c r="AY25" s="1427"/>
      <c r="AZ25" s="1427"/>
      <c r="BA25" s="1427"/>
      <c r="BB25" s="1427"/>
      <c r="BC25" s="1427"/>
      <c r="BD25" s="1427"/>
      <c r="BE25" s="1427"/>
      <c r="BF25" s="1427"/>
      <c r="BG25" s="1427"/>
      <c r="BH25" s="1427"/>
      <c r="BI25" s="1427"/>
      <c r="BJ25" s="1427"/>
      <c r="BK25" s="1427"/>
      <c r="BL25" s="1427"/>
      <c r="BM25" s="1427"/>
      <c r="BN25" s="1427"/>
      <c r="BO25" s="1427"/>
      <c r="BP25" s="1428"/>
    </row>
    <row r="26" spans="1:68" s="831" customFormat="1" ht="16.5" customHeight="1">
      <c r="A26" s="1449"/>
      <c r="B26" s="1450"/>
      <c r="C26" s="1450"/>
      <c r="D26" s="1450"/>
      <c r="E26" s="1450"/>
      <c r="F26" s="1450"/>
      <c r="G26" s="1450"/>
      <c r="H26" s="1450"/>
      <c r="I26" s="1450"/>
      <c r="J26" s="1450"/>
      <c r="K26" s="1450"/>
      <c r="L26" s="1450"/>
      <c r="M26" s="1451"/>
      <c r="N26" s="885"/>
      <c r="O26" s="844" t="s">
        <v>664</v>
      </c>
      <c r="P26" s="844"/>
      <c r="Q26" s="844"/>
      <c r="R26" s="844"/>
      <c r="S26" s="844"/>
      <c r="T26" s="844"/>
      <c r="U26" s="844"/>
      <c r="V26" s="844"/>
      <c r="W26" s="844"/>
      <c r="X26" s="844"/>
      <c r="Y26" s="844"/>
      <c r="Z26" s="844"/>
      <c r="AA26" s="844"/>
      <c r="AB26" s="844"/>
      <c r="AC26" s="844"/>
      <c r="AD26" s="884"/>
      <c r="AE26" s="884"/>
      <c r="AF26" s="884"/>
      <c r="AG26" s="884"/>
      <c r="AH26" s="884"/>
      <c r="AI26" s="884"/>
      <c r="AJ26" s="884"/>
      <c r="AK26" s="884"/>
      <c r="AL26" s="884"/>
      <c r="AM26" s="880"/>
      <c r="AN26" s="1432"/>
      <c r="AO26" s="1433"/>
      <c r="AP26" s="1433"/>
      <c r="AQ26" s="1433"/>
      <c r="AR26" s="1433"/>
      <c r="AS26" s="1433"/>
      <c r="AT26" s="1433"/>
      <c r="AU26" s="1433"/>
      <c r="AV26" s="1434"/>
      <c r="AW26" s="1426"/>
      <c r="AX26" s="1427"/>
      <c r="AY26" s="1427"/>
      <c r="AZ26" s="1427"/>
      <c r="BA26" s="1427"/>
      <c r="BB26" s="1427"/>
      <c r="BC26" s="1427"/>
      <c r="BD26" s="1427"/>
      <c r="BE26" s="1427"/>
      <c r="BF26" s="1427"/>
      <c r="BG26" s="1427"/>
      <c r="BH26" s="1427"/>
      <c r="BI26" s="1427"/>
      <c r="BJ26" s="1427"/>
      <c r="BK26" s="1427"/>
      <c r="BL26" s="1427"/>
      <c r="BM26" s="1427"/>
      <c r="BN26" s="1427"/>
      <c r="BO26" s="1427"/>
      <c r="BP26" s="1428"/>
    </row>
    <row r="27" spans="1:68" s="831" customFormat="1" ht="16.5" customHeight="1">
      <c r="A27" s="1449"/>
      <c r="B27" s="1450"/>
      <c r="C27" s="1450"/>
      <c r="D27" s="1450"/>
      <c r="E27" s="1450"/>
      <c r="F27" s="1450"/>
      <c r="G27" s="1450"/>
      <c r="H27" s="1450"/>
      <c r="I27" s="1450"/>
      <c r="J27" s="1450"/>
      <c r="K27" s="1450"/>
      <c r="L27" s="1450"/>
      <c r="M27" s="1451"/>
      <c r="N27" s="885"/>
      <c r="O27" s="844"/>
      <c r="P27" s="844"/>
      <c r="Q27" s="844"/>
      <c r="R27" s="844"/>
      <c r="S27" s="844"/>
      <c r="T27" s="844"/>
      <c r="U27" s="844"/>
      <c r="V27" s="844"/>
      <c r="W27" s="844"/>
      <c r="X27" s="844"/>
      <c r="Y27" s="844"/>
      <c r="Z27" s="844"/>
      <c r="AA27" s="844"/>
      <c r="AB27" s="844"/>
      <c r="AC27" s="844"/>
      <c r="AD27" s="856"/>
      <c r="AE27" s="884"/>
      <c r="AF27" s="884"/>
      <c r="AG27" s="884"/>
      <c r="AH27" s="884"/>
      <c r="AI27" s="884"/>
      <c r="AJ27" s="844"/>
      <c r="AK27" s="844"/>
      <c r="AL27" s="844"/>
      <c r="AM27" s="880"/>
      <c r="AN27" s="1432"/>
      <c r="AO27" s="1433"/>
      <c r="AP27" s="1433"/>
      <c r="AQ27" s="1433"/>
      <c r="AR27" s="1433"/>
      <c r="AS27" s="1433"/>
      <c r="AT27" s="1433"/>
      <c r="AU27" s="1433"/>
      <c r="AV27" s="1434"/>
      <c r="AW27" s="1426"/>
      <c r="AX27" s="1427"/>
      <c r="AY27" s="1427"/>
      <c r="AZ27" s="1427"/>
      <c r="BA27" s="1427"/>
      <c r="BB27" s="1427"/>
      <c r="BC27" s="1427"/>
      <c r="BD27" s="1427"/>
      <c r="BE27" s="1427"/>
      <c r="BF27" s="1427"/>
      <c r="BG27" s="1427"/>
      <c r="BH27" s="1427"/>
      <c r="BI27" s="1427"/>
      <c r="BJ27" s="1427"/>
      <c r="BK27" s="1427"/>
      <c r="BL27" s="1427"/>
      <c r="BM27" s="1427"/>
      <c r="BN27" s="1427"/>
      <c r="BO27" s="1427"/>
      <c r="BP27" s="1428"/>
    </row>
    <row r="28" spans="1:68" s="831" customFormat="1" ht="16.5" customHeight="1">
      <c r="A28" s="861" t="s">
        <v>656</v>
      </c>
      <c r="B28" s="845"/>
      <c r="C28" s="845"/>
      <c r="D28" s="845"/>
      <c r="E28" s="845"/>
      <c r="F28" s="845"/>
      <c r="G28" s="845"/>
      <c r="H28" s="845"/>
      <c r="I28" s="845"/>
      <c r="J28" s="845"/>
      <c r="K28" s="845"/>
      <c r="L28" s="845"/>
      <c r="M28" s="886"/>
      <c r="N28" s="885"/>
      <c r="O28" s="844"/>
      <c r="P28" s="844"/>
      <c r="Q28" s="844"/>
      <c r="R28" s="844"/>
      <c r="S28" s="844"/>
      <c r="T28" s="844"/>
      <c r="U28" s="844"/>
      <c r="V28" s="844"/>
      <c r="W28" s="844"/>
      <c r="X28" s="844"/>
      <c r="Y28" s="844"/>
      <c r="Z28" s="844"/>
      <c r="AA28" s="844"/>
      <c r="AB28" s="844"/>
      <c r="AC28" s="844"/>
      <c r="AD28" s="844" t="s">
        <v>665</v>
      </c>
      <c r="AE28" s="884"/>
      <c r="AF28" s="884"/>
      <c r="AG28" s="884"/>
      <c r="AH28" s="884"/>
      <c r="AI28" s="884"/>
      <c r="AJ28" s="844"/>
      <c r="AK28" s="844"/>
      <c r="AL28" s="844"/>
      <c r="AM28" s="880"/>
      <c r="AN28" s="1432"/>
      <c r="AO28" s="1433"/>
      <c r="AP28" s="1433"/>
      <c r="AQ28" s="1433"/>
      <c r="AR28" s="1433"/>
      <c r="AS28" s="1433"/>
      <c r="AT28" s="1433"/>
      <c r="AU28" s="1433"/>
      <c r="AV28" s="1434"/>
      <c r="AW28" s="1426"/>
      <c r="AX28" s="1427"/>
      <c r="AY28" s="1427"/>
      <c r="AZ28" s="1427"/>
      <c r="BA28" s="1427"/>
      <c r="BB28" s="1427"/>
      <c r="BC28" s="1427"/>
      <c r="BD28" s="1427"/>
      <c r="BE28" s="1427"/>
      <c r="BF28" s="1427"/>
      <c r="BG28" s="1427"/>
      <c r="BH28" s="1427"/>
      <c r="BI28" s="1427"/>
      <c r="BJ28" s="1427"/>
      <c r="BK28" s="1427"/>
      <c r="BL28" s="1427"/>
      <c r="BM28" s="1427"/>
      <c r="BN28" s="1427"/>
      <c r="BO28" s="1427"/>
      <c r="BP28" s="1428"/>
    </row>
    <row r="29" spans="1:68" s="831" customFormat="1" ht="18" customHeight="1">
      <c r="A29" s="1453"/>
      <c r="B29" s="1454"/>
      <c r="C29" s="1454"/>
      <c r="D29" s="1454"/>
      <c r="E29" s="1454"/>
      <c r="F29" s="1454"/>
      <c r="G29" s="1454"/>
      <c r="H29" s="1454"/>
      <c r="I29" s="1454"/>
      <c r="J29" s="1454"/>
      <c r="K29" s="1454"/>
      <c r="L29" s="1454"/>
      <c r="M29" s="1455"/>
      <c r="N29" s="885"/>
      <c r="O29" s="844"/>
      <c r="P29" s="844"/>
      <c r="Q29" s="844"/>
      <c r="R29" s="844"/>
      <c r="S29" s="844"/>
      <c r="T29" s="844"/>
      <c r="U29" s="844"/>
      <c r="V29" s="844"/>
      <c r="W29" s="844"/>
      <c r="X29" s="844"/>
      <c r="Y29" s="844"/>
      <c r="Z29" s="844"/>
      <c r="AA29" s="844"/>
      <c r="AB29" s="844"/>
      <c r="AC29" s="844"/>
      <c r="AD29" s="884"/>
      <c r="AE29" s="884"/>
      <c r="AF29" s="884"/>
      <c r="AG29" s="884"/>
      <c r="AH29" s="884"/>
      <c r="AI29" s="884"/>
      <c r="AJ29" s="844"/>
      <c r="AK29" s="844"/>
      <c r="AL29" s="844"/>
      <c r="AM29" s="880"/>
      <c r="AN29" s="887"/>
      <c r="AO29" s="888"/>
      <c r="AP29" s="888"/>
      <c r="AQ29" s="888"/>
      <c r="AR29" s="888"/>
      <c r="AS29" s="888"/>
      <c r="AT29" s="888"/>
      <c r="AU29" s="888"/>
      <c r="AV29" s="889"/>
      <c r="AW29" s="1426"/>
      <c r="AX29" s="1427"/>
      <c r="AY29" s="1427"/>
      <c r="AZ29" s="1427"/>
      <c r="BA29" s="1427"/>
      <c r="BB29" s="1427"/>
      <c r="BC29" s="1427"/>
      <c r="BD29" s="1427"/>
      <c r="BE29" s="1427"/>
      <c r="BF29" s="1427"/>
      <c r="BG29" s="1427"/>
      <c r="BH29" s="1427"/>
      <c r="BI29" s="1427"/>
      <c r="BJ29" s="1427"/>
      <c r="BK29" s="1427"/>
      <c r="BL29" s="1427"/>
      <c r="BM29" s="1427"/>
      <c r="BN29" s="1427"/>
      <c r="BO29" s="1427"/>
      <c r="BP29" s="1428"/>
    </row>
    <row r="30" spans="1:68" s="831" customFormat="1" ht="16.5" customHeight="1">
      <c r="A30" s="1420" t="s">
        <v>666</v>
      </c>
      <c r="B30" s="1421"/>
      <c r="C30" s="1421"/>
      <c r="D30" s="1421"/>
      <c r="E30" s="1421"/>
      <c r="F30" s="1421"/>
      <c r="G30" s="1421"/>
      <c r="H30" s="1421"/>
      <c r="I30" s="1421"/>
      <c r="J30" s="1421"/>
      <c r="K30" s="1421"/>
      <c r="L30" s="1421"/>
      <c r="M30" s="1422"/>
      <c r="N30" s="885"/>
      <c r="O30" s="844"/>
      <c r="P30" s="844"/>
      <c r="Q30" s="844"/>
      <c r="R30" s="844"/>
      <c r="S30" s="844"/>
      <c r="T30" s="844"/>
      <c r="U30" s="844"/>
      <c r="V30" s="844"/>
      <c r="W30" s="844"/>
      <c r="X30" s="844"/>
      <c r="Y30" s="844"/>
      <c r="Z30" s="844"/>
      <c r="AA30" s="844"/>
      <c r="AB30" s="844"/>
      <c r="AC30" s="844"/>
      <c r="AD30" s="856"/>
      <c r="AE30" s="844"/>
      <c r="AF30" s="844"/>
      <c r="AG30" s="844"/>
      <c r="AH30" s="844"/>
      <c r="AI30" s="844"/>
      <c r="AJ30" s="844"/>
      <c r="AK30" s="844"/>
      <c r="AL30" s="844"/>
      <c r="AM30" s="880"/>
      <c r="AN30" s="877"/>
      <c r="AO30" s="878"/>
      <c r="AP30" s="878"/>
      <c r="AQ30" s="878"/>
      <c r="AR30" s="878"/>
      <c r="AS30" s="878"/>
      <c r="AT30" s="878"/>
      <c r="AU30" s="878"/>
      <c r="AV30" s="879"/>
      <c r="AW30" s="1426"/>
      <c r="AX30" s="1427"/>
      <c r="AY30" s="1427"/>
      <c r="AZ30" s="1427"/>
      <c r="BA30" s="1427"/>
      <c r="BB30" s="1427"/>
      <c r="BC30" s="1427"/>
      <c r="BD30" s="1427"/>
      <c r="BE30" s="1427"/>
      <c r="BF30" s="1427"/>
      <c r="BG30" s="1427"/>
      <c r="BH30" s="1427"/>
      <c r="BI30" s="1427"/>
      <c r="BJ30" s="1427"/>
      <c r="BK30" s="1427"/>
      <c r="BL30" s="1427"/>
      <c r="BM30" s="1427"/>
      <c r="BN30" s="1427"/>
      <c r="BO30" s="1427"/>
      <c r="BP30" s="1428"/>
    </row>
    <row r="31" spans="1:68" s="831" customFormat="1" ht="16.5" customHeight="1">
      <c r="A31" s="841"/>
      <c r="B31" s="842"/>
      <c r="C31" s="842"/>
      <c r="D31" s="842"/>
      <c r="E31" s="842"/>
      <c r="F31" s="842"/>
      <c r="G31" s="842"/>
      <c r="H31" s="842"/>
      <c r="I31" s="842"/>
      <c r="J31" s="842"/>
      <c r="K31" s="842"/>
      <c r="L31" s="842"/>
      <c r="M31" s="843"/>
      <c r="N31" s="844"/>
      <c r="O31" s="844"/>
      <c r="P31" s="844"/>
      <c r="Q31" s="844"/>
      <c r="R31" s="844"/>
      <c r="S31" s="844"/>
      <c r="T31" s="844"/>
      <c r="U31" s="844"/>
      <c r="V31" s="844"/>
      <c r="W31" s="844"/>
      <c r="X31" s="844"/>
      <c r="Y31" s="844"/>
      <c r="Z31" s="844"/>
      <c r="AA31" s="844"/>
      <c r="AB31" s="844"/>
      <c r="AC31" s="844"/>
      <c r="AD31" s="856"/>
      <c r="AE31" s="844"/>
      <c r="AF31" s="844"/>
      <c r="AG31" s="844"/>
      <c r="AH31" s="844"/>
      <c r="AI31" s="844"/>
      <c r="AJ31" s="844"/>
      <c r="AK31" s="844"/>
      <c r="AL31" s="844"/>
      <c r="AM31" s="880"/>
      <c r="AN31" s="881"/>
      <c r="AO31" s="882"/>
      <c r="AP31" s="882"/>
      <c r="AQ31" s="882"/>
      <c r="AR31" s="882"/>
      <c r="AS31" s="882"/>
      <c r="AT31" s="882"/>
      <c r="AU31" s="882"/>
      <c r="AV31" s="883"/>
      <c r="AW31" s="1426"/>
      <c r="AX31" s="1427"/>
      <c r="AY31" s="1427"/>
      <c r="AZ31" s="1427"/>
      <c r="BA31" s="1427"/>
      <c r="BB31" s="1427"/>
      <c r="BC31" s="1427"/>
      <c r="BD31" s="1427"/>
      <c r="BE31" s="1427"/>
      <c r="BF31" s="1427"/>
      <c r="BG31" s="1427"/>
      <c r="BH31" s="1427"/>
      <c r="BI31" s="1427"/>
      <c r="BJ31" s="1427"/>
      <c r="BK31" s="1427"/>
      <c r="BL31" s="1427"/>
      <c r="BM31" s="1427"/>
      <c r="BN31" s="1427"/>
      <c r="BO31" s="1427"/>
      <c r="BP31" s="1428"/>
    </row>
    <row r="32" spans="1:68" s="831" customFormat="1" ht="18" customHeight="1">
      <c r="A32" s="1449" t="s">
        <v>667</v>
      </c>
      <c r="B32" s="1450"/>
      <c r="C32" s="1450"/>
      <c r="D32" s="1450"/>
      <c r="E32" s="1450"/>
      <c r="F32" s="1450"/>
      <c r="G32" s="1450"/>
      <c r="H32" s="1450"/>
      <c r="I32" s="1450"/>
      <c r="J32" s="1450"/>
      <c r="K32" s="1450"/>
      <c r="L32" s="1450"/>
      <c r="M32" s="1451"/>
      <c r="N32" s="844"/>
      <c r="O32" s="844"/>
      <c r="P32" s="844"/>
      <c r="Q32" s="844"/>
      <c r="R32" s="844"/>
      <c r="S32" s="844"/>
      <c r="T32" s="890"/>
      <c r="U32" s="844"/>
      <c r="V32" s="844"/>
      <c r="W32" s="844"/>
      <c r="X32" s="891"/>
      <c r="Y32" s="844"/>
      <c r="Z32" s="844"/>
      <c r="AA32" s="890"/>
      <c r="AB32" s="890"/>
      <c r="AC32" s="844"/>
      <c r="AD32" s="890"/>
      <c r="AE32" s="892"/>
      <c r="AF32" s="844"/>
      <c r="AG32" s="844"/>
      <c r="AH32" s="844"/>
      <c r="AI32" s="844"/>
      <c r="AJ32" s="844"/>
      <c r="AK32" s="844"/>
      <c r="AL32" s="844"/>
      <c r="AM32" s="880"/>
      <c r="AN32" s="1452" t="s">
        <v>668</v>
      </c>
      <c r="AO32" s="1433"/>
      <c r="AP32" s="1433"/>
      <c r="AQ32" s="1433"/>
      <c r="AR32" s="1433"/>
      <c r="AS32" s="1433"/>
      <c r="AT32" s="1433"/>
      <c r="AU32" s="1433"/>
      <c r="AV32" s="1434"/>
      <c r="AW32" s="1426"/>
      <c r="AX32" s="1427"/>
      <c r="AY32" s="1427"/>
      <c r="AZ32" s="1427"/>
      <c r="BA32" s="1427"/>
      <c r="BB32" s="1427"/>
      <c r="BC32" s="1427"/>
      <c r="BD32" s="1427"/>
      <c r="BE32" s="1427"/>
      <c r="BF32" s="1427"/>
      <c r="BG32" s="1427"/>
      <c r="BH32" s="1427"/>
      <c r="BI32" s="1427"/>
      <c r="BJ32" s="1427"/>
      <c r="BK32" s="1427"/>
      <c r="BL32" s="1427"/>
      <c r="BM32" s="1427"/>
      <c r="BN32" s="1427"/>
      <c r="BO32" s="1427"/>
      <c r="BP32" s="1428"/>
    </row>
    <row r="33" spans="1:68" s="831" customFormat="1" ht="16.5" customHeight="1">
      <c r="A33" s="1449"/>
      <c r="B33" s="1450"/>
      <c r="C33" s="1450"/>
      <c r="D33" s="1450"/>
      <c r="E33" s="1450"/>
      <c r="F33" s="1450"/>
      <c r="G33" s="1450"/>
      <c r="H33" s="1450"/>
      <c r="I33" s="1450"/>
      <c r="J33" s="1450"/>
      <c r="K33" s="1450"/>
      <c r="L33" s="1450"/>
      <c r="M33" s="1451"/>
      <c r="N33" s="844" t="s">
        <v>663</v>
      </c>
      <c r="P33" s="844"/>
      <c r="Q33" s="844"/>
      <c r="R33" s="844"/>
      <c r="S33" s="844"/>
      <c r="T33" s="844"/>
      <c r="U33" s="844"/>
      <c r="V33" s="844"/>
      <c r="W33" s="844"/>
      <c r="X33" s="844"/>
      <c r="Y33" s="844"/>
      <c r="Z33" s="844"/>
      <c r="AA33" s="844"/>
      <c r="AB33" s="844"/>
      <c r="AC33" s="844"/>
      <c r="AD33" s="884"/>
      <c r="AE33" s="884"/>
      <c r="AF33" s="884"/>
      <c r="AG33" s="884"/>
      <c r="AH33" s="844"/>
      <c r="AI33" s="844"/>
      <c r="AJ33" s="844"/>
      <c r="AK33" s="844"/>
      <c r="AL33" s="884"/>
      <c r="AM33" s="880"/>
      <c r="AN33" s="1432"/>
      <c r="AO33" s="1433"/>
      <c r="AP33" s="1433"/>
      <c r="AQ33" s="1433"/>
      <c r="AR33" s="1433"/>
      <c r="AS33" s="1433"/>
      <c r="AT33" s="1433"/>
      <c r="AU33" s="1433"/>
      <c r="AV33" s="1434"/>
      <c r="AW33" s="1426"/>
      <c r="AX33" s="1427"/>
      <c r="AY33" s="1427"/>
      <c r="AZ33" s="1427"/>
      <c r="BA33" s="1427"/>
      <c r="BB33" s="1427"/>
      <c r="BC33" s="1427"/>
      <c r="BD33" s="1427"/>
      <c r="BE33" s="1427"/>
      <c r="BF33" s="1427"/>
      <c r="BG33" s="1427"/>
      <c r="BH33" s="1427"/>
      <c r="BI33" s="1427"/>
      <c r="BJ33" s="1427"/>
      <c r="BK33" s="1427"/>
      <c r="BL33" s="1427"/>
      <c r="BM33" s="1427"/>
      <c r="BN33" s="1427"/>
      <c r="BO33" s="1427"/>
      <c r="BP33" s="1428"/>
    </row>
    <row r="34" spans="1:68" s="831" customFormat="1" ht="16.5" customHeight="1">
      <c r="A34" s="1449"/>
      <c r="B34" s="1450"/>
      <c r="C34" s="1450"/>
      <c r="D34" s="1450"/>
      <c r="E34" s="1450"/>
      <c r="F34" s="1450"/>
      <c r="G34" s="1450"/>
      <c r="H34" s="1450"/>
      <c r="I34" s="1450"/>
      <c r="J34" s="1450"/>
      <c r="K34" s="1450"/>
      <c r="L34" s="1450"/>
      <c r="M34" s="1451"/>
      <c r="N34" s="885"/>
      <c r="O34" s="844" t="s">
        <v>669</v>
      </c>
      <c r="P34" s="844"/>
      <c r="Q34" s="844"/>
      <c r="R34" s="844"/>
      <c r="S34" s="844"/>
      <c r="T34" s="890"/>
      <c r="U34" s="844"/>
      <c r="V34" s="844"/>
      <c r="W34" s="844"/>
      <c r="X34" s="891"/>
      <c r="Y34" s="844"/>
      <c r="Z34" s="844"/>
      <c r="AA34" s="890"/>
      <c r="AB34" s="890"/>
      <c r="AC34" s="844"/>
      <c r="AD34" s="890"/>
      <c r="AE34" s="892"/>
      <c r="AF34" s="844"/>
      <c r="AG34" s="844"/>
      <c r="AH34" s="844"/>
      <c r="AI34" s="844"/>
      <c r="AJ34" s="844"/>
      <c r="AK34" s="844"/>
      <c r="AL34" s="844"/>
      <c r="AM34" s="880"/>
      <c r="AN34" s="1432"/>
      <c r="AO34" s="1433"/>
      <c r="AP34" s="1433"/>
      <c r="AQ34" s="1433"/>
      <c r="AR34" s="1433"/>
      <c r="AS34" s="1433"/>
      <c r="AT34" s="1433"/>
      <c r="AU34" s="1433"/>
      <c r="AV34" s="1434"/>
      <c r="AW34" s="1426"/>
      <c r="AX34" s="1427"/>
      <c r="AY34" s="1427"/>
      <c r="AZ34" s="1427"/>
      <c r="BA34" s="1427"/>
      <c r="BB34" s="1427"/>
      <c r="BC34" s="1427"/>
      <c r="BD34" s="1427"/>
      <c r="BE34" s="1427"/>
      <c r="BF34" s="1427"/>
      <c r="BG34" s="1427"/>
      <c r="BH34" s="1427"/>
      <c r="BI34" s="1427"/>
      <c r="BJ34" s="1427"/>
      <c r="BK34" s="1427"/>
      <c r="BL34" s="1427"/>
      <c r="BM34" s="1427"/>
      <c r="BN34" s="1427"/>
      <c r="BO34" s="1427"/>
      <c r="BP34" s="1428"/>
    </row>
    <row r="35" spans="1:68" s="831" customFormat="1" ht="16.5" customHeight="1">
      <c r="A35" s="1449"/>
      <c r="B35" s="1450"/>
      <c r="C35" s="1450"/>
      <c r="D35" s="1450"/>
      <c r="E35" s="1450"/>
      <c r="F35" s="1450"/>
      <c r="G35" s="1450"/>
      <c r="H35" s="1450"/>
      <c r="I35" s="1450"/>
      <c r="J35" s="1450"/>
      <c r="K35" s="1450"/>
      <c r="L35" s="1450"/>
      <c r="M35" s="1451"/>
      <c r="N35" s="885"/>
      <c r="O35" s="844"/>
      <c r="P35" s="851"/>
      <c r="Q35" s="851"/>
      <c r="R35" s="851"/>
      <c r="S35" s="851"/>
      <c r="T35" s="851"/>
      <c r="U35" s="851"/>
      <c r="V35" s="851"/>
      <c r="W35" s="851"/>
      <c r="X35" s="851"/>
      <c r="Y35" s="851"/>
      <c r="Z35" s="851"/>
      <c r="AA35" s="844"/>
      <c r="AB35" s="844"/>
      <c r="AC35" s="844"/>
      <c r="AD35" s="844"/>
      <c r="AE35" s="844"/>
      <c r="AF35" s="844"/>
      <c r="AG35" s="844"/>
      <c r="AH35" s="844"/>
      <c r="AI35" s="844"/>
      <c r="AJ35" s="844"/>
      <c r="AK35" s="884"/>
      <c r="AL35" s="844"/>
      <c r="AM35" s="880"/>
      <c r="AN35" s="1432"/>
      <c r="AO35" s="1433"/>
      <c r="AP35" s="1433"/>
      <c r="AQ35" s="1433"/>
      <c r="AR35" s="1433"/>
      <c r="AS35" s="1433"/>
      <c r="AT35" s="1433"/>
      <c r="AU35" s="1433"/>
      <c r="AV35" s="1434"/>
      <c r="AW35" s="1426"/>
      <c r="AX35" s="1427"/>
      <c r="AY35" s="1427"/>
      <c r="AZ35" s="1427"/>
      <c r="BA35" s="1427"/>
      <c r="BB35" s="1427"/>
      <c r="BC35" s="1427"/>
      <c r="BD35" s="1427"/>
      <c r="BE35" s="1427"/>
      <c r="BF35" s="1427"/>
      <c r="BG35" s="1427"/>
      <c r="BH35" s="1427"/>
      <c r="BI35" s="1427"/>
      <c r="BJ35" s="1427"/>
      <c r="BK35" s="1427"/>
      <c r="BL35" s="1427"/>
      <c r="BM35" s="1427"/>
      <c r="BN35" s="1427"/>
      <c r="BO35" s="1427"/>
      <c r="BP35" s="1428"/>
    </row>
    <row r="36" spans="1:68" s="831" customFormat="1" ht="18" customHeight="1">
      <c r="A36" s="861" t="s">
        <v>656</v>
      </c>
      <c r="B36" s="845"/>
      <c r="C36" s="845"/>
      <c r="D36" s="845"/>
      <c r="E36" s="845"/>
      <c r="F36" s="845"/>
      <c r="G36" s="845"/>
      <c r="H36" s="845"/>
      <c r="I36" s="845"/>
      <c r="J36" s="845"/>
      <c r="K36" s="845"/>
      <c r="L36" s="845"/>
      <c r="M36" s="886"/>
      <c r="N36" s="885"/>
      <c r="O36" s="856"/>
      <c r="P36" s="851"/>
      <c r="Q36" s="851"/>
      <c r="R36" s="851"/>
      <c r="S36" s="851"/>
      <c r="T36" s="851"/>
      <c r="U36" s="851"/>
      <c r="V36" s="851"/>
      <c r="W36" s="851"/>
      <c r="X36" s="851"/>
      <c r="Y36" s="851"/>
      <c r="Z36" s="851"/>
      <c r="AA36" s="844"/>
      <c r="AB36" s="844"/>
      <c r="AC36" s="844"/>
      <c r="AD36" s="844" t="s">
        <v>670</v>
      </c>
      <c r="AE36" s="844"/>
      <c r="AF36" s="844"/>
      <c r="AG36" s="844"/>
      <c r="AH36" s="844"/>
      <c r="AI36" s="844"/>
      <c r="AJ36" s="844"/>
      <c r="AK36" s="844"/>
      <c r="AL36" s="844"/>
      <c r="AM36" s="880"/>
      <c r="AN36" s="1432"/>
      <c r="AO36" s="1433"/>
      <c r="AP36" s="1433"/>
      <c r="AQ36" s="1433"/>
      <c r="AR36" s="1433"/>
      <c r="AS36" s="1433"/>
      <c r="AT36" s="1433"/>
      <c r="AU36" s="1433"/>
      <c r="AV36" s="1434"/>
      <c r="AW36" s="1426"/>
      <c r="AX36" s="1427"/>
      <c r="AY36" s="1427"/>
      <c r="AZ36" s="1427"/>
      <c r="BA36" s="1427"/>
      <c r="BB36" s="1427"/>
      <c r="BC36" s="1427"/>
      <c r="BD36" s="1427"/>
      <c r="BE36" s="1427"/>
      <c r="BF36" s="1427"/>
      <c r="BG36" s="1427"/>
      <c r="BH36" s="1427"/>
      <c r="BI36" s="1427"/>
      <c r="BJ36" s="1427"/>
      <c r="BK36" s="1427"/>
      <c r="BL36" s="1427"/>
      <c r="BM36" s="1427"/>
      <c r="BN36" s="1427"/>
      <c r="BO36" s="1427"/>
      <c r="BP36" s="1428"/>
    </row>
    <row r="37" spans="1:68" s="831" customFormat="1" ht="18" customHeight="1">
      <c r="A37" s="1453"/>
      <c r="B37" s="1454"/>
      <c r="C37" s="1454"/>
      <c r="D37" s="1454"/>
      <c r="E37" s="1454"/>
      <c r="F37" s="1454"/>
      <c r="G37" s="1454"/>
      <c r="H37" s="1454"/>
      <c r="I37" s="1454"/>
      <c r="J37" s="1454"/>
      <c r="K37" s="1454"/>
      <c r="L37" s="1454"/>
      <c r="M37" s="1455"/>
      <c r="N37" s="893"/>
      <c r="O37" s="894"/>
      <c r="P37" s="894"/>
      <c r="Q37" s="894"/>
      <c r="R37" s="894"/>
      <c r="S37" s="894"/>
      <c r="T37" s="895"/>
      <c r="U37" s="894"/>
      <c r="V37" s="894"/>
      <c r="W37" s="894"/>
      <c r="X37" s="896"/>
      <c r="Y37" s="894"/>
      <c r="Z37" s="894"/>
      <c r="AA37" s="895"/>
      <c r="AB37" s="895"/>
      <c r="AC37" s="894"/>
      <c r="AD37" s="895"/>
      <c r="AE37" s="897"/>
      <c r="AF37" s="894"/>
      <c r="AG37" s="894"/>
      <c r="AH37" s="894"/>
      <c r="AI37" s="894"/>
      <c r="AJ37" s="894"/>
      <c r="AK37" s="894"/>
      <c r="AL37" s="894"/>
      <c r="AM37" s="898"/>
      <c r="AN37" s="887"/>
      <c r="AO37" s="888"/>
      <c r="AP37" s="888"/>
      <c r="AQ37" s="888"/>
      <c r="AR37" s="888"/>
      <c r="AS37" s="888"/>
      <c r="AT37" s="888"/>
      <c r="AU37" s="888"/>
      <c r="AV37" s="889"/>
      <c r="AW37" s="1429"/>
      <c r="AX37" s="1430"/>
      <c r="AY37" s="1430"/>
      <c r="AZ37" s="1430"/>
      <c r="BA37" s="1430"/>
      <c r="BB37" s="1430"/>
      <c r="BC37" s="1430"/>
      <c r="BD37" s="1430"/>
      <c r="BE37" s="1430"/>
      <c r="BF37" s="1430"/>
      <c r="BG37" s="1430"/>
      <c r="BH37" s="1430"/>
      <c r="BI37" s="1430"/>
      <c r="BJ37" s="1430"/>
      <c r="BK37" s="1430"/>
      <c r="BL37" s="1430"/>
      <c r="BM37" s="1430"/>
      <c r="BN37" s="1430"/>
      <c r="BO37" s="1430"/>
      <c r="BP37" s="1431"/>
    </row>
    <row r="38" spans="1:68" s="831" customFormat="1" ht="16.5" customHeight="1">
      <c r="A38" s="1420" t="s">
        <v>638</v>
      </c>
      <c r="B38" s="1421"/>
      <c r="C38" s="1421"/>
      <c r="D38" s="1421"/>
      <c r="E38" s="1421"/>
      <c r="F38" s="1421"/>
      <c r="G38" s="1421"/>
      <c r="H38" s="1421"/>
      <c r="I38" s="1421"/>
      <c r="J38" s="1421"/>
      <c r="K38" s="1421"/>
      <c r="L38" s="1421"/>
      <c r="M38" s="1422"/>
      <c r="N38" s="835"/>
      <c r="O38" s="836"/>
      <c r="P38" s="836"/>
      <c r="Q38" s="836"/>
      <c r="R38" s="836"/>
      <c r="S38" s="836"/>
      <c r="T38" s="836"/>
      <c r="U38" s="836"/>
      <c r="V38" s="836"/>
      <c r="W38" s="836"/>
      <c r="X38" s="836"/>
      <c r="Y38" s="836"/>
      <c r="Z38" s="836"/>
      <c r="AA38" s="835"/>
      <c r="AB38" s="835"/>
      <c r="AC38" s="835"/>
      <c r="AD38" s="835"/>
      <c r="AE38" s="835"/>
      <c r="AF38" s="835"/>
      <c r="AG38" s="835"/>
      <c r="AH38" s="835"/>
      <c r="AI38" s="835"/>
      <c r="AJ38" s="835"/>
      <c r="AK38" s="835"/>
      <c r="AL38" s="835"/>
      <c r="AM38" s="837"/>
      <c r="AN38" s="838"/>
      <c r="AO38" s="839"/>
      <c r="AP38" s="839"/>
      <c r="AQ38" s="839"/>
      <c r="AR38" s="839"/>
      <c r="AS38" s="839"/>
      <c r="AT38" s="839"/>
      <c r="AU38" s="839"/>
      <c r="AV38" s="840"/>
      <c r="AW38" s="1445" t="s">
        <v>671</v>
      </c>
      <c r="AX38" s="1424"/>
      <c r="AY38" s="1424"/>
      <c r="AZ38" s="1424"/>
      <c r="BA38" s="1424"/>
      <c r="BB38" s="1424"/>
      <c r="BC38" s="1424"/>
      <c r="BD38" s="1424"/>
      <c r="BE38" s="1424"/>
      <c r="BF38" s="1424"/>
      <c r="BG38" s="1424"/>
      <c r="BH38" s="1424"/>
      <c r="BI38" s="1424"/>
      <c r="BJ38" s="1424"/>
      <c r="BK38" s="1424"/>
      <c r="BL38" s="1424"/>
      <c r="BM38" s="1424"/>
      <c r="BN38" s="1424"/>
      <c r="BO38" s="1424"/>
      <c r="BP38" s="1425"/>
    </row>
    <row r="39" spans="1:68" s="831" customFormat="1" ht="16.5" customHeight="1">
      <c r="A39" s="841"/>
      <c r="B39" s="842"/>
      <c r="C39" s="842"/>
      <c r="D39" s="842"/>
      <c r="E39" s="842"/>
      <c r="F39" s="842"/>
      <c r="G39" s="842"/>
      <c r="H39" s="842"/>
      <c r="I39" s="842"/>
      <c r="J39" s="842"/>
      <c r="K39" s="842"/>
      <c r="L39" s="842"/>
      <c r="M39" s="843"/>
      <c r="N39" s="844"/>
      <c r="P39" s="846"/>
      <c r="Q39" s="846"/>
      <c r="R39" s="846"/>
      <c r="S39" s="846"/>
      <c r="T39" s="846"/>
      <c r="U39" s="846"/>
      <c r="V39" s="846"/>
      <c r="W39" s="846"/>
      <c r="X39" s="846"/>
      <c r="Y39" s="846"/>
      <c r="Z39" s="846"/>
      <c r="AA39" s="846"/>
      <c r="AB39" s="846"/>
      <c r="AC39" s="846"/>
      <c r="AD39" s="844"/>
      <c r="AE39" s="844"/>
      <c r="AF39" s="844"/>
      <c r="AG39" s="844"/>
      <c r="AH39" s="844"/>
      <c r="AI39" s="844"/>
      <c r="AJ39" s="846"/>
      <c r="AK39" s="846"/>
      <c r="AL39" s="846"/>
      <c r="AM39" s="847"/>
      <c r="AN39" s="848"/>
      <c r="AO39" s="849"/>
      <c r="AP39" s="849"/>
      <c r="AQ39" s="849"/>
      <c r="AR39" s="849"/>
      <c r="AS39" s="849"/>
      <c r="AT39" s="849"/>
      <c r="AU39" s="849"/>
      <c r="AV39" s="850"/>
      <c r="AW39" s="1426"/>
      <c r="AX39" s="1427"/>
      <c r="AY39" s="1427"/>
      <c r="AZ39" s="1427"/>
      <c r="BA39" s="1427"/>
      <c r="BB39" s="1427"/>
      <c r="BC39" s="1427"/>
      <c r="BD39" s="1427"/>
      <c r="BE39" s="1427"/>
      <c r="BF39" s="1427"/>
      <c r="BG39" s="1427"/>
      <c r="BH39" s="1427"/>
      <c r="BI39" s="1427"/>
      <c r="BJ39" s="1427"/>
      <c r="BK39" s="1427"/>
      <c r="BL39" s="1427"/>
      <c r="BM39" s="1427"/>
      <c r="BN39" s="1427"/>
      <c r="BO39" s="1427"/>
      <c r="BP39" s="1428"/>
    </row>
    <row r="40" spans="1:68" s="831" customFormat="1" ht="18" customHeight="1">
      <c r="A40" s="1435" t="s">
        <v>672</v>
      </c>
      <c r="B40" s="1419"/>
      <c r="C40" s="1419"/>
      <c r="D40" s="1419"/>
      <c r="E40" s="1419"/>
      <c r="F40" s="1419"/>
      <c r="G40" s="1419"/>
      <c r="H40" s="1419"/>
      <c r="I40" s="1419"/>
      <c r="J40" s="1419"/>
      <c r="K40" s="1419"/>
      <c r="L40" s="1419"/>
      <c r="M40" s="1436"/>
      <c r="N40" s="899" t="s">
        <v>673</v>
      </c>
      <c r="O40" s="834"/>
      <c r="P40" s="834"/>
      <c r="Q40" s="834"/>
      <c r="R40" s="834"/>
      <c r="S40" s="834"/>
      <c r="T40" s="834"/>
      <c r="U40" s="834"/>
      <c r="V40" s="834"/>
      <c r="W40" s="834"/>
      <c r="X40" s="834"/>
      <c r="Y40" s="834"/>
      <c r="Z40" s="834"/>
      <c r="AA40" s="834"/>
      <c r="AB40" s="834"/>
      <c r="AC40" s="834"/>
      <c r="AD40" s="831" t="s">
        <v>674</v>
      </c>
      <c r="AJ40" s="846"/>
      <c r="AK40" s="846"/>
      <c r="AL40" s="846"/>
      <c r="AM40" s="847"/>
      <c r="AN40" s="1432"/>
      <c r="AO40" s="1433"/>
      <c r="AP40" s="1433"/>
      <c r="AQ40" s="1433"/>
      <c r="AR40" s="1433"/>
      <c r="AS40" s="1433"/>
      <c r="AT40" s="1433"/>
      <c r="AU40" s="1433"/>
      <c r="AV40" s="1434"/>
      <c r="AW40" s="1426"/>
      <c r="AX40" s="1427"/>
      <c r="AY40" s="1427"/>
      <c r="AZ40" s="1427"/>
      <c r="BA40" s="1427"/>
      <c r="BB40" s="1427"/>
      <c r="BC40" s="1427"/>
      <c r="BD40" s="1427"/>
      <c r="BE40" s="1427"/>
      <c r="BF40" s="1427"/>
      <c r="BG40" s="1427"/>
      <c r="BH40" s="1427"/>
      <c r="BI40" s="1427"/>
      <c r="BJ40" s="1427"/>
      <c r="BK40" s="1427"/>
      <c r="BL40" s="1427"/>
      <c r="BM40" s="1427"/>
      <c r="BN40" s="1427"/>
      <c r="BO40" s="1427"/>
      <c r="BP40" s="1428"/>
    </row>
    <row r="41" spans="1:68" s="831" customFormat="1" ht="18" customHeight="1">
      <c r="A41" s="1446" t="s">
        <v>675</v>
      </c>
      <c r="B41" s="1447"/>
      <c r="C41" s="1447"/>
      <c r="D41" s="1447"/>
      <c r="E41" s="1447"/>
      <c r="F41" s="1447"/>
      <c r="G41" s="1447"/>
      <c r="H41" s="1447"/>
      <c r="I41" s="1447"/>
      <c r="J41" s="1447"/>
      <c r="K41" s="1447"/>
      <c r="L41" s="1447"/>
      <c r="M41" s="1448"/>
      <c r="N41" s="899"/>
      <c r="O41" s="834"/>
      <c r="P41" s="834"/>
      <c r="Q41" s="834"/>
      <c r="R41" s="834"/>
      <c r="S41" s="834"/>
      <c r="T41" s="834"/>
      <c r="U41" s="834"/>
      <c r="V41" s="834"/>
      <c r="W41" s="834"/>
      <c r="X41" s="834"/>
      <c r="Y41" s="834"/>
      <c r="Z41" s="834"/>
      <c r="AA41" s="834"/>
      <c r="AB41" s="834"/>
      <c r="AC41" s="834"/>
      <c r="AJ41" s="846"/>
      <c r="AK41" s="846"/>
      <c r="AL41" s="846"/>
      <c r="AM41" s="847"/>
      <c r="AN41" s="1432"/>
      <c r="AO41" s="1433"/>
      <c r="AP41" s="1433"/>
      <c r="AQ41" s="1433"/>
      <c r="AR41" s="1433"/>
      <c r="AS41" s="1433"/>
      <c r="AT41" s="1433"/>
      <c r="AU41" s="1433"/>
      <c r="AV41" s="1434"/>
      <c r="AW41" s="1426"/>
      <c r="AX41" s="1427"/>
      <c r="AY41" s="1427"/>
      <c r="AZ41" s="1427"/>
      <c r="BA41" s="1427"/>
      <c r="BB41" s="1427"/>
      <c r="BC41" s="1427"/>
      <c r="BD41" s="1427"/>
      <c r="BE41" s="1427"/>
      <c r="BF41" s="1427"/>
      <c r="BG41" s="1427"/>
      <c r="BH41" s="1427"/>
      <c r="BI41" s="1427"/>
      <c r="BJ41" s="1427"/>
      <c r="BK41" s="1427"/>
      <c r="BL41" s="1427"/>
      <c r="BM41" s="1427"/>
      <c r="BN41" s="1427"/>
      <c r="BO41" s="1427"/>
      <c r="BP41" s="1428"/>
    </row>
    <row r="42" spans="1:68" s="831" customFormat="1" ht="16.5" customHeight="1">
      <c r="A42" s="885" t="s">
        <v>676</v>
      </c>
      <c r="B42" s="851"/>
      <c r="C42" s="851"/>
      <c r="D42" s="851"/>
      <c r="E42" s="851"/>
      <c r="F42" s="851"/>
      <c r="G42" s="851"/>
      <c r="H42" s="851"/>
      <c r="I42" s="851"/>
      <c r="J42" s="851"/>
      <c r="K42" s="851"/>
      <c r="L42" s="851"/>
      <c r="M42" s="900"/>
      <c r="N42" s="901"/>
      <c r="O42" s="846"/>
      <c r="P42" s="846"/>
      <c r="Q42" s="846"/>
      <c r="R42" s="846"/>
      <c r="S42" s="846"/>
      <c r="T42" s="846"/>
      <c r="U42" s="902"/>
      <c r="V42" s="846"/>
      <c r="W42" s="388"/>
      <c r="X42" s="846"/>
      <c r="Y42" s="903"/>
      <c r="Z42" s="846"/>
      <c r="AA42" s="846"/>
      <c r="AB42" s="902"/>
      <c r="AC42" s="902"/>
      <c r="AD42" s="846"/>
      <c r="AE42" s="902"/>
      <c r="AF42" s="904"/>
      <c r="AG42" s="846"/>
      <c r="AH42" s="846"/>
      <c r="AI42" s="846"/>
      <c r="AJ42" s="846"/>
      <c r="AK42" s="846"/>
      <c r="AL42" s="846"/>
      <c r="AM42" s="847"/>
      <c r="AN42" s="1432"/>
      <c r="AO42" s="1433"/>
      <c r="AP42" s="1433"/>
      <c r="AQ42" s="1433"/>
      <c r="AR42" s="1433"/>
      <c r="AS42" s="1433"/>
      <c r="AT42" s="1433"/>
      <c r="AU42" s="1433"/>
      <c r="AV42" s="1434"/>
      <c r="AW42" s="1426"/>
      <c r="AX42" s="1427"/>
      <c r="AY42" s="1427"/>
      <c r="AZ42" s="1427"/>
      <c r="BA42" s="1427"/>
      <c r="BB42" s="1427"/>
      <c r="BC42" s="1427"/>
      <c r="BD42" s="1427"/>
      <c r="BE42" s="1427"/>
      <c r="BF42" s="1427"/>
      <c r="BG42" s="1427"/>
      <c r="BH42" s="1427"/>
      <c r="BI42" s="1427"/>
      <c r="BJ42" s="1427"/>
      <c r="BK42" s="1427"/>
      <c r="BL42" s="1427"/>
      <c r="BM42" s="1427"/>
      <c r="BN42" s="1427"/>
      <c r="BO42" s="1427"/>
      <c r="BP42" s="1428"/>
    </row>
    <row r="43" spans="1:68" s="831" customFormat="1" ht="16.5" customHeight="1">
      <c r="A43" s="1437"/>
      <c r="B43" s="1438"/>
      <c r="C43" s="1438"/>
      <c r="D43" s="1438"/>
      <c r="E43" s="1438"/>
      <c r="F43" s="1438"/>
      <c r="G43" s="1438"/>
      <c r="H43" s="1438"/>
      <c r="I43" s="1438"/>
      <c r="J43" s="1438"/>
      <c r="K43" s="1438"/>
      <c r="L43" s="1438"/>
      <c r="M43" s="1439"/>
      <c r="N43" s="905"/>
      <c r="O43" s="864"/>
      <c r="P43" s="864"/>
      <c r="Q43" s="864"/>
      <c r="R43" s="864"/>
      <c r="S43" s="864"/>
      <c r="T43" s="906"/>
      <c r="U43" s="864"/>
      <c r="V43" s="864"/>
      <c r="W43" s="864"/>
      <c r="X43" s="907"/>
      <c r="Y43" s="864"/>
      <c r="Z43" s="864"/>
      <c r="AA43" s="906"/>
      <c r="AB43" s="906"/>
      <c r="AC43" s="864"/>
      <c r="AD43" s="906"/>
      <c r="AE43" s="908"/>
      <c r="AF43" s="864"/>
      <c r="AG43" s="864"/>
      <c r="AH43" s="864"/>
      <c r="AI43" s="864"/>
      <c r="AJ43" s="864"/>
      <c r="AK43" s="864"/>
      <c r="AL43" s="864"/>
      <c r="AM43" s="909"/>
      <c r="AN43" s="910"/>
      <c r="AO43" s="911"/>
      <c r="AP43" s="911"/>
      <c r="AQ43" s="911"/>
      <c r="AR43" s="911"/>
      <c r="AS43" s="911"/>
      <c r="AT43" s="911"/>
      <c r="AU43" s="911"/>
      <c r="AV43" s="912"/>
      <c r="AW43" s="1429"/>
      <c r="AX43" s="1430"/>
      <c r="AY43" s="1430"/>
      <c r="AZ43" s="1430"/>
      <c r="BA43" s="1430"/>
      <c r="BB43" s="1430"/>
      <c r="BC43" s="1430"/>
      <c r="BD43" s="1430"/>
      <c r="BE43" s="1430"/>
      <c r="BF43" s="1430"/>
      <c r="BG43" s="1430"/>
      <c r="BH43" s="1430"/>
      <c r="BI43" s="1430"/>
      <c r="BJ43" s="1430"/>
      <c r="BK43" s="1430"/>
      <c r="BL43" s="1430"/>
      <c r="BM43" s="1430"/>
      <c r="BN43" s="1430"/>
      <c r="BO43" s="1430"/>
      <c r="BP43" s="1431"/>
    </row>
    <row r="44" spans="1:68" s="831" customFormat="1" ht="16.5" customHeight="1">
      <c r="A44" s="1420" t="s">
        <v>638</v>
      </c>
      <c r="B44" s="1421"/>
      <c r="C44" s="1421"/>
      <c r="D44" s="1421"/>
      <c r="E44" s="1421"/>
      <c r="F44" s="1421"/>
      <c r="G44" s="1421"/>
      <c r="H44" s="1421"/>
      <c r="I44" s="1421"/>
      <c r="J44" s="1421"/>
      <c r="K44" s="1421"/>
      <c r="L44" s="1421"/>
      <c r="M44" s="1422"/>
      <c r="N44" s="835"/>
      <c r="O44" s="836"/>
      <c r="P44" s="836"/>
      <c r="Q44" s="836"/>
      <c r="R44" s="836"/>
      <c r="S44" s="836"/>
      <c r="T44" s="836"/>
      <c r="U44" s="836"/>
      <c r="V44" s="836"/>
      <c r="W44" s="836"/>
      <c r="X44" s="836"/>
      <c r="Y44" s="836"/>
      <c r="Z44" s="836"/>
      <c r="AA44" s="835"/>
      <c r="AB44" s="835"/>
      <c r="AC44" s="835"/>
      <c r="AD44" s="835"/>
      <c r="AE44" s="835"/>
      <c r="AF44" s="835"/>
      <c r="AG44" s="835"/>
      <c r="AH44" s="835"/>
      <c r="AI44" s="835"/>
      <c r="AJ44" s="835"/>
      <c r="AK44" s="835"/>
      <c r="AL44" s="835"/>
      <c r="AM44" s="837"/>
      <c r="AN44" s="838"/>
      <c r="AO44" s="839"/>
      <c r="AP44" s="839"/>
      <c r="AQ44" s="839"/>
      <c r="AR44" s="839"/>
      <c r="AS44" s="839"/>
      <c r="AT44" s="839"/>
      <c r="AU44" s="839"/>
      <c r="AV44" s="840"/>
      <c r="AW44" s="1423" t="s">
        <v>677</v>
      </c>
      <c r="AX44" s="1424"/>
      <c r="AY44" s="1424"/>
      <c r="AZ44" s="1424"/>
      <c r="BA44" s="1424"/>
      <c r="BB44" s="1424"/>
      <c r="BC44" s="1424"/>
      <c r="BD44" s="1424"/>
      <c r="BE44" s="1424"/>
      <c r="BF44" s="1424"/>
      <c r="BG44" s="1424"/>
      <c r="BH44" s="1424"/>
      <c r="BI44" s="1424"/>
      <c r="BJ44" s="1424"/>
      <c r="BK44" s="1424"/>
      <c r="BL44" s="1424"/>
      <c r="BM44" s="1424"/>
      <c r="BN44" s="1424"/>
      <c r="BO44" s="1424"/>
      <c r="BP44" s="1425"/>
    </row>
    <row r="45" spans="1:68" s="831" customFormat="1" ht="18" customHeight="1">
      <c r="A45" s="899"/>
      <c r="B45" s="844"/>
      <c r="C45" s="844"/>
      <c r="D45" s="844"/>
      <c r="E45" s="844"/>
      <c r="F45" s="844"/>
      <c r="G45" s="844"/>
      <c r="H45" s="844"/>
      <c r="I45" s="844"/>
      <c r="J45" s="844"/>
      <c r="K45" s="844"/>
      <c r="L45" s="844"/>
      <c r="M45" s="880"/>
      <c r="AJ45" s="846"/>
      <c r="AK45" s="846"/>
      <c r="AL45" s="846"/>
      <c r="AM45" s="847"/>
      <c r="AN45" s="1432"/>
      <c r="AO45" s="1433"/>
      <c r="AP45" s="1433"/>
      <c r="AQ45" s="1433"/>
      <c r="AR45" s="1433"/>
      <c r="AS45" s="1433"/>
      <c r="AT45" s="1433"/>
      <c r="AU45" s="1433"/>
      <c r="AV45" s="1434"/>
      <c r="AW45" s="1426"/>
      <c r="AX45" s="1427"/>
      <c r="AY45" s="1427"/>
      <c r="AZ45" s="1427"/>
      <c r="BA45" s="1427"/>
      <c r="BB45" s="1427"/>
      <c r="BC45" s="1427"/>
      <c r="BD45" s="1427"/>
      <c r="BE45" s="1427"/>
      <c r="BF45" s="1427"/>
      <c r="BG45" s="1427"/>
      <c r="BH45" s="1427"/>
      <c r="BI45" s="1427"/>
      <c r="BJ45" s="1427"/>
      <c r="BK45" s="1427"/>
      <c r="BL45" s="1427"/>
      <c r="BM45" s="1427"/>
      <c r="BN45" s="1427"/>
      <c r="BO45" s="1427"/>
      <c r="BP45" s="1428"/>
    </row>
    <row r="46" spans="1:68" s="831" customFormat="1" ht="18" customHeight="1">
      <c r="A46" s="1435" t="s">
        <v>678</v>
      </c>
      <c r="B46" s="1419"/>
      <c r="C46" s="1419"/>
      <c r="D46" s="1419"/>
      <c r="E46" s="1419"/>
      <c r="F46" s="1419"/>
      <c r="G46" s="1419"/>
      <c r="H46" s="1419"/>
      <c r="I46" s="1419"/>
      <c r="J46" s="1419"/>
      <c r="K46" s="1419"/>
      <c r="L46" s="1419"/>
      <c r="M46" s="1436"/>
      <c r="N46" s="844" t="s">
        <v>679</v>
      </c>
      <c r="P46" s="846"/>
      <c r="Q46" s="846"/>
      <c r="R46" s="846"/>
      <c r="S46" s="846"/>
      <c r="T46" s="846"/>
      <c r="U46" s="846"/>
      <c r="V46" s="846"/>
      <c r="W46" s="846"/>
      <c r="X46" s="846"/>
      <c r="Y46" s="846"/>
      <c r="Z46" s="846"/>
      <c r="AA46" s="846"/>
      <c r="AB46" s="846"/>
      <c r="AC46" s="846"/>
      <c r="AD46" s="913"/>
      <c r="AE46" s="913"/>
      <c r="AF46" s="913"/>
      <c r="AG46" s="913"/>
      <c r="AH46" s="913"/>
      <c r="AI46" s="913"/>
      <c r="AJ46" s="846"/>
      <c r="AK46" s="846"/>
      <c r="AL46" s="846"/>
      <c r="AM46" s="847"/>
      <c r="AN46" s="1432"/>
      <c r="AO46" s="1433"/>
      <c r="AP46" s="1433"/>
      <c r="AQ46" s="1433"/>
      <c r="AR46" s="1433"/>
      <c r="AS46" s="1433"/>
      <c r="AT46" s="1433"/>
      <c r="AU46" s="1433"/>
      <c r="AV46" s="1434"/>
      <c r="AW46" s="1426"/>
      <c r="AX46" s="1427"/>
      <c r="AY46" s="1427"/>
      <c r="AZ46" s="1427"/>
      <c r="BA46" s="1427"/>
      <c r="BB46" s="1427"/>
      <c r="BC46" s="1427"/>
      <c r="BD46" s="1427"/>
      <c r="BE46" s="1427"/>
      <c r="BF46" s="1427"/>
      <c r="BG46" s="1427"/>
      <c r="BH46" s="1427"/>
      <c r="BI46" s="1427"/>
      <c r="BJ46" s="1427"/>
      <c r="BK46" s="1427"/>
      <c r="BL46" s="1427"/>
      <c r="BM46" s="1427"/>
      <c r="BN46" s="1427"/>
      <c r="BO46" s="1427"/>
      <c r="BP46" s="1428"/>
    </row>
    <row r="47" spans="1:68" s="831" customFormat="1" ht="18" customHeight="1">
      <c r="A47" s="861"/>
      <c r="B47" s="855"/>
      <c r="C47" s="855"/>
      <c r="D47" s="855"/>
      <c r="E47" s="855"/>
      <c r="F47" s="855"/>
      <c r="G47" s="855"/>
      <c r="H47" s="855"/>
      <c r="I47" s="855"/>
      <c r="J47" s="855"/>
      <c r="K47" s="855"/>
      <c r="L47" s="855"/>
      <c r="M47" s="914"/>
      <c r="N47" s="846"/>
      <c r="O47" s="844"/>
      <c r="P47" s="846"/>
      <c r="Q47" s="846"/>
      <c r="R47" s="858" t="s">
        <v>680</v>
      </c>
      <c r="S47" s="858"/>
      <c r="T47" s="858"/>
      <c r="U47" s="858"/>
      <c r="V47" s="858"/>
      <c r="W47" s="858"/>
      <c r="X47" s="858"/>
      <c r="Y47" s="844"/>
      <c r="Z47" s="844"/>
      <c r="AA47" s="844"/>
      <c r="AB47" s="844"/>
      <c r="AC47" s="844"/>
      <c r="AD47" s="858" t="s">
        <v>681</v>
      </c>
      <c r="AE47" s="858"/>
      <c r="AF47" s="858"/>
      <c r="AG47" s="858"/>
      <c r="AH47" s="858"/>
      <c r="AI47" s="858"/>
      <c r="AJ47" s="846"/>
      <c r="AK47" s="846"/>
      <c r="AL47" s="846"/>
      <c r="AM47" s="847"/>
      <c r="AN47" s="1432"/>
      <c r="AO47" s="1433"/>
      <c r="AP47" s="1433"/>
      <c r="AQ47" s="1433"/>
      <c r="AR47" s="1433"/>
      <c r="AS47" s="1433"/>
      <c r="AT47" s="1433"/>
      <c r="AU47" s="1433"/>
      <c r="AV47" s="1434"/>
      <c r="AW47" s="1426"/>
      <c r="AX47" s="1427"/>
      <c r="AY47" s="1427"/>
      <c r="AZ47" s="1427"/>
      <c r="BA47" s="1427"/>
      <c r="BB47" s="1427"/>
      <c r="BC47" s="1427"/>
      <c r="BD47" s="1427"/>
      <c r="BE47" s="1427"/>
      <c r="BF47" s="1427"/>
      <c r="BG47" s="1427"/>
      <c r="BH47" s="1427"/>
      <c r="BI47" s="1427"/>
      <c r="BJ47" s="1427"/>
      <c r="BK47" s="1427"/>
      <c r="BL47" s="1427"/>
      <c r="BM47" s="1427"/>
      <c r="BN47" s="1427"/>
      <c r="BO47" s="1427"/>
      <c r="BP47" s="1428"/>
    </row>
    <row r="48" spans="1:68" s="831" customFormat="1" ht="16.5" customHeight="1">
      <c r="A48" s="885" t="s">
        <v>656</v>
      </c>
      <c r="B48" s="845"/>
      <c r="C48" s="845"/>
      <c r="D48" s="845"/>
      <c r="E48" s="845"/>
      <c r="F48" s="845"/>
      <c r="G48" s="845"/>
      <c r="H48" s="845"/>
      <c r="I48" s="845"/>
      <c r="J48" s="845"/>
      <c r="K48" s="845"/>
      <c r="L48" s="845"/>
      <c r="M48" s="886"/>
      <c r="N48" s="901"/>
      <c r="O48" s="846"/>
      <c r="P48" s="846"/>
      <c r="Q48" s="846"/>
      <c r="AJ48" s="846"/>
      <c r="AK48" s="846"/>
      <c r="AL48" s="846"/>
      <c r="AM48" s="847"/>
      <c r="AN48" s="1432"/>
      <c r="AO48" s="1433"/>
      <c r="AP48" s="1433"/>
      <c r="AQ48" s="1433"/>
      <c r="AR48" s="1433"/>
      <c r="AS48" s="1433"/>
      <c r="AT48" s="1433"/>
      <c r="AU48" s="1433"/>
      <c r="AV48" s="1434"/>
      <c r="AW48" s="1426"/>
      <c r="AX48" s="1427"/>
      <c r="AY48" s="1427"/>
      <c r="AZ48" s="1427"/>
      <c r="BA48" s="1427"/>
      <c r="BB48" s="1427"/>
      <c r="BC48" s="1427"/>
      <c r="BD48" s="1427"/>
      <c r="BE48" s="1427"/>
      <c r="BF48" s="1427"/>
      <c r="BG48" s="1427"/>
      <c r="BH48" s="1427"/>
      <c r="BI48" s="1427"/>
      <c r="BJ48" s="1427"/>
      <c r="BK48" s="1427"/>
      <c r="BL48" s="1427"/>
      <c r="BM48" s="1427"/>
      <c r="BN48" s="1427"/>
      <c r="BO48" s="1427"/>
      <c r="BP48" s="1428"/>
    </row>
    <row r="49" spans="1:68" s="831" customFormat="1" ht="16.5" customHeight="1">
      <c r="A49" s="1437"/>
      <c r="B49" s="1438"/>
      <c r="C49" s="1438"/>
      <c r="D49" s="1438"/>
      <c r="E49" s="1438"/>
      <c r="F49" s="1438"/>
      <c r="G49" s="1438"/>
      <c r="H49" s="1438"/>
      <c r="I49" s="1438"/>
      <c r="J49" s="1438"/>
      <c r="K49" s="1438"/>
      <c r="L49" s="1438"/>
      <c r="M49" s="1439"/>
      <c r="N49" s="905"/>
      <c r="O49" s="832"/>
      <c r="P49" s="832"/>
      <c r="Q49" s="832"/>
      <c r="R49" s="832"/>
      <c r="S49" s="832"/>
      <c r="T49" s="832"/>
      <c r="U49" s="832"/>
      <c r="V49" s="832"/>
      <c r="W49" s="832"/>
      <c r="X49" s="832"/>
      <c r="Y49" s="832"/>
      <c r="Z49" s="832"/>
      <c r="AA49" s="832"/>
      <c r="AB49" s="832"/>
      <c r="AC49" s="832"/>
      <c r="AD49" s="832"/>
      <c r="AE49" s="832"/>
      <c r="AF49" s="832"/>
      <c r="AG49" s="832"/>
      <c r="AH49" s="832"/>
      <c r="AI49" s="832"/>
      <c r="AJ49" s="864"/>
      <c r="AK49" s="864"/>
      <c r="AL49" s="864"/>
      <c r="AM49" s="909"/>
      <c r="AN49" s="910"/>
      <c r="AO49" s="911"/>
      <c r="AP49" s="911"/>
      <c r="AQ49" s="911"/>
      <c r="AR49" s="911"/>
      <c r="AS49" s="911"/>
      <c r="AT49" s="911"/>
      <c r="AU49" s="911"/>
      <c r="AV49" s="912"/>
      <c r="AW49" s="1429"/>
      <c r="AX49" s="1430"/>
      <c r="AY49" s="1430"/>
      <c r="AZ49" s="1430"/>
      <c r="BA49" s="1430"/>
      <c r="BB49" s="1430"/>
      <c r="BC49" s="1430"/>
      <c r="BD49" s="1430"/>
      <c r="BE49" s="1430"/>
      <c r="BF49" s="1430"/>
      <c r="BG49" s="1430"/>
      <c r="BH49" s="1430"/>
      <c r="BI49" s="1430"/>
      <c r="BJ49" s="1430"/>
      <c r="BK49" s="1430"/>
      <c r="BL49" s="1430"/>
      <c r="BM49" s="1430"/>
      <c r="BN49" s="1430"/>
      <c r="BO49" s="1430"/>
      <c r="BP49" s="1431"/>
    </row>
    <row r="50" spans="1:68" s="834" customFormat="1" ht="16.5" customHeight="1">
      <c r="A50" s="1416"/>
      <c r="B50" s="1416"/>
      <c r="C50" s="1416"/>
      <c r="D50" s="1416"/>
      <c r="E50" s="1416"/>
      <c r="F50" s="1416"/>
      <c r="G50" s="1416"/>
      <c r="H50" s="1416"/>
      <c r="I50" s="1416"/>
      <c r="J50" s="1416"/>
      <c r="K50" s="1416"/>
      <c r="L50" s="1416"/>
      <c r="M50" s="1416"/>
      <c r="N50" s="844"/>
      <c r="O50" s="851"/>
      <c r="P50" s="851"/>
      <c r="Q50" s="851"/>
      <c r="R50" s="851"/>
      <c r="S50" s="851"/>
      <c r="T50" s="851"/>
      <c r="U50" s="851"/>
      <c r="V50" s="851"/>
      <c r="W50" s="851"/>
      <c r="X50" s="851"/>
      <c r="Y50" s="851"/>
      <c r="Z50" s="851"/>
      <c r="AA50" s="844"/>
      <c r="AB50" s="844"/>
      <c r="AC50" s="844"/>
      <c r="AD50" s="844"/>
      <c r="AE50" s="844"/>
      <c r="AF50" s="844"/>
      <c r="AG50" s="844"/>
      <c r="AH50" s="844"/>
      <c r="AI50" s="844"/>
      <c r="AJ50" s="844"/>
      <c r="AK50" s="844"/>
      <c r="AL50" s="844"/>
      <c r="AM50" s="844"/>
      <c r="AN50" s="1417"/>
      <c r="AO50" s="1417"/>
      <c r="AP50" s="1417"/>
      <c r="AQ50" s="1417"/>
      <c r="AR50" s="1417"/>
      <c r="AS50" s="1417"/>
      <c r="AT50" s="1417"/>
      <c r="AU50" s="1417"/>
      <c r="AV50" s="1417"/>
      <c r="AW50" s="1418"/>
      <c r="AX50" s="1418"/>
      <c r="AY50" s="1418"/>
      <c r="AZ50" s="1418"/>
      <c r="BA50" s="1418"/>
      <c r="BB50" s="1418"/>
      <c r="BC50" s="1418"/>
      <c r="BD50" s="1418"/>
      <c r="BE50" s="1418"/>
      <c r="BF50" s="1418"/>
      <c r="BG50" s="1418"/>
      <c r="BH50" s="1418"/>
      <c r="BI50" s="1418"/>
      <c r="BJ50" s="1418"/>
      <c r="BK50" s="1418"/>
      <c r="BL50" s="1418"/>
      <c r="BM50" s="1418"/>
      <c r="BN50" s="1418"/>
      <c r="BO50" s="1418"/>
      <c r="BP50" s="1418"/>
    </row>
    <row r="51" spans="1:68" s="834" customFormat="1" ht="16.5" customHeight="1">
      <c r="A51" s="1440"/>
      <c r="B51" s="1440"/>
      <c r="C51" s="1440"/>
      <c r="D51" s="1440"/>
      <c r="E51" s="1440"/>
      <c r="F51" s="1440"/>
      <c r="G51" s="1440"/>
      <c r="H51" s="1440"/>
      <c r="I51" s="1440"/>
      <c r="J51" s="1440"/>
      <c r="K51" s="1440"/>
      <c r="L51" s="1440"/>
      <c r="M51" s="1440"/>
      <c r="N51" s="844"/>
      <c r="O51" s="844"/>
      <c r="P51" s="844"/>
      <c r="Q51" s="844"/>
      <c r="R51" s="844"/>
      <c r="S51" s="844"/>
      <c r="T51" s="915"/>
      <c r="U51" s="915"/>
      <c r="V51" s="915"/>
      <c r="W51" s="915"/>
      <c r="X51" s="915"/>
      <c r="Y51" s="915"/>
      <c r="Z51" s="915"/>
      <c r="AA51" s="915"/>
      <c r="AB51" s="915"/>
      <c r="AC51" s="915"/>
      <c r="AD51" s="915"/>
      <c r="AE51" s="915"/>
      <c r="AF51" s="916"/>
      <c r="AG51" s="916"/>
      <c r="AH51" s="916"/>
      <c r="AI51" s="916"/>
      <c r="AJ51" s="916"/>
      <c r="AK51" s="916"/>
      <c r="AL51" s="916"/>
      <c r="AN51" s="1417"/>
      <c r="AO51" s="1417"/>
      <c r="AP51" s="1417"/>
      <c r="AQ51" s="1417"/>
      <c r="AR51" s="1417"/>
      <c r="AS51" s="1417"/>
      <c r="AT51" s="1417"/>
      <c r="AU51" s="1417"/>
      <c r="AV51" s="1417"/>
      <c r="AW51" s="1418"/>
      <c r="AX51" s="1418"/>
      <c r="AY51" s="1418"/>
      <c r="AZ51" s="1418"/>
      <c r="BA51" s="1418"/>
      <c r="BB51" s="1418"/>
      <c r="BC51" s="1418"/>
      <c r="BD51" s="1418"/>
      <c r="BE51" s="1418"/>
      <c r="BF51" s="1418"/>
      <c r="BG51" s="1418"/>
      <c r="BH51" s="1418"/>
      <c r="BI51" s="1418"/>
      <c r="BJ51" s="1418"/>
      <c r="BK51" s="1418"/>
      <c r="BL51" s="1418"/>
      <c r="BM51" s="1418"/>
      <c r="BN51" s="1418"/>
      <c r="BO51" s="1418"/>
      <c r="BP51" s="1418"/>
    </row>
    <row r="52" spans="1:68" s="834" customFormat="1" ht="16.5" customHeight="1">
      <c r="A52" s="1440"/>
      <c r="B52" s="1440"/>
      <c r="C52" s="1440"/>
      <c r="D52" s="1440"/>
      <c r="E52" s="1440"/>
      <c r="F52" s="1440"/>
      <c r="G52" s="1440"/>
      <c r="H52" s="1440"/>
      <c r="I52" s="1440"/>
      <c r="J52" s="1440"/>
      <c r="K52" s="1440"/>
      <c r="L52" s="1440"/>
      <c r="M52" s="1440"/>
      <c r="N52" s="844"/>
      <c r="O52" s="844"/>
      <c r="P52" s="844"/>
      <c r="Q52" s="844"/>
      <c r="R52" s="844"/>
      <c r="S52" s="844"/>
      <c r="T52" s="915"/>
      <c r="U52" s="915"/>
      <c r="V52" s="915"/>
      <c r="W52" s="915"/>
      <c r="X52" s="915"/>
      <c r="Y52" s="915"/>
      <c r="Z52" s="915"/>
      <c r="AA52" s="915"/>
      <c r="AB52" s="915"/>
      <c r="AC52" s="915"/>
      <c r="AD52" s="915"/>
      <c r="AE52" s="915"/>
      <c r="AF52" s="916"/>
      <c r="AG52" s="916"/>
      <c r="AH52" s="916"/>
      <c r="AI52" s="916"/>
      <c r="AJ52" s="916"/>
      <c r="AK52" s="916"/>
      <c r="AL52" s="916"/>
      <c r="AN52" s="1417"/>
      <c r="AO52" s="1417"/>
      <c r="AP52" s="1417"/>
      <c r="AQ52" s="1417"/>
      <c r="AR52" s="1417"/>
      <c r="AS52" s="1417"/>
      <c r="AT52" s="1417"/>
      <c r="AU52" s="1417"/>
      <c r="AV52" s="1417"/>
      <c r="AW52" s="1418"/>
      <c r="AX52" s="1418"/>
      <c r="AY52" s="1418"/>
      <c r="AZ52" s="1418"/>
      <c r="BA52" s="1418"/>
      <c r="BB52" s="1418"/>
      <c r="BC52" s="1418"/>
      <c r="BD52" s="1418"/>
      <c r="BE52" s="1418"/>
      <c r="BF52" s="1418"/>
      <c r="BG52" s="1418"/>
      <c r="BH52" s="1418"/>
      <c r="BI52" s="1418"/>
      <c r="BJ52" s="1418"/>
      <c r="BK52" s="1418"/>
      <c r="BL52" s="1418"/>
      <c r="BM52" s="1418"/>
      <c r="BN52" s="1418"/>
      <c r="BO52" s="1418"/>
      <c r="BP52" s="1418"/>
    </row>
    <row r="53" spans="1:68" s="834" customFormat="1" ht="16.5" customHeight="1">
      <c r="A53" s="1440"/>
      <c r="B53" s="1440"/>
      <c r="C53" s="1440"/>
      <c r="D53" s="1440"/>
      <c r="E53" s="1440"/>
      <c r="F53" s="1440"/>
      <c r="G53" s="1440"/>
      <c r="H53" s="1440"/>
      <c r="I53" s="1440"/>
      <c r="J53" s="1440"/>
      <c r="K53" s="1440"/>
      <c r="L53" s="1440"/>
      <c r="M53" s="1440"/>
      <c r="O53" s="1441"/>
      <c r="P53" s="1441"/>
      <c r="Q53" s="1441"/>
      <c r="R53" s="1441"/>
      <c r="S53" s="1441"/>
      <c r="T53" s="1441"/>
      <c r="U53" s="1441"/>
      <c r="V53" s="1441"/>
      <c r="W53" s="1441"/>
      <c r="X53" s="1441"/>
      <c r="Y53" s="1441"/>
      <c r="Z53" s="1441"/>
      <c r="AA53" s="1441"/>
      <c r="AB53" s="1441"/>
      <c r="AC53" s="1441"/>
      <c r="AD53" s="1441"/>
      <c r="AE53" s="1441"/>
      <c r="AF53" s="1442"/>
      <c r="AG53" s="1443"/>
      <c r="AH53" s="1443"/>
      <c r="AI53" s="1443"/>
      <c r="AJ53" s="1443"/>
      <c r="AK53" s="1443"/>
      <c r="AL53" s="917"/>
      <c r="AN53" s="1417"/>
      <c r="AO53" s="1417"/>
      <c r="AP53" s="1417"/>
      <c r="AQ53" s="1417"/>
      <c r="AR53" s="1417"/>
      <c r="AS53" s="1417"/>
      <c r="AT53" s="1417"/>
      <c r="AU53" s="1417"/>
      <c r="AV53" s="1417"/>
      <c r="AW53" s="1418"/>
      <c r="AX53" s="1418"/>
      <c r="AY53" s="1418"/>
      <c r="AZ53" s="1418"/>
      <c r="BA53" s="1418"/>
      <c r="BB53" s="1418"/>
      <c r="BC53" s="1418"/>
      <c r="BD53" s="1418"/>
      <c r="BE53" s="1418"/>
      <c r="BF53" s="1418"/>
      <c r="BG53" s="1418"/>
      <c r="BH53" s="1418"/>
      <c r="BI53" s="1418"/>
      <c r="BJ53" s="1418"/>
      <c r="BK53" s="1418"/>
      <c r="BL53" s="1418"/>
      <c r="BM53" s="1418"/>
      <c r="BN53" s="1418"/>
      <c r="BO53" s="1418"/>
      <c r="BP53" s="1418"/>
    </row>
    <row r="54" spans="1:68" s="834" customFormat="1" ht="16.5" customHeight="1">
      <c r="A54" s="1440"/>
      <c r="B54" s="1440"/>
      <c r="C54" s="1440"/>
      <c r="D54" s="1440"/>
      <c r="E54" s="1440"/>
      <c r="F54" s="1440"/>
      <c r="G54" s="1440"/>
      <c r="H54" s="1440"/>
      <c r="I54" s="1440"/>
      <c r="J54" s="1440"/>
      <c r="K54" s="1440"/>
      <c r="L54" s="1440"/>
      <c r="M54" s="1440"/>
      <c r="N54" s="918"/>
      <c r="O54" s="1441"/>
      <c r="P54" s="1441"/>
      <c r="Q54" s="1441"/>
      <c r="R54" s="1441"/>
      <c r="S54" s="1441"/>
      <c r="T54" s="1441"/>
      <c r="U54" s="1441"/>
      <c r="V54" s="1441"/>
      <c r="W54" s="1441"/>
      <c r="X54" s="1441"/>
      <c r="Y54" s="1441"/>
      <c r="Z54" s="1441"/>
      <c r="AA54" s="1441"/>
      <c r="AB54" s="1441"/>
      <c r="AC54" s="1441"/>
      <c r="AD54" s="1441"/>
      <c r="AE54" s="1441"/>
      <c r="AF54" s="1443"/>
      <c r="AG54" s="1443"/>
      <c r="AH54" s="1443"/>
      <c r="AI54" s="1443"/>
      <c r="AJ54" s="1443"/>
      <c r="AK54" s="1443"/>
      <c r="AL54" s="917"/>
      <c r="AN54" s="1417"/>
      <c r="AO54" s="1417"/>
      <c r="AP54" s="1417"/>
      <c r="AQ54" s="1417"/>
      <c r="AR54" s="1417"/>
      <c r="AS54" s="1417"/>
      <c r="AT54" s="1417"/>
      <c r="AU54" s="1417"/>
      <c r="AV54" s="1417"/>
      <c r="AW54" s="1418"/>
      <c r="AX54" s="1418"/>
      <c r="AY54" s="1418"/>
      <c r="AZ54" s="1418"/>
      <c r="BA54" s="1418"/>
      <c r="BB54" s="1418"/>
      <c r="BC54" s="1418"/>
      <c r="BD54" s="1418"/>
      <c r="BE54" s="1418"/>
      <c r="BF54" s="1418"/>
      <c r="BG54" s="1418"/>
      <c r="BH54" s="1418"/>
      <c r="BI54" s="1418"/>
      <c r="BJ54" s="1418"/>
      <c r="BK54" s="1418"/>
      <c r="BL54" s="1418"/>
      <c r="BM54" s="1418"/>
      <c r="BN54" s="1418"/>
      <c r="BO54" s="1418"/>
      <c r="BP54" s="1418"/>
    </row>
    <row r="55" spans="1:68" s="834" customFormat="1" ht="16.5" customHeight="1">
      <c r="A55" s="1440"/>
      <c r="B55" s="1440"/>
      <c r="C55" s="1440"/>
      <c r="D55" s="1440"/>
      <c r="E55" s="1440"/>
      <c r="F55" s="1440"/>
      <c r="G55" s="1440"/>
      <c r="H55" s="1440"/>
      <c r="I55" s="1440"/>
      <c r="J55" s="1440"/>
      <c r="K55" s="1440"/>
      <c r="L55" s="1440"/>
      <c r="M55" s="1440"/>
      <c r="N55" s="1441"/>
      <c r="O55" s="1441"/>
      <c r="P55" s="1441"/>
      <c r="Q55" s="1441"/>
      <c r="R55" s="1441"/>
      <c r="S55" s="1441"/>
      <c r="T55" s="1441"/>
      <c r="U55" s="1441"/>
      <c r="V55" s="1441"/>
      <c r="W55" s="1441"/>
      <c r="X55" s="1441"/>
      <c r="Y55" s="1441"/>
      <c r="Z55" s="1441"/>
      <c r="AA55" s="1441"/>
      <c r="AB55" s="1441"/>
      <c r="AC55" s="1441"/>
      <c r="AD55" s="1441"/>
      <c r="AE55" s="1441"/>
      <c r="AF55" s="1441"/>
      <c r="AG55" s="1441"/>
      <c r="AH55" s="1441"/>
      <c r="AI55" s="1441"/>
      <c r="AJ55" s="1441"/>
      <c r="AK55" s="1441"/>
      <c r="AL55" s="917"/>
      <c r="AN55" s="1417"/>
      <c r="AO55" s="1417"/>
      <c r="AP55" s="1417"/>
      <c r="AQ55" s="1417"/>
      <c r="AR55" s="1417"/>
      <c r="AS55" s="1417"/>
      <c r="AT55" s="1417"/>
      <c r="AU55" s="1417"/>
      <c r="AV55" s="1417"/>
      <c r="AW55" s="1418"/>
      <c r="AX55" s="1418"/>
      <c r="AY55" s="1418"/>
      <c r="AZ55" s="1418"/>
      <c r="BA55" s="1418"/>
      <c r="BB55" s="1418"/>
      <c r="BC55" s="1418"/>
      <c r="BD55" s="1418"/>
      <c r="BE55" s="1418"/>
      <c r="BF55" s="1418"/>
      <c r="BG55" s="1418"/>
      <c r="BH55" s="1418"/>
      <c r="BI55" s="1418"/>
      <c r="BJ55" s="1418"/>
      <c r="BK55" s="1418"/>
      <c r="BL55" s="1418"/>
      <c r="BM55" s="1418"/>
      <c r="BN55" s="1418"/>
      <c r="BO55" s="1418"/>
      <c r="BP55" s="1418"/>
    </row>
    <row r="56" spans="1:68" s="834" customFormat="1" ht="16.5" customHeight="1">
      <c r="A56" s="1440"/>
      <c r="B56" s="1440"/>
      <c r="C56" s="1440"/>
      <c r="D56" s="1440"/>
      <c r="E56" s="1440"/>
      <c r="F56" s="1440"/>
      <c r="G56" s="1440"/>
      <c r="H56" s="1440"/>
      <c r="I56" s="1440"/>
      <c r="J56" s="1440"/>
      <c r="K56" s="1440"/>
      <c r="L56" s="1440"/>
      <c r="M56" s="1440"/>
      <c r="N56" s="1441"/>
      <c r="O56" s="1441"/>
      <c r="P56" s="1441"/>
      <c r="Q56" s="1441"/>
      <c r="R56" s="1441"/>
      <c r="S56" s="1441"/>
      <c r="T56" s="1441"/>
      <c r="U56" s="1441"/>
      <c r="V56" s="1441"/>
      <c r="W56" s="1441"/>
      <c r="X56" s="1441"/>
      <c r="Y56" s="1441"/>
      <c r="Z56" s="1441"/>
      <c r="AA56" s="1441"/>
      <c r="AB56" s="1441"/>
      <c r="AC56" s="1441"/>
      <c r="AD56" s="1441"/>
      <c r="AE56" s="1441"/>
      <c r="AF56" s="1441"/>
      <c r="AG56" s="1441"/>
      <c r="AH56" s="1441"/>
      <c r="AI56" s="1441"/>
      <c r="AJ56" s="1441"/>
      <c r="AK56" s="1441"/>
      <c r="AL56" s="917"/>
      <c r="AN56" s="1417"/>
      <c r="AO56" s="1417"/>
      <c r="AP56" s="1417"/>
      <c r="AQ56" s="1417"/>
      <c r="AR56" s="1417"/>
      <c r="AS56" s="1417"/>
      <c r="AT56" s="1417"/>
      <c r="AU56" s="1417"/>
      <c r="AV56" s="1417"/>
      <c r="AW56" s="1418"/>
      <c r="AX56" s="1418"/>
      <c r="AY56" s="1418"/>
      <c r="AZ56" s="1418"/>
      <c r="BA56" s="1418"/>
      <c r="BB56" s="1418"/>
      <c r="BC56" s="1418"/>
      <c r="BD56" s="1418"/>
      <c r="BE56" s="1418"/>
      <c r="BF56" s="1418"/>
      <c r="BG56" s="1418"/>
      <c r="BH56" s="1418"/>
      <c r="BI56" s="1418"/>
      <c r="BJ56" s="1418"/>
      <c r="BK56" s="1418"/>
      <c r="BL56" s="1418"/>
      <c r="BM56" s="1418"/>
      <c r="BN56" s="1418"/>
      <c r="BO56" s="1418"/>
      <c r="BP56" s="1418"/>
    </row>
    <row r="57" spans="1:68" s="834" customFormat="1" ht="16.5" customHeight="1">
      <c r="A57" s="1440"/>
      <c r="B57" s="1440"/>
      <c r="C57" s="1440"/>
      <c r="D57" s="1440"/>
      <c r="E57" s="1440"/>
      <c r="F57" s="1440"/>
      <c r="G57" s="1440"/>
      <c r="H57" s="1440"/>
      <c r="I57" s="1440"/>
      <c r="J57" s="1440"/>
      <c r="K57" s="1440"/>
      <c r="L57" s="1440"/>
      <c r="M57" s="1440"/>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7"/>
      <c r="AN57" s="1417"/>
      <c r="AO57" s="1417"/>
      <c r="AP57" s="1417"/>
      <c r="AQ57" s="1417"/>
      <c r="AR57" s="1417"/>
      <c r="AS57" s="1417"/>
      <c r="AT57" s="1417"/>
      <c r="AU57" s="1417"/>
      <c r="AV57" s="1417"/>
      <c r="AW57" s="1418"/>
      <c r="AX57" s="1418"/>
      <c r="AY57" s="1418"/>
      <c r="AZ57" s="1418"/>
      <c r="BA57" s="1418"/>
      <c r="BB57" s="1418"/>
      <c r="BC57" s="1418"/>
      <c r="BD57" s="1418"/>
      <c r="BE57" s="1418"/>
      <c r="BF57" s="1418"/>
      <c r="BG57" s="1418"/>
      <c r="BH57" s="1418"/>
      <c r="BI57" s="1418"/>
      <c r="BJ57" s="1418"/>
      <c r="BK57" s="1418"/>
      <c r="BL57" s="1418"/>
      <c r="BM57" s="1418"/>
      <c r="BN57" s="1418"/>
      <c r="BO57" s="1418"/>
      <c r="BP57" s="1418"/>
    </row>
    <row r="58" spans="1:68" s="834" customFormat="1" ht="16.5" customHeight="1">
      <c r="A58" s="1440"/>
      <c r="B58" s="1440"/>
      <c r="C58" s="1440"/>
      <c r="D58" s="1440"/>
      <c r="E58" s="1440"/>
      <c r="F58" s="1440"/>
      <c r="G58" s="1440"/>
      <c r="H58" s="1440"/>
      <c r="I58" s="1440"/>
      <c r="J58" s="1440"/>
      <c r="K58" s="1440"/>
      <c r="L58" s="1440"/>
      <c r="M58" s="1440"/>
      <c r="N58" s="920"/>
      <c r="O58" s="1441"/>
      <c r="P58" s="1441"/>
      <c r="Q58" s="1441"/>
      <c r="R58" s="1441"/>
      <c r="S58" s="1441"/>
      <c r="T58" s="1441"/>
      <c r="U58" s="1441"/>
      <c r="V58" s="1441"/>
      <c r="W58" s="1441"/>
      <c r="X58" s="1441"/>
      <c r="Y58" s="1441"/>
      <c r="Z58" s="1441"/>
      <c r="AA58" s="1441"/>
      <c r="AB58" s="1441"/>
      <c r="AC58" s="1441"/>
      <c r="AD58" s="1441"/>
      <c r="AE58" s="1441"/>
      <c r="AF58" s="1444"/>
      <c r="AG58" s="1444"/>
      <c r="AH58" s="1444"/>
      <c r="AI58" s="1444"/>
      <c r="AJ58" s="1444"/>
      <c r="AK58" s="1444"/>
      <c r="AL58" s="917"/>
      <c r="AN58" s="1417"/>
      <c r="AO58" s="1417"/>
      <c r="AP58" s="1417"/>
      <c r="AQ58" s="1417"/>
      <c r="AR58" s="1417"/>
      <c r="AS58" s="1417"/>
      <c r="AT58" s="1417"/>
      <c r="AU58" s="1417"/>
      <c r="AV58" s="1417"/>
      <c r="AW58" s="1418"/>
      <c r="AX58" s="1418"/>
      <c r="AY58" s="1418"/>
      <c r="AZ58" s="1418"/>
      <c r="BA58" s="1418"/>
      <c r="BB58" s="1418"/>
      <c r="BC58" s="1418"/>
      <c r="BD58" s="1418"/>
      <c r="BE58" s="1418"/>
      <c r="BF58" s="1418"/>
      <c r="BG58" s="1418"/>
      <c r="BH58" s="1418"/>
      <c r="BI58" s="1418"/>
      <c r="BJ58" s="1418"/>
      <c r="BK58" s="1418"/>
      <c r="BL58" s="1418"/>
      <c r="BM58" s="1418"/>
      <c r="BN58" s="1418"/>
      <c r="BO58" s="1418"/>
      <c r="BP58" s="1418"/>
    </row>
    <row r="59" spans="1:68" s="834" customFormat="1" ht="16.5" customHeight="1">
      <c r="A59" s="1440"/>
      <c r="B59" s="1440"/>
      <c r="C59" s="1440"/>
      <c r="D59" s="1440"/>
      <c r="E59" s="1440"/>
      <c r="F59" s="1440"/>
      <c r="G59" s="1440"/>
      <c r="H59" s="1440"/>
      <c r="I59" s="1440"/>
      <c r="J59" s="1440"/>
      <c r="K59" s="1440"/>
      <c r="L59" s="1440"/>
      <c r="M59" s="1440"/>
      <c r="N59" s="920"/>
      <c r="O59" s="1441"/>
      <c r="P59" s="1441"/>
      <c r="Q59" s="1441"/>
      <c r="R59" s="1441"/>
      <c r="S59" s="1441"/>
      <c r="T59" s="1441"/>
      <c r="U59" s="1441"/>
      <c r="V59" s="1441"/>
      <c r="W59" s="1441"/>
      <c r="X59" s="1441"/>
      <c r="Y59" s="1441"/>
      <c r="Z59" s="1441"/>
      <c r="AA59" s="1441"/>
      <c r="AB59" s="1441"/>
      <c r="AC59" s="1441"/>
      <c r="AD59" s="1441"/>
      <c r="AE59" s="1441"/>
      <c r="AF59" s="1444"/>
      <c r="AG59" s="1444"/>
      <c r="AH59" s="1444"/>
      <c r="AI59" s="1444"/>
      <c r="AJ59" s="1444"/>
      <c r="AK59" s="1444"/>
      <c r="AL59" s="917"/>
      <c r="AN59" s="1417"/>
      <c r="AO59" s="1417"/>
      <c r="AP59" s="1417"/>
      <c r="AQ59" s="1417"/>
      <c r="AR59" s="1417"/>
      <c r="AS59" s="1417"/>
      <c r="AT59" s="1417"/>
      <c r="AU59" s="1417"/>
      <c r="AV59" s="1417"/>
      <c r="AW59" s="1418"/>
      <c r="AX59" s="1418"/>
      <c r="AY59" s="1418"/>
      <c r="AZ59" s="1418"/>
      <c r="BA59" s="1418"/>
      <c r="BB59" s="1418"/>
      <c r="BC59" s="1418"/>
      <c r="BD59" s="1418"/>
      <c r="BE59" s="1418"/>
      <c r="BF59" s="1418"/>
      <c r="BG59" s="1418"/>
      <c r="BH59" s="1418"/>
      <c r="BI59" s="1418"/>
      <c r="BJ59" s="1418"/>
      <c r="BK59" s="1418"/>
      <c r="BL59" s="1418"/>
      <c r="BM59" s="1418"/>
      <c r="BN59" s="1418"/>
      <c r="BO59" s="1418"/>
      <c r="BP59" s="1418"/>
    </row>
    <row r="60" spans="1:68" s="834" customFormat="1" ht="16.5" customHeight="1">
      <c r="A60" s="1440"/>
      <c r="B60" s="1440"/>
      <c r="C60" s="1440"/>
      <c r="D60" s="1440"/>
      <c r="E60" s="1440"/>
      <c r="F60" s="1440"/>
      <c r="G60" s="1440"/>
      <c r="H60" s="1440"/>
      <c r="I60" s="1440"/>
      <c r="J60" s="1440"/>
      <c r="K60" s="1440"/>
      <c r="L60" s="1440"/>
      <c r="M60" s="1440"/>
      <c r="N60" s="919"/>
      <c r="O60" s="919"/>
      <c r="P60" s="919"/>
      <c r="Q60" s="919"/>
      <c r="R60" s="919"/>
      <c r="S60" s="919"/>
      <c r="T60" s="919"/>
      <c r="U60" s="919"/>
      <c r="V60" s="919"/>
      <c r="W60" s="919"/>
      <c r="X60" s="919"/>
      <c r="Y60" s="919"/>
      <c r="Z60" s="919"/>
      <c r="AA60" s="919"/>
      <c r="AB60" s="919"/>
      <c r="AC60" s="919"/>
      <c r="AD60" s="920"/>
      <c r="AE60" s="921"/>
      <c r="AF60" s="922"/>
      <c r="AG60" s="922"/>
      <c r="AH60" s="922"/>
      <c r="AI60" s="922"/>
      <c r="AJ60" s="922"/>
      <c r="AK60" s="922"/>
      <c r="AL60" s="917"/>
      <c r="AN60" s="1417"/>
      <c r="AO60" s="1417"/>
      <c r="AP60" s="1417"/>
      <c r="AQ60" s="1417"/>
      <c r="AR60" s="1417"/>
      <c r="AS60" s="1417"/>
      <c r="AT60" s="1417"/>
      <c r="AU60" s="1417"/>
      <c r="AV60" s="1417"/>
      <c r="AW60" s="1418"/>
      <c r="AX60" s="1418"/>
      <c r="AY60" s="1418"/>
      <c r="AZ60" s="1418"/>
      <c r="BA60" s="1418"/>
      <c r="BB60" s="1418"/>
      <c r="BC60" s="1418"/>
      <c r="BD60" s="1418"/>
      <c r="BE60" s="1418"/>
      <c r="BF60" s="1418"/>
      <c r="BG60" s="1418"/>
      <c r="BH60" s="1418"/>
      <c r="BI60" s="1418"/>
      <c r="BJ60" s="1418"/>
      <c r="BK60" s="1418"/>
      <c r="BL60" s="1418"/>
      <c r="BM60" s="1418"/>
      <c r="BN60" s="1418"/>
      <c r="BO60" s="1418"/>
      <c r="BP60" s="1418"/>
    </row>
    <row r="61" spans="1:68" s="834" customFormat="1" ht="16.5" customHeight="1">
      <c r="A61" s="861"/>
      <c r="B61" s="855"/>
      <c r="C61" s="855"/>
      <c r="D61" s="855"/>
      <c r="E61" s="855"/>
      <c r="F61" s="855"/>
      <c r="G61" s="855"/>
      <c r="H61" s="855"/>
      <c r="I61" s="855"/>
      <c r="J61" s="855"/>
      <c r="K61" s="855"/>
      <c r="L61" s="855"/>
      <c r="M61" s="855"/>
      <c r="N61" s="920"/>
      <c r="O61" s="1441"/>
      <c r="P61" s="1441"/>
      <c r="Q61" s="1441"/>
      <c r="R61" s="1441"/>
      <c r="S61" s="1441"/>
      <c r="T61" s="1441"/>
      <c r="U61" s="1441"/>
      <c r="V61" s="1441"/>
      <c r="W61" s="1441"/>
      <c r="X61" s="1441"/>
      <c r="Y61" s="1441"/>
      <c r="Z61" s="1441"/>
      <c r="AA61" s="1441"/>
      <c r="AB61" s="1441"/>
      <c r="AC61" s="1441"/>
      <c r="AD61" s="1441"/>
      <c r="AE61" s="1441"/>
      <c r="AF61" s="1444"/>
      <c r="AG61" s="1444"/>
      <c r="AH61" s="1444"/>
      <c r="AI61" s="1444"/>
      <c r="AJ61" s="1444"/>
      <c r="AK61" s="1444"/>
      <c r="AL61" s="917"/>
      <c r="AN61" s="1417"/>
      <c r="AO61" s="1417"/>
      <c r="AP61" s="1417"/>
      <c r="AQ61" s="1417"/>
      <c r="AR61" s="1417"/>
      <c r="AS61" s="1417"/>
      <c r="AT61" s="1417"/>
      <c r="AU61" s="1417"/>
      <c r="AV61" s="1417"/>
      <c r="AW61" s="1418"/>
      <c r="AX61" s="1418"/>
      <c r="AY61" s="1418"/>
      <c r="AZ61" s="1418"/>
      <c r="BA61" s="1418"/>
      <c r="BB61" s="1418"/>
      <c r="BC61" s="1418"/>
      <c r="BD61" s="1418"/>
      <c r="BE61" s="1418"/>
      <c r="BF61" s="1418"/>
      <c r="BG61" s="1418"/>
      <c r="BH61" s="1418"/>
      <c r="BI61" s="1418"/>
      <c r="BJ61" s="1418"/>
      <c r="BK61" s="1418"/>
      <c r="BL61" s="1418"/>
      <c r="BM61" s="1418"/>
      <c r="BN61" s="1418"/>
      <c r="BO61" s="1418"/>
      <c r="BP61" s="1418"/>
    </row>
    <row r="62" spans="1:68" s="834" customFormat="1" ht="16.5" customHeight="1">
      <c r="A62" s="1419"/>
      <c r="B62" s="1419"/>
      <c r="C62" s="1419"/>
      <c r="D62" s="1419"/>
      <c r="E62" s="1419"/>
      <c r="F62" s="1419"/>
      <c r="G62" s="1419"/>
      <c r="H62" s="1419"/>
      <c r="I62" s="1419"/>
      <c r="J62" s="1419"/>
      <c r="K62" s="1419"/>
      <c r="L62" s="1419"/>
      <c r="M62" s="1419"/>
      <c r="N62" s="844"/>
      <c r="O62" s="918"/>
      <c r="P62" s="923"/>
      <c r="Q62" s="923"/>
      <c r="R62" s="923"/>
      <c r="S62" s="923"/>
      <c r="T62" s="923"/>
      <c r="U62" s="923"/>
      <c r="V62" s="924"/>
      <c r="W62" s="924"/>
      <c r="X62" s="924"/>
      <c r="Y62" s="924"/>
      <c r="Z62" s="924"/>
      <c r="AA62" s="924"/>
      <c r="AB62" s="924"/>
      <c r="AC62" s="924"/>
      <c r="AD62" s="924"/>
      <c r="AE62" s="925"/>
      <c r="AF62" s="917"/>
      <c r="AG62" s="926"/>
      <c r="AH62" s="926"/>
      <c r="AI62" s="926"/>
      <c r="AJ62" s="918"/>
      <c r="AK62" s="926"/>
      <c r="AL62" s="927"/>
      <c r="AM62" s="928"/>
      <c r="AN62" s="1417"/>
      <c r="AO62" s="1417"/>
      <c r="AP62" s="1417"/>
      <c r="AQ62" s="1417"/>
      <c r="AR62" s="1417"/>
      <c r="AS62" s="1417"/>
      <c r="AT62" s="1417"/>
      <c r="AU62" s="1417"/>
      <c r="AV62" s="1417"/>
      <c r="AW62" s="1418"/>
      <c r="AX62" s="1418"/>
      <c r="AY62" s="1418"/>
      <c r="AZ62" s="1418"/>
      <c r="BA62" s="1418"/>
      <c r="BB62" s="1418"/>
      <c r="BC62" s="1418"/>
      <c r="BD62" s="1418"/>
      <c r="BE62" s="1418"/>
      <c r="BF62" s="1418"/>
      <c r="BG62" s="1418"/>
      <c r="BH62" s="1418"/>
      <c r="BI62" s="1418"/>
      <c r="BJ62" s="1418"/>
      <c r="BK62" s="1418"/>
      <c r="BL62" s="1418"/>
      <c r="BM62" s="1418"/>
      <c r="BN62" s="1418"/>
      <c r="BO62" s="1418"/>
      <c r="BP62" s="1418"/>
    </row>
    <row r="63" spans="1:68" s="834" customFormat="1" ht="16.5" customHeight="1">
      <c r="A63" s="1416"/>
      <c r="B63" s="1416"/>
      <c r="C63" s="1416"/>
      <c r="D63" s="1416"/>
      <c r="E63" s="1416"/>
      <c r="F63" s="1416"/>
      <c r="G63" s="1416"/>
      <c r="H63" s="1416"/>
      <c r="I63" s="1416"/>
      <c r="J63" s="1416"/>
      <c r="K63" s="1416"/>
      <c r="L63" s="1416"/>
      <c r="M63" s="1416"/>
      <c r="N63" s="844"/>
      <c r="O63" s="851"/>
      <c r="P63" s="851"/>
      <c r="Q63" s="851"/>
      <c r="R63" s="851"/>
      <c r="S63" s="851"/>
      <c r="T63" s="851"/>
      <c r="U63" s="851"/>
      <c r="V63" s="851"/>
      <c r="W63" s="851"/>
      <c r="X63" s="851"/>
      <c r="Y63" s="851"/>
      <c r="Z63" s="851"/>
      <c r="AA63" s="844"/>
      <c r="AB63" s="844"/>
      <c r="AC63" s="844"/>
      <c r="AD63" s="844"/>
      <c r="AE63" s="844"/>
      <c r="AF63" s="844"/>
      <c r="AG63" s="844"/>
      <c r="AH63" s="844"/>
      <c r="AI63" s="844"/>
      <c r="AJ63" s="844"/>
      <c r="AK63" s="844"/>
      <c r="AL63" s="844"/>
      <c r="AM63" s="844"/>
      <c r="AN63" s="1417"/>
      <c r="AO63" s="1417"/>
      <c r="AP63" s="1417"/>
      <c r="AQ63" s="1417"/>
      <c r="AR63" s="1417"/>
      <c r="AS63" s="1417"/>
      <c r="AT63" s="1417"/>
      <c r="AU63" s="1417"/>
      <c r="AV63" s="1417"/>
      <c r="AW63" s="1418"/>
      <c r="AX63" s="1418"/>
      <c r="AY63" s="1418"/>
      <c r="AZ63" s="1418"/>
      <c r="BA63" s="1418"/>
      <c r="BB63" s="1418"/>
      <c r="BC63" s="1418"/>
      <c r="BD63" s="1418"/>
      <c r="BE63" s="1418"/>
      <c r="BF63" s="1418"/>
      <c r="BG63" s="1418"/>
      <c r="BH63" s="1418"/>
      <c r="BI63" s="1418"/>
      <c r="BJ63" s="1418"/>
      <c r="BK63" s="1418"/>
      <c r="BL63" s="1418"/>
      <c r="BM63" s="1418"/>
      <c r="BN63" s="1418"/>
      <c r="BO63" s="1418"/>
      <c r="BP63" s="1418"/>
    </row>
    <row r="64" spans="1:68" s="834" customFormat="1" ht="16.5" customHeight="1">
      <c r="A64" s="1419"/>
      <c r="B64" s="1419"/>
      <c r="C64" s="1419"/>
      <c r="D64" s="1419"/>
      <c r="E64" s="1419"/>
      <c r="F64" s="1419"/>
      <c r="G64" s="1419"/>
      <c r="H64" s="1419"/>
      <c r="I64" s="1419"/>
      <c r="J64" s="1419"/>
      <c r="K64" s="1419"/>
      <c r="L64" s="1419"/>
      <c r="M64" s="1419"/>
      <c r="N64" s="844"/>
      <c r="O64" s="844"/>
      <c r="P64" s="844"/>
      <c r="Q64" s="844"/>
      <c r="R64" s="844"/>
      <c r="S64" s="844"/>
      <c r="T64" s="915"/>
      <c r="U64" s="915"/>
      <c r="V64" s="915"/>
      <c r="W64" s="915"/>
      <c r="X64" s="915"/>
      <c r="Y64" s="915"/>
      <c r="Z64" s="915"/>
      <c r="AA64" s="915"/>
      <c r="AB64" s="915"/>
      <c r="AC64" s="915"/>
      <c r="AD64" s="915"/>
      <c r="AE64" s="915"/>
      <c r="AF64" s="916"/>
      <c r="AG64" s="916"/>
      <c r="AH64" s="916"/>
      <c r="AI64" s="916"/>
      <c r="AK64" s="916"/>
      <c r="AL64" s="916"/>
      <c r="AM64" s="916"/>
      <c r="AN64" s="1417"/>
      <c r="AO64" s="1417"/>
      <c r="AP64" s="1417"/>
      <c r="AQ64" s="1417"/>
      <c r="AR64" s="1417"/>
      <c r="AS64" s="1417"/>
      <c r="AT64" s="1417"/>
      <c r="AU64" s="1417"/>
      <c r="AV64" s="1417"/>
      <c r="AW64" s="1418"/>
      <c r="AX64" s="1418"/>
      <c r="AY64" s="1418"/>
      <c r="AZ64" s="1418"/>
      <c r="BA64" s="1418"/>
      <c r="BB64" s="1418"/>
      <c r="BC64" s="1418"/>
      <c r="BD64" s="1418"/>
      <c r="BE64" s="1418"/>
      <c r="BF64" s="1418"/>
      <c r="BG64" s="1418"/>
      <c r="BH64" s="1418"/>
      <c r="BI64" s="1418"/>
      <c r="BJ64" s="1418"/>
      <c r="BK64" s="1418"/>
      <c r="BL64" s="1418"/>
      <c r="BM64" s="1418"/>
      <c r="BN64" s="1418"/>
      <c r="BO64" s="1418"/>
      <c r="BP64" s="1418"/>
    </row>
    <row r="65" spans="1:68" s="834" customFormat="1" ht="16.5" customHeight="1">
      <c r="A65" s="1419"/>
      <c r="B65" s="1419"/>
      <c r="C65" s="1419"/>
      <c r="D65" s="1419"/>
      <c r="E65" s="1419"/>
      <c r="F65" s="1419"/>
      <c r="G65" s="1419"/>
      <c r="H65" s="1419"/>
      <c r="I65" s="1419"/>
      <c r="J65" s="1419"/>
      <c r="K65" s="1419"/>
      <c r="L65" s="1419"/>
      <c r="M65" s="1419"/>
      <c r="O65" s="929"/>
      <c r="P65" s="929"/>
      <c r="Q65" s="929"/>
      <c r="R65" s="929"/>
      <c r="S65" s="929"/>
      <c r="T65" s="929"/>
      <c r="U65" s="929"/>
      <c r="V65" s="929"/>
      <c r="W65" s="929"/>
      <c r="X65" s="929"/>
      <c r="Y65" s="929"/>
      <c r="Z65" s="929"/>
      <c r="AA65" s="929"/>
      <c r="AB65" s="929"/>
      <c r="AC65" s="929"/>
      <c r="AD65" s="929"/>
      <c r="AE65" s="929"/>
      <c r="AF65" s="929"/>
      <c r="AG65" s="929"/>
      <c r="AH65" s="929"/>
      <c r="AI65" s="929"/>
      <c r="AK65" s="929"/>
      <c r="AL65" s="929"/>
      <c r="AM65" s="916"/>
      <c r="AN65" s="1417"/>
      <c r="AO65" s="1417"/>
      <c r="AP65" s="1417"/>
      <c r="AQ65" s="1417"/>
      <c r="AR65" s="1417"/>
      <c r="AS65" s="1417"/>
      <c r="AT65" s="1417"/>
      <c r="AU65" s="1417"/>
      <c r="AV65" s="1417"/>
      <c r="AW65" s="1418"/>
      <c r="AX65" s="1418"/>
      <c r="AY65" s="1418"/>
      <c r="AZ65" s="1418"/>
      <c r="BA65" s="1418"/>
      <c r="BB65" s="1418"/>
      <c r="BC65" s="1418"/>
      <c r="BD65" s="1418"/>
      <c r="BE65" s="1418"/>
      <c r="BF65" s="1418"/>
      <c r="BG65" s="1418"/>
      <c r="BH65" s="1418"/>
      <c r="BI65" s="1418"/>
      <c r="BJ65" s="1418"/>
      <c r="BK65" s="1418"/>
      <c r="BL65" s="1418"/>
      <c r="BM65" s="1418"/>
      <c r="BN65" s="1418"/>
      <c r="BO65" s="1418"/>
      <c r="BP65" s="1418"/>
    </row>
    <row r="66" spans="1:68" s="834" customFormat="1" ht="16.5" customHeight="1">
      <c r="A66" s="1419"/>
      <c r="B66" s="1419"/>
      <c r="C66" s="1419"/>
      <c r="D66" s="1419"/>
      <c r="E66" s="1419"/>
      <c r="F66" s="1419"/>
      <c r="G66" s="1419"/>
      <c r="H66" s="1419"/>
      <c r="I66" s="1419"/>
      <c r="J66" s="1419"/>
      <c r="K66" s="1419"/>
      <c r="L66" s="1419"/>
      <c r="M66" s="1419"/>
      <c r="O66" s="844"/>
      <c r="P66" s="844"/>
      <c r="R66" s="844"/>
      <c r="S66" s="844"/>
      <c r="T66" s="844"/>
      <c r="U66" s="844"/>
      <c r="V66" s="915"/>
      <c r="W66" s="915"/>
      <c r="X66" s="915"/>
      <c r="Y66" s="915"/>
      <c r="Z66" s="915"/>
      <c r="AA66" s="915"/>
      <c r="AB66" s="915"/>
      <c r="AC66" s="915"/>
      <c r="AD66" s="916"/>
      <c r="AE66" s="915"/>
      <c r="AF66" s="915"/>
      <c r="AG66" s="915"/>
      <c r="AH66" s="916"/>
      <c r="AI66" s="916"/>
      <c r="AK66" s="916"/>
      <c r="AL66" s="916"/>
      <c r="AM66" s="916"/>
      <c r="AN66" s="1417"/>
      <c r="AO66" s="1417"/>
      <c r="AP66" s="1417"/>
      <c r="AQ66" s="1417"/>
      <c r="AR66" s="1417"/>
      <c r="AS66" s="1417"/>
      <c r="AT66" s="1417"/>
      <c r="AU66" s="1417"/>
      <c r="AV66" s="1417"/>
      <c r="AW66" s="1418"/>
      <c r="AX66" s="1418"/>
      <c r="AY66" s="1418"/>
      <c r="AZ66" s="1418"/>
      <c r="BA66" s="1418"/>
      <c r="BB66" s="1418"/>
      <c r="BC66" s="1418"/>
      <c r="BD66" s="1418"/>
      <c r="BE66" s="1418"/>
      <c r="BF66" s="1418"/>
      <c r="BG66" s="1418"/>
      <c r="BH66" s="1418"/>
      <c r="BI66" s="1418"/>
      <c r="BJ66" s="1418"/>
      <c r="BK66" s="1418"/>
      <c r="BL66" s="1418"/>
      <c r="BM66" s="1418"/>
      <c r="BN66" s="1418"/>
      <c r="BO66" s="1418"/>
      <c r="BP66" s="1418"/>
    </row>
    <row r="67" spans="1:68" s="834" customFormat="1" ht="16.5" customHeight="1">
      <c r="A67" s="1419"/>
      <c r="B67" s="1419"/>
      <c r="C67" s="1419"/>
      <c r="D67" s="1419"/>
      <c r="E67" s="1419"/>
      <c r="F67" s="1419"/>
      <c r="G67" s="1419"/>
      <c r="H67" s="1419"/>
      <c r="I67" s="1419"/>
      <c r="J67" s="1419"/>
      <c r="K67" s="1419"/>
      <c r="L67" s="1419"/>
      <c r="M67" s="1419"/>
      <c r="P67" s="844"/>
      <c r="Q67" s="844"/>
      <c r="R67" s="844"/>
      <c r="S67" s="844"/>
      <c r="T67" s="844"/>
      <c r="U67" s="844"/>
      <c r="V67" s="844"/>
      <c r="W67" s="844"/>
      <c r="X67" s="844"/>
      <c r="AA67" s="844"/>
      <c r="AB67" s="930"/>
      <c r="AC67" s="930"/>
      <c r="AD67" s="844"/>
      <c r="AE67" s="844"/>
      <c r="AF67" s="844"/>
      <c r="AG67" s="844"/>
      <c r="AH67" s="844"/>
      <c r="AI67" s="844"/>
      <c r="AK67" s="844"/>
      <c r="AL67" s="844"/>
      <c r="AM67" s="916"/>
      <c r="AN67" s="1417"/>
      <c r="AO67" s="1417"/>
      <c r="AP67" s="1417"/>
      <c r="AQ67" s="1417"/>
      <c r="AR67" s="1417"/>
      <c r="AS67" s="1417"/>
      <c r="AT67" s="1417"/>
      <c r="AU67" s="1417"/>
      <c r="AV67" s="1417"/>
      <c r="AW67" s="1418"/>
      <c r="AX67" s="1418"/>
      <c r="AY67" s="1418"/>
      <c r="AZ67" s="1418"/>
      <c r="BA67" s="1418"/>
      <c r="BB67" s="1418"/>
      <c r="BC67" s="1418"/>
      <c r="BD67" s="1418"/>
      <c r="BE67" s="1418"/>
      <c r="BF67" s="1418"/>
      <c r="BG67" s="1418"/>
      <c r="BH67" s="1418"/>
      <c r="BI67" s="1418"/>
      <c r="BJ67" s="1418"/>
      <c r="BK67" s="1418"/>
      <c r="BL67" s="1418"/>
      <c r="BM67" s="1418"/>
      <c r="BN67" s="1418"/>
      <c r="BO67" s="1418"/>
      <c r="BP67" s="1418"/>
    </row>
    <row r="68" spans="1:68" s="834" customFormat="1" ht="16.5" customHeight="1">
      <c r="A68" s="1419"/>
      <c r="B68" s="1419"/>
      <c r="C68" s="1419"/>
      <c r="D68" s="1419"/>
      <c r="E68" s="1419"/>
      <c r="F68" s="1419"/>
      <c r="G68" s="1419"/>
      <c r="H68" s="1419"/>
      <c r="I68" s="1419"/>
      <c r="J68" s="1419"/>
      <c r="K68" s="1419"/>
      <c r="L68" s="1419"/>
      <c r="M68" s="1419"/>
      <c r="P68" s="844"/>
      <c r="R68" s="844"/>
      <c r="S68" s="844"/>
      <c r="T68" s="844"/>
      <c r="U68" s="844"/>
      <c r="V68" s="844"/>
      <c r="W68" s="844"/>
      <c r="X68" s="844"/>
      <c r="Y68" s="844"/>
      <c r="Z68" s="930"/>
      <c r="AA68" s="930"/>
      <c r="AB68" s="930"/>
      <c r="AC68" s="930"/>
      <c r="AD68" s="844"/>
      <c r="AE68" s="844"/>
      <c r="AF68" s="844"/>
      <c r="AG68" s="844"/>
      <c r="AH68" s="844"/>
      <c r="AI68" s="844"/>
      <c r="AK68" s="844"/>
      <c r="AL68" s="844"/>
      <c r="AM68" s="916"/>
      <c r="AN68" s="1417"/>
      <c r="AO68" s="1417"/>
      <c r="AP68" s="1417"/>
      <c r="AQ68" s="1417"/>
      <c r="AR68" s="1417"/>
      <c r="AS68" s="1417"/>
      <c r="AT68" s="1417"/>
      <c r="AU68" s="1417"/>
      <c r="AV68" s="1417"/>
      <c r="AW68" s="1418"/>
      <c r="AX68" s="1418"/>
      <c r="AY68" s="1418"/>
      <c r="AZ68" s="1418"/>
      <c r="BA68" s="1418"/>
      <c r="BB68" s="1418"/>
      <c r="BC68" s="1418"/>
      <c r="BD68" s="1418"/>
      <c r="BE68" s="1418"/>
      <c r="BF68" s="1418"/>
      <c r="BG68" s="1418"/>
      <c r="BH68" s="1418"/>
      <c r="BI68" s="1418"/>
      <c r="BJ68" s="1418"/>
      <c r="BK68" s="1418"/>
      <c r="BL68" s="1418"/>
      <c r="BM68" s="1418"/>
      <c r="BN68" s="1418"/>
      <c r="BO68" s="1418"/>
      <c r="BP68" s="1418"/>
    </row>
    <row r="69" spans="1:68" s="834" customFormat="1" ht="16.5" customHeight="1">
      <c r="A69" s="1419"/>
      <c r="B69" s="1419"/>
      <c r="C69" s="1419"/>
      <c r="D69" s="1419"/>
      <c r="E69" s="1419"/>
      <c r="F69" s="1419"/>
      <c r="G69" s="1419"/>
      <c r="H69" s="1419"/>
      <c r="I69" s="1419"/>
      <c r="J69" s="1419"/>
      <c r="K69" s="1419"/>
      <c r="L69" s="1419"/>
      <c r="M69" s="1419"/>
      <c r="P69" s="844"/>
      <c r="R69" s="844"/>
      <c r="S69" s="844"/>
      <c r="T69" s="844"/>
      <c r="U69" s="844"/>
      <c r="V69" s="844"/>
      <c r="W69" s="844"/>
      <c r="X69" s="844"/>
      <c r="Y69" s="844"/>
      <c r="Z69" s="930"/>
      <c r="AA69" s="930"/>
      <c r="AC69" s="930"/>
      <c r="AD69" s="844"/>
      <c r="AE69" s="844"/>
      <c r="AF69" s="844"/>
      <c r="AG69" s="858"/>
      <c r="AH69" s="858"/>
      <c r="AI69" s="844"/>
      <c r="AK69" s="844"/>
      <c r="AL69" s="844"/>
      <c r="AM69" s="916"/>
      <c r="AN69" s="1417"/>
      <c r="AO69" s="1417"/>
      <c r="AP69" s="1417"/>
      <c r="AQ69" s="1417"/>
      <c r="AR69" s="1417"/>
      <c r="AS69" s="1417"/>
      <c r="AT69" s="1417"/>
      <c r="AU69" s="1417"/>
      <c r="AV69" s="1417"/>
      <c r="AW69" s="1418"/>
      <c r="AX69" s="1418"/>
      <c r="AY69" s="1418"/>
      <c r="AZ69" s="1418"/>
      <c r="BA69" s="1418"/>
      <c r="BB69" s="1418"/>
      <c r="BC69" s="1418"/>
      <c r="BD69" s="1418"/>
      <c r="BE69" s="1418"/>
      <c r="BF69" s="1418"/>
      <c r="BG69" s="1418"/>
      <c r="BH69" s="1418"/>
      <c r="BI69" s="1418"/>
      <c r="BJ69" s="1418"/>
      <c r="BK69" s="1418"/>
      <c r="BL69" s="1418"/>
      <c r="BM69" s="1418"/>
      <c r="BN69" s="1418"/>
      <c r="BO69" s="1418"/>
      <c r="BP69" s="1418"/>
    </row>
    <row r="70" spans="1:68" s="834" customFormat="1" ht="16.5" customHeight="1">
      <c r="A70" s="1419"/>
      <c r="B70" s="1419"/>
      <c r="C70" s="1419"/>
      <c r="D70" s="1419"/>
      <c r="E70" s="1419"/>
      <c r="F70" s="1419"/>
      <c r="G70" s="1419"/>
      <c r="H70" s="1419"/>
      <c r="I70" s="1419"/>
      <c r="J70" s="1419"/>
      <c r="K70" s="1419"/>
      <c r="L70" s="1419"/>
      <c r="M70" s="1419"/>
      <c r="P70" s="844"/>
      <c r="R70" s="844"/>
      <c r="S70" s="844"/>
      <c r="T70" s="844"/>
      <c r="U70" s="844"/>
      <c r="V70" s="844"/>
      <c r="W70" s="844"/>
      <c r="X70" s="844"/>
      <c r="Y70" s="844"/>
      <c r="Z70" s="930"/>
      <c r="AA70" s="930"/>
      <c r="AC70" s="930"/>
      <c r="AD70" s="930"/>
      <c r="AE70" s="844"/>
      <c r="AF70" s="844"/>
      <c r="AG70" s="858"/>
      <c r="AH70" s="858"/>
      <c r="AI70" s="844"/>
      <c r="AK70" s="858"/>
      <c r="AL70" s="858"/>
      <c r="AM70" s="916"/>
      <c r="AN70" s="1417"/>
      <c r="AO70" s="1417"/>
      <c r="AP70" s="1417"/>
      <c r="AQ70" s="1417"/>
      <c r="AR70" s="1417"/>
      <c r="AS70" s="1417"/>
      <c r="AT70" s="1417"/>
      <c r="AU70" s="1417"/>
      <c r="AV70" s="1417"/>
      <c r="AW70" s="1418"/>
      <c r="AX70" s="1418"/>
      <c r="AY70" s="1418"/>
      <c r="AZ70" s="1418"/>
      <c r="BA70" s="1418"/>
      <c r="BB70" s="1418"/>
      <c r="BC70" s="1418"/>
      <c r="BD70" s="1418"/>
      <c r="BE70" s="1418"/>
      <c r="BF70" s="1418"/>
      <c r="BG70" s="1418"/>
      <c r="BH70" s="1418"/>
      <c r="BI70" s="1418"/>
      <c r="BJ70" s="1418"/>
      <c r="BK70" s="1418"/>
      <c r="BL70" s="1418"/>
      <c r="BM70" s="1418"/>
      <c r="BN70" s="1418"/>
      <c r="BO70" s="1418"/>
      <c r="BP70" s="1418"/>
    </row>
    <row r="71" spans="1:68" s="834" customFormat="1" ht="16.5" customHeight="1">
      <c r="A71" s="1419"/>
      <c r="B71" s="1419"/>
      <c r="C71" s="1419"/>
      <c r="D71" s="1419"/>
      <c r="E71" s="1419"/>
      <c r="F71" s="1419"/>
      <c r="G71" s="1419"/>
      <c r="H71" s="1419"/>
      <c r="I71" s="1419"/>
      <c r="J71" s="1419"/>
      <c r="K71" s="1419"/>
      <c r="L71" s="1419"/>
      <c r="M71" s="1419"/>
      <c r="P71" s="844"/>
      <c r="R71" s="844"/>
      <c r="S71" s="844"/>
      <c r="T71" s="844"/>
      <c r="U71" s="844"/>
      <c r="V71" s="844"/>
      <c r="W71" s="844"/>
      <c r="X71" s="844"/>
      <c r="Y71" s="844"/>
      <c r="Z71" s="930"/>
      <c r="AA71" s="930"/>
      <c r="AC71" s="930"/>
      <c r="AD71" s="931"/>
      <c r="AE71" s="844"/>
      <c r="AF71" s="844"/>
      <c r="AG71" s="858"/>
      <c r="AH71" s="858"/>
      <c r="AI71" s="844"/>
      <c r="AK71" s="858"/>
      <c r="AL71" s="858"/>
      <c r="AM71" s="916"/>
      <c r="AN71" s="1417"/>
      <c r="AO71" s="1417"/>
      <c r="AP71" s="1417"/>
      <c r="AQ71" s="1417"/>
      <c r="AR71" s="1417"/>
      <c r="AS71" s="1417"/>
      <c r="AT71" s="1417"/>
      <c r="AU71" s="1417"/>
      <c r="AV71" s="1417"/>
      <c r="AW71" s="1418"/>
      <c r="AX71" s="1418"/>
      <c r="AY71" s="1418"/>
      <c r="AZ71" s="1418"/>
      <c r="BA71" s="1418"/>
      <c r="BB71" s="1418"/>
      <c r="BC71" s="1418"/>
      <c r="BD71" s="1418"/>
      <c r="BE71" s="1418"/>
      <c r="BF71" s="1418"/>
      <c r="BG71" s="1418"/>
      <c r="BH71" s="1418"/>
      <c r="BI71" s="1418"/>
      <c r="BJ71" s="1418"/>
      <c r="BK71" s="1418"/>
      <c r="BL71" s="1418"/>
      <c r="BM71" s="1418"/>
      <c r="BN71" s="1418"/>
      <c r="BO71" s="1418"/>
      <c r="BP71" s="1418"/>
    </row>
    <row r="72" spans="1:68" s="834" customFormat="1" ht="16.5" customHeight="1">
      <c r="A72" s="1419"/>
      <c r="B72" s="1419"/>
      <c r="C72" s="1419"/>
      <c r="D72" s="1419"/>
      <c r="E72" s="1419"/>
      <c r="F72" s="1419"/>
      <c r="G72" s="1419"/>
      <c r="H72" s="1419"/>
      <c r="I72" s="1419"/>
      <c r="J72" s="1419"/>
      <c r="K72" s="1419"/>
      <c r="L72" s="1419"/>
      <c r="M72" s="1419"/>
      <c r="N72" s="844"/>
      <c r="P72" s="844"/>
      <c r="Q72" s="844"/>
      <c r="R72" s="844"/>
      <c r="S72" s="858"/>
      <c r="T72" s="858"/>
      <c r="U72" s="858"/>
      <c r="V72" s="858"/>
      <c r="W72" s="858"/>
      <c r="X72" s="858"/>
      <c r="Y72" s="858"/>
      <c r="Z72" s="932"/>
      <c r="AA72" s="844"/>
      <c r="AC72" s="932"/>
      <c r="AD72" s="858"/>
      <c r="AE72" s="858"/>
      <c r="AF72" s="844"/>
      <c r="AG72" s="844"/>
      <c r="AH72" s="844"/>
      <c r="AI72" s="844"/>
      <c r="AK72" s="844"/>
      <c r="AL72" s="844"/>
      <c r="AM72" s="916"/>
      <c r="AN72" s="1417"/>
      <c r="AO72" s="1417"/>
      <c r="AP72" s="1417"/>
      <c r="AQ72" s="1417"/>
      <c r="AR72" s="1417"/>
      <c r="AS72" s="1417"/>
      <c r="AT72" s="1417"/>
      <c r="AU72" s="1417"/>
      <c r="AV72" s="1417"/>
      <c r="AW72" s="1418"/>
      <c r="AX72" s="1418"/>
      <c r="AY72" s="1418"/>
      <c r="AZ72" s="1418"/>
      <c r="BA72" s="1418"/>
      <c r="BB72" s="1418"/>
      <c r="BC72" s="1418"/>
      <c r="BD72" s="1418"/>
      <c r="BE72" s="1418"/>
      <c r="BF72" s="1418"/>
      <c r="BG72" s="1418"/>
      <c r="BH72" s="1418"/>
      <c r="BI72" s="1418"/>
      <c r="BJ72" s="1418"/>
      <c r="BK72" s="1418"/>
      <c r="BL72" s="1418"/>
      <c r="BM72" s="1418"/>
      <c r="BN72" s="1418"/>
      <c r="BO72" s="1418"/>
      <c r="BP72" s="1418"/>
    </row>
    <row r="73" spans="1:68" s="834" customFormat="1" ht="16.5" customHeight="1">
      <c r="A73" s="1419"/>
      <c r="B73" s="1419"/>
      <c r="C73" s="1419"/>
      <c r="D73" s="1419"/>
      <c r="E73" s="1419"/>
      <c r="F73" s="1419"/>
      <c r="G73" s="1419"/>
      <c r="H73" s="1419"/>
      <c r="I73" s="1419"/>
      <c r="J73" s="1419"/>
      <c r="K73" s="1419"/>
      <c r="L73" s="1419"/>
      <c r="M73" s="1419"/>
      <c r="N73" s="844"/>
      <c r="O73" s="844"/>
      <c r="P73" s="933"/>
      <c r="Q73" s="933"/>
      <c r="R73" s="933"/>
      <c r="S73" s="933"/>
      <c r="T73" s="933"/>
      <c r="U73" s="933"/>
      <c r="V73" s="934"/>
      <c r="W73" s="934"/>
      <c r="X73" s="934"/>
      <c r="Y73" s="934"/>
      <c r="Z73" s="934"/>
      <c r="AA73" s="934"/>
      <c r="AB73" s="934"/>
      <c r="AC73" s="934"/>
      <c r="AD73" s="934"/>
      <c r="AE73" s="935"/>
      <c r="AF73" s="916"/>
      <c r="AG73" s="936"/>
      <c r="AH73" s="936"/>
      <c r="AI73" s="936"/>
      <c r="AJ73" s="844"/>
      <c r="AK73" s="936"/>
      <c r="AL73" s="937"/>
      <c r="AM73" s="938"/>
      <c r="AN73" s="1417"/>
      <c r="AO73" s="1417"/>
      <c r="AP73" s="1417"/>
      <c r="AQ73" s="1417"/>
      <c r="AR73" s="1417"/>
      <c r="AS73" s="1417"/>
      <c r="AT73" s="1417"/>
      <c r="AU73" s="1417"/>
      <c r="AV73" s="1417"/>
      <c r="AW73" s="1418"/>
      <c r="AX73" s="1418"/>
      <c r="AY73" s="1418"/>
      <c r="AZ73" s="1418"/>
      <c r="BA73" s="1418"/>
      <c r="BB73" s="1418"/>
      <c r="BC73" s="1418"/>
      <c r="BD73" s="1418"/>
      <c r="BE73" s="1418"/>
      <c r="BF73" s="1418"/>
      <c r="BG73" s="1418"/>
      <c r="BH73" s="1418"/>
      <c r="BI73" s="1418"/>
      <c r="BJ73" s="1418"/>
      <c r="BK73" s="1418"/>
      <c r="BL73" s="1418"/>
      <c r="BM73" s="1418"/>
      <c r="BN73" s="1418"/>
      <c r="BO73" s="1418"/>
      <c r="BP73" s="1418"/>
    </row>
    <row r="74" spans="1:68" s="940" customFormat="1" ht="8.25" customHeight="1">
      <c r="A74" s="939"/>
    </row>
    <row r="75" spans="1:68" s="940" customFormat="1" ht="8.25" customHeight="1">
      <c r="A75" s="939"/>
    </row>
    <row r="76" spans="1:68" s="940" customFormat="1" ht="8.25" customHeight="1">
      <c r="A76" s="939"/>
    </row>
    <row r="77" spans="1:68" s="940" customFormat="1" ht="8.25" customHeight="1">
      <c r="A77" s="939"/>
    </row>
    <row r="78" spans="1:68" s="940" customFormat="1" ht="8.25" customHeight="1">
      <c r="A78" s="939"/>
    </row>
    <row r="79" spans="1:68" s="940" customFormat="1" ht="8.25" customHeight="1">
      <c r="A79" s="939"/>
    </row>
    <row r="80" spans="1:68" s="940" customFormat="1" ht="8.25" customHeight="1">
      <c r="A80" s="939"/>
    </row>
    <row r="81" spans="1:1" s="940" customFormat="1" ht="8.25" customHeight="1">
      <c r="A81" s="939"/>
    </row>
    <row r="82" spans="1:1" s="940" customFormat="1" ht="8.25" customHeight="1">
      <c r="A82" s="939"/>
    </row>
    <row r="83" spans="1:1" s="940" customFormat="1" ht="8.25" customHeight="1">
      <c r="A83" s="939"/>
    </row>
    <row r="84" spans="1:1" s="940" customFormat="1" ht="8.25" customHeight="1">
      <c r="A84" s="939"/>
    </row>
    <row r="85" spans="1:1" s="940" customFormat="1" ht="8.25" customHeight="1">
      <c r="A85" s="939"/>
    </row>
    <row r="86" spans="1:1" s="940" customFormat="1" ht="8.25" customHeight="1">
      <c r="A86" s="939"/>
    </row>
    <row r="87" spans="1:1" s="940" customFormat="1" ht="8.25" customHeight="1">
      <c r="A87" s="939"/>
    </row>
    <row r="88" spans="1:1" s="940" customFormat="1" ht="8.25" customHeight="1">
      <c r="A88" s="939"/>
    </row>
    <row r="89" spans="1:1" s="940" customFormat="1" ht="8.25" customHeight="1">
      <c r="A89" s="939"/>
    </row>
    <row r="90" spans="1:1" s="940" customFormat="1" ht="8.25" customHeight="1">
      <c r="A90" s="939"/>
    </row>
    <row r="91" spans="1:1" s="940" customFormat="1" ht="8.25" customHeight="1">
      <c r="A91" s="939"/>
    </row>
    <row r="92" spans="1:1" s="940" customFormat="1" ht="8.25" customHeight="1">
      <c r="A92" s="939"/>
    </row>
    <row r="93" spans="1:1" s="940" customFormat="1" ht="8.25" customHeight="1">
      <c r="A93" s="939"/>
    </row>
    <row r="94" spans="1:1" s="940" customFormat="1" ht="8.25" customHeight="1">
      <c r="A94" s="939"/>
    </row>
    <row r="95" spans="1:1" s="940" customFormat="1" ht="8.25" customHeight="1">
      <c r="A95" s="939"/>
    </row>
    <row r="96" spans="1:1" s="940" customFormat="1" ht="8.25" customHeight="1">
      <c r="A96" s="939"/>
    </row>
    <row r="97" spans="1:1" s="940" customFormat="1" ht="8.25" customHeight="1">
      <c r="A97" s="939"/>
    </row>
    <row r="98" spans="1:1" s="940" customFormat="1" ht="8.25" customHeight="1">
      <c r="A98" s="939"/>
    </row>
    <row r="99" spans="1:1" s="940" customFormat="1" ht="8.25" customHeight="1">
      <c r="A99" s="939"/>
    </row>
    <row r="100" spans="1:1" s="940" customFormat="1" ht="8.25" customHeight="1">
      <c r="A100" s="939"/>
    </row>
    <row r="101" spans="1:1" s="940" customFormat="1" ht="8.25" customHeight="1">
      <c r="A101" s="939"/>
    </row>
    <row r="102" spans="1:1" s="940" customFormat="1" ht="8.25" customHeight="1">
      <c r="A102" s="939"/>
    </row>
    <row r="103" spans="1:1" s="940" customFormat="1" ht="8.25" customHeight="1">
      <c r="A103" s="939"/>
    </row>
    <row r="104" spans="1:1" s="940" customFormat="1" ht="8.25" customHeight="1">
      <c r="A104" s="939"/>
    </row>
    <row r="105" spans="1:1" s="940" customFormat="1" ht="8.25" customHeight="1">
      <c r="A105" s="939"/>
    </row>
    <row r="106" spans="1:1" s="940" customFormat="1" ht="8.25" customHeight="1">
      <c r="A106" s="939"/>
    </row>
    <row r="107" spans="1:1" s="940" customFormat="1" ht="8.25" customHeight="1">
      <c r="A107" s="939"/>
    </row>
    <row r="108" spans="1:1" s="940" customFormat="1" ht="8.25" customHeight="1">
      <c r="A108" s="939"/>
    </row>
    <row r="109" spans="1:1" s="940" customFormat="1" ht="8.25" customHeight="1">
      <c r="A109" s="939"/>
    </row>
    <row r="110" spans="1:1" s="940" customFormat="1" ht="8.25" customHeight="1">
      <c r="A110" s="939"/>
    </row>
    <row r="111" spans="1:1" s="940" customFormat="1" ht="8.25" customHeight="1">
      <c r="A111" s="939"/>
    </row>
    <row r="112" spans="1:1" s="940" customFormat="1" ht="8.25" customHeight="1">
      <c r="A112" s="939"/>
    </row>
    <row r="113" spans="1:1" s="940" customFormat="1" ht="8.25" customHeight="1">
      <c r="A113" s="939"/>
    </row>
    <row r="114" spans="1:1" s="940" customFormat="1" ht="8.25" customHeight="1">
      <c r="A114" s="939"/>
    </row>
    <row r="115" spans="1:1" s="940" customFormat="1" ht="8.25" customHeight="1">
      <c r="A115" s="939"/>
    </row>
    <row r="116" spans="1:1" s="940" customFormat="1" ht="8.25" customHeight="1">
      <c r="A116" s="939"/>
    </row>
    <row r="117" spans="1:1" s="940" customFormat="1" ht="8.25" customHeight="1">
      <c r="A117" s="939"/>
    </row>
    <row r="118" spans="1:1" s="940" customFormat="1" ht="8.25" customHeight="1">
      <c r="A118" s="939"/>
    </row>
    <row r="119" spans="1:1" s="940" customFormat="1" ht="8.25" customHeight="1">
      <c r="A119" s="939"/>
    </row>
    <row r="120" spans="1:1" s="940" customFormat="1" ht="8.25" customHeight="1">
      <c r="A120" s="939"/>
    </row>
    <row r="121" spans="1:1" s="940" customFormat="1" ht="8.25" customHeight="1">
      <c r="A121" s="939"/>
    </row>
    <row r="122" spans="1:1" s="940" customFormat="1" ht="8.25" customHeight="1">
      <c r="A122" s="939"/>
    </row>
    <row r="123" spans="1:1" s="940" customFormat="1" ht="8.25" customHeight="1">
      <c r="A123" s="939"/>
    </row>
    <row r="124" spans="1:1" s="940" customFormat="1" ht="8.25" customHeight="1">
      <c r="A124" s="939"/>
    </row>
    <row r="125" spans="1:1" s="940" customFormat="1" ht="8.25" customHeight="1">
      <c r="A125" s="939"/>
    </row>
    <row r="126" spans="1:1" s="940" customFormat="1" ht="8.25" customHeight="1">
      <c r="A126" s="939"/>
    </row>
    <row r="127" spans="1:1" s="940" customFormat="1" ht="8.25" customHeight="1">
      <c r="A127" s="939"/>
    </row>
    <row r="128" spans="1:1" s="940" customFormat="1" ht="8.25" customHeight="1">
      <c r="A128" s="939"/>
    </row>
    <row r="129" spans="1:1" s="940" customFormat="1" ht="8.25" customHeight="1">
      <c r="A129" s="939"/>
    </row>
    <row r="130" spans="1:1" s="940" customFormat="1" ht="8.25" customHeight="1">
      <c r="A130" s="939"/>
    </row>
    <row r="131" spans="1:1" s="940" customFormat="1" ht="8.25" customHeight="1">
      <c r="A131" s="939"/>
    </row>
    <row r="132" spans="1:1" s="940" customFormat="1" ht="8.25" customHeight="1">
      <c r="A132" s="939"/>
    </row>
    <row r="133" spans="1:1" s="940" customFormat="1" ht="8.25" customHeight="1">
      <c r="A133" s="939"/>
    </row>
    <row r="134" spans="1:1" s="940" customFormat="1" ht="8.25" customHeight="1">
      <c r="A134" s="939"/>
    </row>
    <row r="135" spans="1:1" s="940" customFormat="1" ht="8.25" customHeight="1">
      <c r="A135" s="939"/>
    </row>
    <row r="136" spans="1:1" s="940" customFormat="1" ht="8.25" customHeight="1">
      <c r="A136" s="939"/>
    </row>
    <row r="137" spans="1:1" s="940" customFormat="1" ht="8.25" customHeight="1">
      <c r="A137" s="939"/>
    </row>
    <row r="138" spans="1:1" s="940" customFormat="1" ht="8.25" customHeight="1">
      <c r="A138" s="939"/>
    </row>
    <row r="139" spans="1:1" s="940" customFormat="1" ht="8.25" customHeight="1">
      <c r="A139" s="939"/>
    </row>
    <row r="140" spans="1:1" s="940" customFormat="1" ht="8.25" customHeight="1">
      <c r="A140" s="939"/>
    </row>
    <row r="141" spans="1:1" s="940" customFormat="1" ht="8.25" customHeight="1">
      <c r="A141" s="939"/>
    </row>
    <row r="142" spans="1:1" s="940" customFormat="1" ht="8.25" customHeight="1">
      <c r="A142" s="939"/>
    </row>
    <row r="143" spans="1:1" s="940" customFormat="1" ht="8.25" customHeight="1">
      <c r="A143" s="939"/>
    </row>
    <row r="144" spans="1:1" s="940" customFormat="1" ht="8.25" customHeight="1">
      <c r="A144" s="939"/>
    </row>
    <row r="145" spans="1:1" s="940" customFormat="1" ht="8.25" customHeight="1">
      <c r="A145" s="939"/>
    </row>
    <row r="146" spans="1:1" s="940" customFormat="1" ht="8.25" customHeight="1">
      <c r="A146" s="939"/>
    </row>
    <row r="147" spans="1:1" s="940" customFormat="1" ht="8.25" customHeight="1">
      <c r="A147" s="939"/>
    </row>
    <row r="148" spans="1:1" s="940" customFormat="1" ht="8.25" customHeight="1">
      <c r="A148" s="939"/>
    </row>
    <row r="149" spans="1:1" s="940" customFormat="1" ht="8.25" customHeight="1">
      <c r="A149" s="939"/>
    </row>
    <row r="150" spans="1:1" s="940" customFormat="1" ht="8.25" customHeight="1">
      <c r="A150" s="939"/>
    </row>
    <row r="151" spans="1:1" s="940" customFormat="1" ht="8.25" customHeight="1">
      <c r="A151" s="939"/>
    </row>
    <row r="152" spans="1:1" s="940" customFormat="1" ht="8.25" customHeight="1">
      <c r="A152" s="939"/>
    </row>
    <row r="153" spans="1:1" s="940" customFormat="1" ht="8.25" customHeight="1">
      <c r="A153" s="939"/>
    </row>
    <row r="154" spans="1:1" s="940" customFormat="1" ht="8.25" customHeight="1">
      <c r="A154" s="939"/>
    </row>
    <row r="155" spans="1:1" s="940" customFormat="1" ht="8.25" customHeight="1">
      <c r="A155" s="939"/>
    </row>
    <row r="156" spans="1:1" s="940" customFormat="1" ht="8.25" customHeight="1">
      <c r="A156" s="939"/>
    </row>
    <row r="157" spans="1:1" s="940" customFormat="1" ht="8.25" customHeight="1">
      <c r="A157" s="939"/>
    </row>
    <row r="158" spans="1:1" s="940" customFormat="1" ht="8.25" customHeight="1">
      <c r="A158" s="939"/>
    </row>
    <row r="159" spans="1:1" s="940" customFormat="1" ht="8.25" customHeight="1">
      <c r="A159" s="939"/>
    </row>
    <row r="160" spans="1:1"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8.25" customHeight="1"/>
    <row r="175" ht="8.25" customHeight="1"/>
    <row r="176"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row r="292" ht="8.25" customHeight="1"/>
    <row r="293" ht="8.25" customHeight="1"/>
    <row r="294" ht="8.25" customHeight="1"/>
    <row r="295" ht="8.25" customHeight="1"/>
    <row r="296" ht="8.25" customHeight="1"/>
    <row r="297" ht="8.25" customHeight="1"/>
    <row r="298" ht="8.25" customHeight="1"/>
    <row r="299" ht="8.25" customHeight="1"/>
    <row r="300" ht="8.25" customHeight="1"/>
    <row r="301" ht="8.25" customHeight="1"/>
    <row r="302" ht="8.25" customHeight="1"/>
    <row r="303" ht="8.25" customHeight="1"/>
    <row r="304" ht="8.25" customHeight="1"/>
    <row r="305" ht="8.25" customHeight="1"/>
    <row r="306" ht="8.25" customHeight="1"/>
    <row r="307" ht="8.25" customHeight="1"/>
    <row r="308" ht="8.25" customHeight="1"/>
    <row r="309" ht="8.25" customHeight="1"/>
    <row r="310" ht="8.25" customHeight="1"/>
    <row r="311" ht="8.25" customHeight="1"/>
    <row r="312" ht="8.25" customHeight="1"/>
    <row r="313" ht="8.25" customHeight="1"/>
    <row r="314" ht="8.25" customHeight="1"/>
    <row r="315" ht="8.25" customHeight="1"/>
    <row r="316" ht="8.25" customHeight="1"/>
    <row r="317" ht="8.25" customHeight="1"/>
    <row r="318" ht="8.25" customHeight="1"/>
    <row r="319" ht="8.25" customHeight="1"/>
    <row r="320" ht="8.25" customHeight="1"/>
    <row r="321" ht="8.25" customHeight="1"/>
    <row r="322" ht="8.25" customHeight="1"/>
    <row r="323" ht="8.25" customHeight="1"/>
    <row r="324" ht="8.25" customHeight="1"/>
    <row r="325" ht="8.25" customHeight="1"/>
    <row r="326" ht="8.25" customHeight="1"/>
    <row r="327" ht="8.25" customHeight="1"/>
    <row r="328" ht="8.25" customHeight="1"/>
    <row r="329" ht="8.25" customHeight="1"/>
    <row r="330" ht="8.25" customHeight="1"/>
    <row r="331" ht="8.25" customHeight="1"/>
    <row r="332" ht="8.25" customHeight="1"/>
    <row r="333" ht="8.25" customHeight="1"/>
    <row r="334" ht="8.25" customHeight="1"/>
    <row r="335" ht="8.25" customHeight="1"/>
    <row r="336" ht="8.25" customHeight="1"/>
    <row r="337" ht="8.25" customHeight="1"/>
    <row r="338" ht="8.25" customHeight="1"/>
    <row r="339" ht="8.25" customHeight="1"/>
    <row r="340" ht="8.25" customHeight="1"/>
    <row r="341" ht="8.25" customHeight="1"/>
    <row r="342" ht="8.25" customHeight="1"/>
    <row r="343" ht="8.25" customHeight="1"/>
    <row r="344" ht="8.25" customHeight="1"/>
    <row r="345" ht="8.25" customHeight="1"/>
    <row r="346" ht="8.25" customHeight="1"/>
    <row r="347" ht="8.25" customHeight="1"/>
    <row r="348" ht="8.25" customHeight="1"/>
    <row r="349" ht="8.25" customHeight="1"/>
  </sheetData>
  <mergeCells count="64">
    <mergeCell ref="BZ5:CF5"/>
    <mergeCell ref="A5:M5"/>
    <mergeCell ref="N5:Z5"/>
    <mergeCell ref="AA5:AM5"/>
    <mergeCell ref="AN5:AV5"/>
    <mergeCell ref="AW5:BP5"/>
    <mergeCell ref="A6:M6"/>
    <mergeCell ref="AW6:BP21"/>
    <mergeCell ref="A8:M19"/>
    <mergeCell ref="AN8:AV20"/>
    <mergeCell ref="O10:AL10"/>
    <mergeCell ref="O12:U12"/>
    <mergeCell ref="Q13:V13"/>
    <mergeCell ref="R14:X14"/>
    <mergeCell ref="AE14:AK14"/>
    <mergeCell ref="Q15:V15"/>
    <mergeCell ref="R16:X16"/>
    <mergeCell ref="AE16:AK16"/>
    <mergeCell ref="Q17:V17"/>
    <mergeCell ref="R18:X18"/>
    <mergeCell ref="AE18:AK18"/>
    <mergeCell ref="R20:X20"/>
    <mergeCell ref="AE20:AK20"/>
    <mergeCell ref="A21:M21"/>
    <mergeCell ref="A22:M22"/>
    <mergeCell ref="O19:U19"/>
    <mergeCell ref="AE19:AI19"/>
    <mergeCell ref="AW22:BP37"/>
    <mergeCell ref="A24:M27"/>
    <mergeCell ref="AN24:AV28"/>
    <mergeCell ref="A29:M29"/>
    <mergeCell ref="A30:M30"/>
    <mergeCell ref="A32:M35"/>
    <mergeCell ref="AN32:AV36"/>
    <mergeCell ref="A37:M37"/>
    <mergeCell ref="A38:M38"/>
    <mergeCell ref="AW38:BP43"/>
    <mergeCell ref="A40:M40"/>
    <mergeCell ref="AN40:AV42"/>
    <mergeCell ref="A41:M41"/>
    <mergeCell ref="A43:M43"/>
    <mergeCell ref="A50:M50"/>
    <mergeCell ref="AN50:AV62"/>
    <mergeCell ref="AW50:BP62"/>
    <mergeCell ref="A51:M60"/>
    <mergeCell ref="O53:AE54"/>
    <mergeCell ref="AF53:AK54"/>
    <mergeCell ref="N55:AK56"/>
    <mergeCell ref="O58:AE59"/>
    <mergeCell ref="AF58:AK59"/>
    <mergeCell ref="O61:AE61"/>
    <mergeCell ref="AF61:AK61"/>
    <mergeCell ref="A62:M62"/>
    <mergeCell ref="A44:M44"/>
    <mergeCell ref="AW44:BP49"/>
    <mergeCell ref="AN45:AV48"/>
    <mergeCell ref="A46:M46"/>
    <mergeCell ref="A49:M49"/>
    <mergeCell ref="A63:M63"/>
    <mergeCell ref="AN63:AV73"/>
    <mergeCell ref="AW63:BP73"/>
    <mergeCell ref="A64:M71"/>
    <mergeCell ref="A72:M72"/>
    <mergeCell ref="A73:M73"/>
  </mergeCells>
  <phoneticPr fontId="4"/>
  <pageMargins left="0.70866141732283472" right="0.51181102362204722" top="0.70866141732283472" bottom="0.35433070866141736" header="0.31496062992125984" footer="0"/>
  <pageSetup paperSize="9" scale="89" fitToHeight="12" orientation="portrait" r:id="rId1"/>
  <headerFooter>
    <oddFooter>&amp;C16</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S348"/>
  <sheetViews>
    <sheetView view="pageBreakPreview" topLeftCell="N16" zoomScale="130" zoomScaleNormal="130" zoomScaleSheetLayoutView="130" workbookViewId="0">
      <selection activeCell="M7" sqref="M7"/>
    </sheetView>
  </sheetViews>
  <sheetFormatPr defaultColWidth="9" defaultRowHeight="13.5"/>
  <cols>
    <col min="1" max="1" width="1.375" style="939" customWidth="1"/>
    <col min="2" max="9" width="1.375" style="941" customWidth="1"/>
    <col min="10" max="10" width="1.875" style="941" customWidth="1"/>
    <col min="11" max="12" width="1.375" style="941" customWidth="1"/>
    <col min="13" max="13" width="4.375" style="941" customWidth="1"/>
    <col min="14" max="14" width="1.5" style="941" customWidth="1"/>
    <col min="15" max="47" width="1.375" style="941" customWidth="1"/>
    <col min="48" max="48" width="2.125" style="941" customWidth="1"/>
    <col min="49" max="66" width="1.375" style="941" customWidth="1"/>
    <col min="67" max="67" width="2.125" style="941" customWidth="1"/>
    <col min="68" max="68" width="1.625" style="941" customWidth="1"/>
    <col min="69" max="149" width="1.375" style="941" customWidth="1"/>
    <col min="150" max="16384" width="9" style="941"/>
  </cols>
  <sheetData>
    <row r="1" spans="1:97" s="827" customFormat="1" ht="24.75" customHeight="1">
      <c r="A1" s="825"/>
      <c r="B1" s="826"/>
      <c r="F1" s="828"/>
      <c r="O1" s="942"/>
      <c r="P1" s="942"/>
      <c r="Q1" s="942"/>
      <c r="R1" s="942"/>
      <c r="S1" s="942"/>
      <c r="T1" s="942"/>
      <c r="U1" s="942"/>
      <c r="V1" s="942"/>
      <c r="W1" s="942"/>
      <c r="X1" s="942"/>
      <c r="Y1" s="942"/>
      <c r="Z1" s="942"/>
      <c r="AA1" s="942"/>
      <c r="AB1" s="942"/>
      <c r="AC1" s="942"/>
      <c r="AD1" s="942"/>
      <c r="AE1" s="942"/>
      <c r="AF1" s="942"/>
      <c r="AG1" s="942"/>
      <c r="AH1" s="942"/>
      <c r="AI1" s="942"/>
    </row>
    <row r="2" spans="1:97" s="827" customFormat="1" ht="13.5" customHeight="1">
      <c r="A2" s="825"/>
      <c r="B2" s="826"/>
      <c r="F2" s="828"/>
      <c r="O2" s="942"/>
      <c r="P2" s="942"/>
      <c r="Q2" s="942"/>
      <c r="R2" s="942"/>
      <c r="S2" s="942"/>
      <c r="T2" s="942"/>
      <c r="U2" s="942"/>
      <c r="V2" s="942"/>
      <c r="W2" s="942"/>
      <c r="X2" s="942"/>
      <c r="Y2" s="942"/>
      <c r="Z2" s="942"/>
      <c r="AA2" s="942"/>
      <c r="AB2" s="942"/>
      <c r="AC2" s="942"/>
      <c r="AD2" s="942"/>
      <c r="AE2" s="942"/>
      <c r="AF2" s="942"/>
      <c r="AG2" s="942"/>
      <c r="AH2" s="942"/>
      <c r="AI2" s="942"/>
    </row>
    <row r="3" spans="1:97" s="831" customFormat="1" ht="22.5" customHeight="1">
      <c r="A3" s="830"/>
      <c r="O3" s="856"/>
      <c r="P3" s="856"/>
      <c r="Q3" s="856"/>
      <c r="R3" s="856"/>
      <c r="S3" s="856"/>
      <c r="T3" s="856"/>
      <c r="U3" s="856"/>
      <c r="V3" s="856"/>
      <c r="W3" s="856"/>
      <c r="X3" s="856"/>
      <c r="Y3" s="856"/>
      <c r="Z3" s="856"/>
      <c r="AA3" s="856"/>
      <c r="AB3" s="856"/>
      <c r="AC3" s="856"/>
      <c r="AD3" s="856"/>
      <c r="AE3" s="856"/>
      <c r="AF3" s="856"/>
      <c r="AG3" s="856"/>
      <c r="AH3" s="856"/>
      <c r="AI3" s="856"/>
    </row>
    <row r="4" spans="1:97" s="831" customFormat="1" ht="24.75" customHeight="1">
      <c r="A4" s="832"/>
      <c r="O4" s="856"/>
      <c r="P4" s="856"/>
      <c r="Q4" s="856"/>
      <c r="R4" s="856"/>
      <c r="S4" s="856"/>
      <c r="T4" s="856"/>
      <c r="U4" s="856"/>
      <c r="V4" s="856"/>
      <c r="W4" s="856"/>
      <c r="X4" s="856"/>
      <c r="Y4" s="856"/>
      <c r="Z4" s="856"/>
      <c r="AA4" s="856"/>
      <c r="AB4" s="856"/>
      <c r="AC4" s="856"/>
      <c r="AD4" s="856"/>
      <c r="AE4" s="856"/>
      <c r="AF4" s="856"/>
      <c r="AG4" s="856"/>
      <c r="AH4" s="856"/>
      <c r="AI4" s="856"/>
      <c r="BP4" s="943"/>
    </row>
    <row r="5" spans="1:97" s="831" customFormat="1" ht="43.5" customHeight="1">
      <c r="A5" s="1473" t="s">
        <v>633</v>
      </c>
      <c r="B5" s="1473"/>
      <c r="C5" s="1473"/>
      <c r="D5" s="1473"/>
      <c r="E5" s="1473"/>
      <c r="F5" s="1473"/>
      <c r="G5" s="1473"/>
      <c r="H5" s="1473"/>
      <c r="I5" s="1473"/>
      <c r="J5" s="1473"/>
      <c r="K5" s="1473"/>
      <c r="L5" s="1473"/>
      <c r="M5" s="1473"/>
      <c r="N5" s="1474" t="s">
        <v>634</v>
      </c>
      <c r="O5" s="1474"/>
      <c r="P5" s="1474"/>
      <c r="Q5" s="1474"/>
      <c r="R5" s="1474"/>
      <c r="S5" s="1474"/>
      <c r="T5" s="1474"/>
      <c r="U5" s="1474"/>
      <c r="V5" s="1474"/>
      <c r="W5" s="1474"/>
      <c r="X5" s="1474"/>
      <c r="Y5" s="1474"/>
      <c r="Z5" s="1475"/>
      <c r="AA5" s="1476" t="s">
        <v>635</v>
      </c>
      <c r="AB5" s="1474"/>
      <c r="AC5" s="1474"/>
      <c r="AD5" s="1474"/>
      <c r="AE5" s="1474"/>
      <c r="AF5" s="1474"/>
      <c r="AG5" s="1474"/>
      <c r="AH5" s="1474"/>
      <c r="AI5" s="1474"/>
      <c r="AJ5" s="1474"/>
      <c r="AK5" s="1474"/>
      <c r="AL5" s="1474"/>
      <c r="AM5" s="1474"/>
      <c r="AN5" s="1477" t="s">
        <v>636</v>
      </c>
      <c r="AO5" s="1478"/>
      <c r="AP5" s="1478"/>
      <c r="AQ5" s="1478"/>
      <c r="AR5" s="1478"/>
      <c r="AS5" s="1478"/>
      <c r="AT5" s="1478"/>
      <c r="AU5" s="1478"/>
      <c r="AV5" s="1478"/>
      <c r="AW5" s="1473" t="s">
        <v>637</v>
      </c>
      <c r="AX5" s="1473"/>
      <c r="AY5" s="1473"/>
      <c r="AZ5" s="1473"/>
      <c r="BA5" s="1473"/>
      <c r="BB5" s="1473"/>
      <c r="BC5" s="1473"/>
      <c r="BD5" s="1473"/>
      <c r="BE5" s="1473"/>
      <c r="BF5" s="1473"/>
      <c r="BG5" s="1473"/>
      <c r="BH5" s="1473"/>
      <c r="BI5" s="1473"/>
      <c r="BJ5" s="1473"/>
      <c r="BK5" s="1473"/>
      <c r="BL5" s="1473"/>
      <c r="BM5" s="1473"/>
      <c r="BN5" s="1473"/>
      <c r="BO5" s="1473"/>
      <c r="BP5" s="1473"/>
      <c r="BZ5" s="1472"/>
      <c r="CA5" s="1472"/>
      <c r="CB5" s="1472"/>
      <c r="CC5" s="1472"/>
      <c r="CD5" s="1472"/>
      <c r="CE5" s="1472"/>
      <c r="CF5" s="1472"/>
      <c r="CG5" s="833"/>
      <c r="CH5" s="834"/>
    </row>
    <row r="6" spans="1:97" s="950" customFormat="1" ht="16.5" customHeight="1">
      <c r="A6" s="1492" t="s">
        <v>682</v>
      </c>
      <c r="B6" s="1493"/>
      <c r="C6" s="1493"/>
      <c r="D6" s="1493"/>
      <c r="E6" s="1493"/>
      <c r="F6" s="1493"/>
      <c r="G6" s="1493"/>
      <c r="H6" s="1493"/>
      <c r="I6" s="1493"/>
      <c r="J6" s="1493"/>
      <c r="K6" s="1493"/>
      <c r="L6" s="1493"/>
      <c r="M6" s="1494"/>
      <c r="N6" s="944"/>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6"/>
      <c r="AN6" s="947"/>
      <c r="AO6" s="948"/>
      <c r="AP6" s="948"/>
      <c r="AQ6" s="948"/>
      <c r="AR6" s="948"/>
      <c r="AS6" s="948"/>
      <c r="AT6" s="948"/>
      <c r="AU6" s="948"/>
      <c r="AV6" s="949"/>
      <c r="AW6" s="1485" t="s">
        <v>683</v>
      </c>
      <c r="AX6" s="1458"/>
      <c r="AY6" s="1458"/>
      <c r="AZ6" s="1458"/>
      <c r="BA6" s="1458"/>
      <c r="BB6" s="1458"/>
      <c r="BC6" s="1458"/>
      <c r="BD6" s="1458"/>
      <c r="BE6" s="1458"/>
      <c r="BF6" s="1458"/>
      <c r="BG6" s="1458"/>
      <c r="BH6" s="1458"/>
      <c r="BI6" s="1458"/>
      <c r="BJ6" s="1458"/>
      <c r="BK6" s="1458"/>
      <c r="BL6" s="1458"/>
      <c r="BM6" s="1458"/>
      <c r="BN6" s="1458"/>
      <c r="BO6" s="1458"/>
      <c r="BP6" s="1459"/>
      <c r="CE6" s="831"/>
      <c r="CF6" s="831"/>
      <c r="CG6" s="831"/>
      <c r="CH6" s="831"/>
      <c r="CI6" s="831"/>
      <c r="CJ6" s="831"/>
      <c r="CK6" s="831"/>
      <c r="CL6" s="831"/>
      <c r="CM6" s="831"/>
      <c r="CN6" s="831"/>
      <c r="CO6" s="831"/>
      <c r="CP6" s="831"/>
      <c r="CQ6" s="831"/>
      <c r="CR6" s="831"/>
      <c r="CS6" s="831"/>
    </row>
    <row r="7" spans="1:97" s="950" customFormat="1" ht="16.5" customHeight="1">
      <c r="A7" s="1495" t="s">
        <v>684</v>
      </c>
      <c r="B7" s="1496"/>
      <c r="C7" s="1496"/>
      <c r="D7" s="1496"/>
      <c r="E7" s="1496"/>
      <c r="F7" s="1496"/>
      <c r="G7" s="1496"/>
      <c r="H7" s="1496"/>
      <c r="I7" s="1496"/>
      <c r="J7" s="1496"/>
      <c r="K7" s="1496"/>
      <c r="L7" s="1496"/>
      <c r="M7" s="1497"/>
      <c r="N7" s="844" t="s">
        <v>685</v>
      </c>
      <c r="O7" s="844"/>
      <c r="P7" s="844"/>
      <c r="Q7" s="844"/>
      <c r="R7" s="844"/>
      <c r="S7" s="844"/>
      <c r="T7" s="844"/>
      <c r="U7" s="844"/>
      <c r="V7" s="844"/>
      <c r="W7" s="844"/>
      <c r="X7" s="844"/>
      <c r="Y7" s="844"/>
      <c r="Z7" s="844"/>
      <c r="AA7" s="844"/>
      <c r="AB7" s="844"/>
      <c r="AC7" s="844"/>
      <c r="AD7" s="844"/>
      <c r="AE7" s="844"/>
      <c r="AF7" s="844"/>
      <c r="AG7" s="844"/>
      <c r="AH7" s="844"/>
      <c r="AI7" s="844"/>
      <c r="AJ7" s="844"/>
      <c r="AK7" s="844"/>
      <c r="AL7" s="844"/>
      <c r="AM7" s="880"/>
      <c r="AN7" s="951"/>
      <c r="AO7" s="952"/>
      <c r="AP7" s="952"/>
      <c r="AQ7" s="952"/>
      <c r="AR7" s="952"/>
      <c r="AS7" s="952"/>
      <c r="AT7" s="952"/>
      <c r="AU7" s="952"/>
      <c r="AV7" s="953"/>
      <c r="AW7" s="1462"/>
      <c r="AX7" s="1418"/>
      <c r="AY7" s="1418"/>
      <c r="AZ7" s="1418"/>
      <c r="BA7" s="1418"/>
      <c r="BB7" s="1418"/>
      <c r="BC7" s="1418"/>
      <c r="BD7" s="1418"/>
      <c r="BE7" s="1418"/>
      <c r="BF7" s="1418"/>
      <c r="BG7" s="1418"/>
      <c r="BH7" s="1418"/>
      <c r="BI7" s="1418"/>
      <c r="BJ7" s="1418"/>
      <c r="BK7" s="1418"/>
      <c r="BL7" s="1418"/>
      <c r="BM7" s="1418"/>
      <c r="BN7" s="1418"/>
      <c r="BO7" s="1418"/>
      <c r="BP7" s="1461"/>
      <c r="CE7" s="831"/>
      <c r="CF7" s="831"/>
      <c r="CG7" s="831"/>
      <c r="CH7" s="831"/>
      <c r="CI7" s="831"/>
      <c r="CJ7" s="831"/>
      <c r="CK7" s="831"/>
      <c r="CL7" s="831"/>
      <c r="CM7" s="831"/>
      <c r="CN7" s="831"/>
      <c r="CO7" s="831"/>
      <c r="CP7" s="831"/>
      <c r="CQ7" s="831"/>
      <c r="CR7" s="831"/>
      <c r="CS7" s="831"/>
    </row>
    <row r="8" spans="1:97" s="950" customFormat="1" ht="18" customHeight="1">
      <c r="A8" s="1498" t="s">
        <v>686</v>
      </c>
      <c r="B8" s="1499"/>
      <c r="C8" s="1499"/>
      <c r="D8" s="1499"/>
      <c r="E8" s="1499"/>
      <c r="F8" s="1499"/>
      <c r="G8" s="1499"/>
      <c r="H8" s="1499"/>
      <c r="I8" s="1499"/>
      <c r="J8" s="1499"/>
      <c r="K8" s="1499"/>
      <c r="L8" s="1499"/>
      <c r="M8" s="1500"/>
      <c r="N8" s="885"/>
      <c r="O8" s="844"/>
      <c r="P8" s="1447" t="s">
        <v>687</v>
      </c>
      <c r="Q8" s="1447"/>
      <c r="R8" s="1447"/>
      <c r="S8" s="1447"/>
      <c r="T8" s="1447"/>
      <c r="U8" s="1447"/>
      <c r="V8" s="1447"/>
      <c r="W8" s="1447"/>
      <c r="X8" s="1447"/>
      <c r="Y8" s="844"/>
      <c r="Z8" s="844"/>
      <c r="AA8" s="844"/>
      <c r="AB8" s="844"/>
      <c r="AC8" s="844"/>
      <c r="AD8" s="1447" t="s">
        <v>688</v>
      </c>
      <c r="AE8" s="1447"/>
      <c r="AF8" s="1447"/>
      <c r="AG8" s="1447"/>
      <c r="AH8" s="1447"/>
      <c r="AI8" s="1447"/>
      <c r="AJ8" s="1447"/>
      <c r="AK8" s="844"/>
      <c r="AL8" s="844"/>
      <c r="AM8" s="880"/>
      <c r="AN8" s="951"/>
      <c r="AO8" s="952"/>
      <c r="AP8" s="952"/>
      <c r="AQ8" s="952"/>
      <c r="AR8" s="952"/>
      <c r="AS8" s="952"/>
      <c r="AT8" s="952"/>
      <c r="AU8" s="952"/>
      <c r="AV8" s="953"/>
      <c r="AW8" s="1462"/>
      <c r="AX8" s="1418"/>
      <c r="AY8" s="1418"/>
      <c r="AZ8" s="1418"/>
      <c r="BA8" s="1418"/>
      <c r="BB8" s="1418"/>
      <c r="BC8" s="1418"/>
      <c r="BD8" s="1418"/>
      <c r="BE8" s="1418"/>
      <c r="BF8" s="1418"/>
      <c r="BG8" s="1418"/>
      <c r="BH8" s="1418"/>
      <c r="BI8" s="1418"/>
      <c r="BJ8" s="1418"/>
      <c r="BK8" s="1418"/>
      <c r="BL8" s="1418"/>
      <c r="BM8" s="1418"/>
      <c r="BN8" s="1418"/>
      <c r="BO8" s="1418"/>
      <c r="BP8" s="1461"/>
      <c r="CE8" s="831"/>
      <c r="CF8" s="831"/>
      <c r="CG8" s="831"/>
      <c r="CH8" s="831"/>
      <c r="CI8" s="831"/>
      <c r="CJ8" s="831"/>
      <c r="CK8" s="831"/>
      <c r="CL8" s="831"/>
      <c r="CM8" s="831"/>
      <c r="CN8" s="831"/>
      <c r="CO8" s="831"/>
      <c r="CP8" s="831"/>
      <c r="CQ8" s="831"/>
      <c r="CR8" s="831"/>
      <c r="CS8" s="831"/>
    </row>
    <row r="9" spans="1:97" s="831" customFormat="1" ht="18" customHeight="1">
      <c r="A9" s="1498"/>
      <c r="B9" s="1499"/>
      <c r="C9" s="1499"/>
      <c r="D9" s="1499"/>
      <c r="E9" s="1499"/>
      <c r="F9" s="1499"/>
      <c r="G9" s="1499"/>
      <c r="H9" s="1499"/>
      <c r="I9" s="1499"/>
      <c r="J9" s="1499"/>
      <c r="K9" s="1499"/>
      <c r="L9" s="1499"/>
      <c r="M9" s="1500"/>
      <c r="N9" s="885"/>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80"/>
      <c r="AN9" s="954"/>
      <c r="AO9" s="955"/>
      <c r="AP9" s="955"/>
      <c r="AQ9" s="955"/>
      <c r="AR9" s="955"/>
      <c r="AS9" s="955"/>
      <c r="AT9" s="955"/>
      <c r="AU9" s="955"/>
      <c r="AV9" s="956"/>
      <c r="AW9" s="1462"/>
      <c r="AX9" s="1418"/>
      <c r="AY9" s="1418"/>
      <c r="AZ9" s="1418"/>
      <c r="BA9" s="1418"/>
      <c r="BB9" s="1418"/>
      <c r="BC9" s="1418"/>
      <c r="BD9" s="1418"/>
      <c r="BE9" s="1418"/>
      <c r="BF9" s="1418"/>
      <c r="BG9" s="1418"/>
      <c r="BH9" s="1418"/>
      <c r="BI9" s="1418"/>
      <c r="BJ9" s="1418"/>
      <c r="BK9" s="1418"/>
      <c r="BL9" s="1418"/>
      <c r="BM9" s="1418"/>
      <c r="BN9" s="1418"/>
      <c r="BO9" s="1418"/>
      <c r="BP9" s="1461"/>
    </row>
    <row r="10" spans="1:97" s="831" customFormat="1" ht="18" customHeight="1">
      <c r="A10" s="1498"/>
      <c r="B10" s="1499"/>
      <c r="C10" s="1499"/>
      <c r="D10" s="1499"/>
      <c r="E10" s="1499"/>
      <c r="F10" s="1499"/>
      <c r="G10" s="1499"/>
      <c r="H10" s="1499"/>
      <c r="I10" s="1499"/>
      <c r="J10" s="1499"/>
      <c r="K10" s="1499"/>
      <c r="L10" s="1499"/>
      <c r="M10" s="1500"/>
      <c r="N10" s="885"/>
      <c r="O10" s="844" t="s">
        <v>689</v>
      </c>
      <c r="P10" s="844"/>
      <c r="Q10" s="844"/>
      <c r="R10" s="844"/>
      <c r="S10" s="844"/>
      <c r="T10" s="844" t="s">
        <v>690</v>
      </c>
      <c r="U10" s="844"/>
      <c r="V10" s="844"/>
      <c r="W10" s="844"/>
      <c r="X10" s="844"/>
      <c r="Y10" s="844"/>
      <c r="Z10" s="844"/>
      <c r="AA10" s="844"/>
      <c r="AB10" s="844"/>
      <c r="AC10" s="844"/>
      <c r="AD10" s="844"/>
      <c r="AE10" s="844"/>
      <c r="AF10" s="844"/>
      <c r="AG10" s="844"/>
      <c r="AH10" s="844"/>
      <c r="AI10" s="844"/>
      <c r="AJ10" s="844"/>
      <c r="AK10" s="844"/>
      <c r="AL10" s="844"/>
      <c r="AM10" s="880"/>
      <c r="AN10" s="954"/>
      <c r="AO10" s="955"/>
      <c r="AP10" s="955"/>
      <c r="AQ10" s="955"/>
      <c r="AR10" s="955"/>
      <c r="AS10" s="955"/>
      <c r="AT10" s="955"/>
      <c r="AU10" s="955"/>
      <c r="AV10" s="956"/>
      <c r="AW10" s="1462"/>
      <c r="AX10" s="1418"/>
      <c r="AY10" s="1418"/>
      <c r="AZ10" s="1418"/>
      <c r="BA10" s="1418"/>
      <c r="BB10" s="1418"/>
      <c r="BC10" s="1418"/>
      <c r="BD10" s="1418"/>
      <c r="BE10" s="1418"/>
      <c r="BF10" s="1418"/>
      <c r="BG10" s="1418"/>
      <c r="BH10" s="1418"/>
      <c r="BI10" s="1418"/>
      <c r="BJ10" s="1418"/>
      <c r="BK10" s="1418"/>
      <c r="BL10" s="1418"/>
      <c r="BM10" s="1418"/>
      <c r="BN10" s="1418"/>
      <c r="BO10" s="1418"/>
      <c r="BP10" s="1461"/>
    </row>
    <row r="11" spans="1:97" s="831" customFormat="1" ht="18" customHeight="1">
      <c r="A11" s="1498"/>
      <c r="B11" s="1499"/>
      <c r="C11" s="1499"/>
      <c r="D11" s="1499"/>
      <c r="E11" s="1499"/>
      <c r="F11" s="1499"/>
      <c r="G11" s="1499"/>
      <c r="H11" s="1499"/>
      <c r="I11" s="1499"/>
      <c r="J11" s="1499"/>
      <c r="K11" s="1499"/>
      <c r="L11" s="1499"/>
      <c r="M11" s="1500"/>
      <c r="N11" s="885"/>
      <c r="O11" s="844"/>
      <c r="P11" s="844"/>
      <c r="Q11" s="844"/>
      <c r="R11" s="844"/>
      <c r="S11" s="844"/>
      <c r="T11" s="844"/>
      <c r="U11" s="844"/>
      <c r="V11" s="844"/>
      <c r="W11" s="844"/>
      <c r="X11" s="844"/>
      <c r="Y11" s="859" t="s">
        <v>691</v>
      </c>
      <c r="Z11" s="844"/>
      <c r="AA11" s="844" t="s">
        <v>692</v>
      </c>
      <c r="AB11" s="844"/>
      <c r="AC11" s="844"/>
      <c r="AD11" s="844"/>
      <c r="AE11" s="844"/>
      <c r="AF11" s="844"/>
      <c r="AG11" s="844"/>
      <c r="AH11" s="844"/>
      <c r="AI11" s="859" t="s">
        <v>693</v>
      </c>
      <c r="AJ11" s="844"/>
      <c r="AK11" s="844"/>
      <c r="AL11" s="844"/>
      <c r="AM11" s="880"/>
      <c r="AN11" s="957"/>
      <c r="AO11" s="958"/>
      <c r="AP11" s="958"/>
      <c r="AQ11" s="958"/>
      <c r="AR11" s="958"/>
      <c r="AS11" s="958"/>
      <c r="AT11" s="958"/>
      <c r="AU11" s="958"/>
      <c r="AV11" s="959"/>
      <c r="AW11" s="1462"/>
      <c r="AX11" s="1418"/>
      <c r="AY11" s="1418"/>
      <c r="AZ11" s="1418"/>
      <c r="BA11" s="1418"/>
      <c r="BB11" s="1418"/>
      <c r="BC11" s="1418"/>
      <c r="BD11" s="1418"/>
      <c r="BE11" s="1418"/>
      <c r="BF11" s="1418"/>
      <c r="BG11" s="1418"/>
      <c r="BH11" s="1418"/>
      <c r="BI11" s="1418"/>
      <c r="BJ11" s="1418"/>
      <c r="BK11" s="1418"/>
      <c r="BL11" s="1418"/>
      <c r="BM11" s="1418"/>
      <c r="BN11" s="1418"/>
      <c r="BO11" s="1418"/>
      <c r="BP11" s="1461"/>
    </row>
    <row r="12" spans="1:97" s="831" customFormat="1" ht="18" customHeight="1">
      <c r="A12" s="1498"/>
      <c r="B12" s="1499"/>
      <c r="C12" s="1499"/>
      <c r="D12" s="1499"/>
      <c r="E12" s="1499"/>
      <c r="F12" s="1499"/>
      <c r="G12" s="1499"/>
      <c r="H12" s="1499"/>
      <c r="I12" s="1499"/>
      <c r="J12" s="1499"/>
      <c r="K12" s="1499"/>
      <c r="L12" s="1499"/>
      <c r="M12" s="1500"/>
      <c r="N12" s="885"/>
      <c r="O12" s="844"/>
      <c r="P12" s="844"/>
      <c r="Q12" s="844"/>
      <c r="R12" s="844"/>
      <c r="S12" s="844"/>
      <c r="T12" s="844" t="s">
        <v>694</v>
      </c>
      <c r="U12" s="844"/>
      <c r="V12" s="844"/>
      <c r="W12" s="844"/>
      <c r="X12" s="844"/>
      <c r="Y12" s="844"/>
      <c r="Z12" s="844"/>
      <c r="AA12" s="844"/>
      <c r="AB12" s="844"/>
      <c r="AC12" s="844"/>
      <c r="AD12" s="844"/>
      <c r="AE12" s="844"/>
      <c r="AF12" s="844"/>
      <c r="AG12" s="844"/>
      <c r="AH12" s="844"/>
      <c r="AI12" s="844"/>
      <c r="AJ12" s="844"/>
      <c r="AK12" s="844"/>
      <c r="AL12" s="844"/>
      <c r="AM12" s="880"/>
      <c r="AN12" s="954"/>
      <c r="AO12" s="955"/>
      <c r="AP12" s="955"/>
      <c r="AQ12" s="955"/>
      <c r="AR12" s="955"/>
      <c r="AS12" s="955"/>
      <c r="AT12" s="955"/>
      <c r="AU12" s="955"/>
      <c r="AV12" s="956"/>
      <c r="AW12" s="1462"/>
      <c r="AX12" s="1418"/>
      <c r="AY12" s="1418"/>
      <c r="AZ12" s="1418"/>
      <c r="BA12" s="1418"/>
      <c r="BB12" s="1418"/>
      <c r="BC12" s="1418"/>
      <c r="BD12" s="1418"/>
      <c r="BE12" s="1418"/>
      <c r="BF12" s="1418"/>
      <c r="BG12" s="1418"/>
      <c r="BH12" s="1418"/>
      <c r="BI12" s="1418"/>
      <c r="BJ12" s="1418"/>
      <c r="BK12" s="1418"/>
      <c r="BL12" s="1418"/>
      <c r="BM12" s="1418"/>
      <c r="BN12" s="1418"/>
      <c r="BO12" s="1418"/>
      <c r="BP12" s="1461"/>
    </row>
    <row r="13" spans="1:97" s="831" customFormat="1" ht="18" customHeight="1">
      <c r="A13" s="1498"/>
      <c r="B13" s="1499"/>
      <c r="C13" s="1499"/>
      <c r="D13" s="1499"/>
      <c r="E13" s="1499"/>
      <c r="F13" s="1499"/>
      <c r="G13" s="1499"/>
      <c r="H13" s="1499"/>
      <c r="I13" s="1499"/>
      <c r="J13" s="1499"/>
      <c r="K13" s="1499"/>
      <c r="L13" s="1499"/>
      <c r="M13" s="1500"/>
      <c r="N13" s="885"/>
      <c r="O13" s="844"/>
      <c r="P13" s="844"/>
      <c r="Q13" s="844"/>
      <c r="R13" s="844"/>
      <c r="S13" s="844"/>
      <c r="T13" s="844"/>
      <c r="U13" s="844"/>
      <c r="V13" s="844"/>
      <c r="W13" s="844"/>
      <c r="X13" s="844"/>
      <c r="Y13" s="859" t="s">
        <v>695</v>
      </c>
      <c r="Z13" s="844"/>
      <c r="AA13" s="844" t="s">
        <v>692</v>
      </c>
      <c r="AB13" s="844"/>
      <c r="AC13" s="844"/>
      <c r="AD13" s="844"/>
      <c r="AE13" s="844"/>
      <c r="AF13" s="844"/>
      <c r="AG13" s="844"/>
      <c r="AH13" s="844"/>
      <c r="AI13" s="859" t="s">
        <v>696</v>
      </c>
      <c r="AJ13" s="844"/>
      <c r="AK13" s="844"/>
      <c r="AL13" s="844"/>
      <c r="AM13" s="880"/>
      <c r="AN13" s="957"/>
      <c r="AO13" s="958"/>
      <c r="AP13" s="958"/>
      <c r="AQ13" s="958"/>
      <c r="AR13" s="958"/>
      <c r="AS13" s="958"/>
      <c r="AT13" s="958"/>
      <c r="AU13" s="958"/>
      <c r="AV13" s="959"/>
      <c r="AW13" s="1462"/>
      <c r="AX13" s="1418"/>
      <c r="AY13" s="1418"/>
      <c r="AZ13" s="1418"/>
      <c r="BA13" s="1418"/>
      <c r="BB13" s="1418"/>
      <c r="BC13" s="1418"/>
      <c r="BD13" s="1418"/>
      <c r="BE13" s="1418"/>
      <c r="BF13" s="1418"/>
      <c r="BG13" s="1418"/>
      <c r="BH13" s="1418"/>
      <c r="BI13" s="1418"/>
      <c r="BJ13" s="1418"/>
      <c r="BK13" s="1418"/>
      <c r="BL13" s="1418"/>
      <c r="BM13" s="1418"/>
      <c r="BN13" s="1418"/>
      <c r="BO13" s="1418"/>
      <c r="BP13" s="1461"/>
    </row>
    <row r="14" spans="1:97" s="831" customFormat="1" ht="18" customHeight="1">
      <c r="A14" s="1498"/>
      <c r="B14" s="1499"/>
      <c r="C14" s="1499"/>
      <c r="D14" s="1499"/>
      <c r="E14" s="1499"/>
      <c r="F14" s="1499"/>
      <c r="G14" s="1499"/>
      <c r="H14" s="1499"/>
      <c r="I14" s="1499"/>
      <c r="J14" s="1499"/>
      <c r="K14" s="1499"/>
      <c r="L14" s="1499"/>
      <c r="M14" s="1500"/>
      <c r="N14" s="885"/>
      <c r="O14" s="844"/>
      <c r="P14" s="844"/>
      <c r="Q14" s="844"/>
      <c r="R14" s="844"/>
      <c r="S14" s="844"/>
      <c r="T14" s="844"/>
      <c r="U14" s="851"/>
      <c r="V14" s="851"/>
      <c r="W14" s="851"/>
      <c r="X14" s="851"/>
      <c r="Y14" s="851"/>
      <c r="Z14" s="851"/>
      <c r="AA14" s="851"/>
      <c r="AB14" s="851"/>
      <c r="AC14" s="851"/>
      <c r="AD14" s="856"/>
      <c r="AE14" s="960"/>
      <c r="AF14" s="960"/>
      <c r="AG14" s="960"/>
      <c r="AH14" s="960"/>
      <c r="AI14" s="960"/>
      <c r="AJ14" s="960"/>
      <c r="AK14" s="960"/>
      <c r="AL14" s="960"/>
      <c r="AM14" s="880"/>
      <c r="AN14" s="954"/>
      <c r="AO14" s="955"/>
      <c r="AP14" s="955"/>
      <c r="AQ14" s="955"/>
      <c r="AR14" s="955"/>
      <c r="AS14" s="955"/>
      <c r="AT14" s="955"/>
      <c r="AU14" s="955"/>
      <c r="AV14" s="956"/>
      <c r="AW14" s="1462"/>
      <c r="AX14" s="1418"/>
      <c r="AY14" s="1418"/>
      <c r="AZ14" s="1418"/>
      <c r="BA14" s="1418"/>
      <c r="BB14" s="1418"/>
      <c r="BC14" s="1418"/>
      <c r="BD14" s="1418"/>
      <c r="BE14" s="1418"/>
      <c r="BF14" s="1418"/>
      <c r="BG14" s="1418"/>
      <c r="BH14" s="1418"/>
      <c r="BI14" s="1418"/>
      <c r="BJ14" s="1418"/>
      <c r="BK14" s="1418"/>
      <c r="BL14" s="1418"/>
      <c r="BM14" s="1418"/>
      <c r="BN14" s="1418"/>
      <c r="BO14" s="1418"/>
      <c r="BP14" s="1461"/>
    </row>
    <row r="15" spans="1:97" s="831" customFormat="1" ht="18" customHeight="1">
      <c r="A15" s="1498"/>
      <c r="B15" s="1499"/>
      <c r="C15" s="1499"/>
      <c r="D15" s="1499"/>
      <c r="E15" s="1499"/>
      <c r="F15" s="1499"/>
      <c r="G15" s="1499"/>
      <c r="H15" s="1499"/>
      <c r="I15" s="1499"/>
      <c r="J15" s="1499"/>
      <c r="K15" s="1499"/>
      <c r="L15" s="1499"/>
      <c r="M15" s="1500"/>
      <c r="N15" s="885"/>
      <c r="O15" s="844"/>
      <c r="P15" s="844"/>
      <c r="Q15" s="844"/>
      <c r="R15" s="844"/>
      <c r="S15" s="844"/>
      <c r="T15" s="844"/>
      <c r="U15" s="1501" t="s">
        <v>697</v>
      </c>
      <c r="V15" s="1501"/>
      <c r="W15" s="1501"/>
      <c r="X15" s="1501"/>
      <c r="Y15" s="1501"/>
      <c r="Z15" s="1501"/>
      <c r="AA15" s="1501"/>
      <c r="AB15" s="1501"/>
      <c r="AC15" s="1501"/>
      <c r="AD15" s="1501" t="s">
        <v>694</v>
      </c>
      <c r="AE15" s="1501"/>
      <c r="AF15" s="1501"/>
      <c r="AG15" s="1501"/>
      <c r="AH15" s="1501"/>
      <c r="AI15" s="1501"/>
      <c r="AJ15" s="1501"/>
      <c r="AK15" s="1501"/>
      <c r="AL15" s="1501"/>
      <c r="AM15" s="1502"/>
      <c r="AN15" s="957"/>
      <c r="AO15" s="958"/>
      <c r="AP15" s="958"/>
      <c r="AQ15" s="958"/>
      <c r="AR15" s="958"/>
      <c r="AS15" s="958"/>
      <c r="AT15" s="958"/>
      <c r="AU15" s="958"/>
      <c r="AV15" s="959"/>
      <c r="AW15" s="1462"/>
      <c r="AX15" s="1418"/>
      <c r="AY15" s="1418"/>
      <c r="AZ15" s="1418"/>
      <c r="BA15" s="1418"/>
      <c r="BB15" s="1418"/>
      <c r="BC15" s="1418"/>
      <c r="BD15" s="1418"/>
      <c r="BE15" s="1418"/>
      <c r="BF15" s="1418"/>
      <c r="BG15" s="1418"/>
      <c r="BH15" s="1418"/>
      <c r="BI15" s="1418"/>
      <c r="BJ15" s="1418"/>
      <c r="BK15" s="1418"/>
      <c r="BL15" s="1418"/>
      <c r="BM15" s="1418"/>
      <c r="BN15" s="1418"/>
      <c r="BO15" s="1418"/>
      <c r="BP15" s="1461"/>
    </row>
    <row r="16" spans="1:97" s="831" customFormat="1" ht="18" customHeight="1">
      <c r="A16" s="1498"/>
      <c r="B16" s="1499"/>
      <c r="C16" s="1499"/>
      <c r="D16" s="1499"/>
      <c r="E16" s="1499"/>
      <c r="F16" s="1499"/>
      <c r="G16" s="1499"/>
      <c r="H16" s="1499"/>
      <c r="I16" s="1499"/>
      <c r="J16" s="1499"/>
      <c r="K16" s="1499"/>
      <c r="L16" s="1499"/>
      <c r="M16" s="1500"/>
      <c r="N16" s="885" t="s">
        <v>698</v>
      </c>
      <c r="O16" s="844"/>
      <c r="P16" s="844"/>
      <c r="Q16" s="844"/>
      <c r="R16" s="844"/>
      <c r="S16" s="844"/>
      <c r="T16" s="844"/>
      <c r="U16" s="1501"/>
      <c r="V16" s="1501"/>
      <c r="W16" s="1501"/>
      <c r="X16" s="1501"/>
      <c r="Y16" s="1501"/>
      <c r="Z16" s="1501"/>
      <c r="AA16" s="1501"/>
      <c r="AB16" s="1501"/>
      <c r="AC16" s="1501"/>
      <c r="AD16" s="1501"/>
      <c r="AE16" s="1501"/>
      <c r="AF16" s="1501"/>
      <c r="AG16" s="1501"/>
      <c r="AH16" s="1501"/>
      <c r="AI16" s="1501"/>
      <c r="AJ16" s="1501"/>
      <c r="AK16" s="1501"/>
      <c r="AL16" s="1501"/>
      <c r="AM16" s="1502"/>
      <c r="AN16" s="957"/>
      <c r="AO16" s="958"/>
      <c r="AP16" s="958"/>
      <c r="AQ16" s="958"/>
      <c r="AR16" s="958"/>
      <c r="AS16" s="958"/>
      <c r="AT16" s="958"/>
      <c r="AU16" s="958"/>
      <c r="AV16" s="959"/>
      <c r="AW16" s="1462"/>
      <c r="AX16" s="1418"/>
      <c r="AY16" s="1418"/>
      <c r="AZ16" s="1418"/>
      <c r="BA16" s="1418"/>
      <c r="BB16" s="1418"/>
      <c r="BC16" s="1418"/>
      <c r="BD16" s="1418"/>
      <c r="BE16" s="1418"/>
      <c r="BF16" s="1418"/>
      <c r="BG16" s="1418"/>
      <c r="BH16" s="1418"/>
      <c r="BI16" s="1418"/>
      <c r="BJ16" s="1418"/>
      <c r="BK16" s="1418"/>
      <c r="BL16" s="1418"/>
      <c r="BM16" s="1418"/>
      <c r="BN16" s="1418"/>
      <c r="BO16" s="1418"/>
      <c r="BP16" s="1461"/>
    </row>
    <row r="17" spans="1:68" s="831" customFormat="1" ht="18" customHeight="1">
      <c r="A17" s="1498"/>
      <c r="B17" s="1499"/>
      <c r="C17" s="1499"/>
      <c r="D17" s="1499"/>
      <c r="E17" s="1499"/>
      <c r="F17" s="1499"/>
      <c r="G17" s="1499"/>
      <c r="H17" s="1499"/>
      <c r="I17" s="1499"/>
      <c r="J17" s="1499"/>
      <c r="K17" s="1499"/>
      <c r="L17" s="1499"/>
      <c r="M17" s="1500"/>
      <c r="N17" s="844" t="s">
        <v>699</v>
      </c>
      <c r="P17" s="856"/>
      <c r="Q17" s="844"/>
      <c r="R17" s="844"/>
      <c r="S17" s="844"/>
      <c r="T17" s="856"/>
      <c r="U17" s="1503" t="s">
        <v>700</v>
      </c>
      <c r="V17" s="1503"/>
      <c r="W17" s="1503"/>
      <c r="X17" s="1503"/>
      <c r="Y17" s="1503"/>
      <c r="Z17" s="1503"/>
      <c r="AA17" s="1503"/>
      <c r="AB17" s="1503"/>
      <c r="AC17" s="1503"/>
      <c r="AD17" s="1503" t="s">
        <v>700</v>
      </c>
      <c r="AE17" s="1503"/>
      <c r="AF17" s="1503"/>
      <c r="AG17" s="1503"/>
      <c r="AH17" s="1503"/>
      <c r="AI17" s="1503"/>
      <c r="AJ17" s="1503"/>
      <c r="AK17" s="1503"/>
      <c r="AL17" s="1503"/>
      <c r="AM17" s="1504"/>
      <c r="AN17" s="954"/>
      <c r="AO17" s="955"/>
      <c r="AP17" s="955"/>
      <c r="AQ17" s="955"/>
      <c r="AR17" s="955"/>
      <c r="AS17" s="955"/>
      <c r="AT17" s="955"/>
      <c r="AU17" s="955"/>
      <c r="AV17" s="956"/>
      <c r="AW17" s="1462"/>
      <c r="AX17" s="1418"/>
      <c r="AY17" s="1418"/>
      <c r="AZ17" s="1418"/>
      <c r="BA17" s="1418"/>
      <c r="BB17" s="1418"/>
      <c r="BC17" s="1418"/>
      <c r="BD17" s="1418"/>
      <c r="BE17" s="1418"/>
      <c r="BF17" s="1418"/>
      <c r="BG17" s="1418"/>
      <c r="BH17" s="1418"/>
      <c r="BI17" s="1418"/>
      <c r="BJ17" s="1418"/>
      <c r="BK17" s="1418"/>
      <c r="BL17" s="1418"/>
      <c r="BM17" s="1418"/>
      <c r="BN17" s="1418"/>
      <c r="BO17" s="1418"/>
      <c r="BP17" s="1461"/>
    </row>
    <row r="18" spans="1:68" s="831" customFormat="1" ht="18" customHeight="1">
      <c r="A18" s="1498"/>
      <c r="B18" s="1499"/>
      <c r="C18" s="1499"/>
      <c r="D18" s="1499"/>
      <c r="E18" s="1499"/>
      <c r="F18" s="1499"/>
      <c r="G18" s="1499"/>
      <c r="H18" s="1499"/>
      <c r="I18" s="1499"/>
      <c r="J18" s="1499"/>
      <c r="K18" s="1499"/>
      <c r="L18" s="1499"/>
      <c r="M18" s="1500"/>
      <c r="N18" s="844" t="s">
        <v>701</v>
      </c>
      <c r="P18" s="856"/>
      <c r="Q18" s="844"/>
      <c r="R18" s="844"/>
      <c r="S18" s="844"/>
      <c r="T18" s="856"/>
      <c r="U18" s="1503" t="s">
        <v>702</v>
      </c>
      <c r="V18" s="1503"/>
      <c r="W18" s="1503"/>
      <c r="X18" s="1503"/>
      <c r="Y18" s="1503"/>
      <c r="Z18" s="1503"/>
      <c r="AA18" s="1503"/>
      <c r="AB18" s="1503"/>
      <c r="AC18" s="1503"/>
      <c r="AD18" s="1503" t="s">
        <v>703</v>
      </c>
      <c r="AE18" s="1503"/>
      <c r="AF18" s="1503"/>
      <c r="AG18" s="1503"/>
      <c r="AH18" s="1503"/>
      <c r="AI18" s="1503"/>
      <c r="AJ18" s="1503"/>
      <c r="AK18" s="1503"/>
      <c r="AL18" s="1503"/>
      <c r="AM18" s="1504"/>
      <c r="AN18" s="957"/>
      <c r="AO18" s="958"/>
      <c r="AP18" s="958"/>
      <c r="AQ18" s="958"/>
      <c r="AR18" s="958"/>
      <c r="AS18" s="958"/>
      <c r="AT18" s="958"/>
      <c r="AU18" s="958"/>
      <c r="AV18" s="959"/>
      <c r="AW18" s="1462"/>
      <c r="AX18" s="1418"/>
      <c r="AY18" s="1418"/>
      <c r="AZ18" s="1418"/>
      <c r="BA18" s="1418"/>
      <c r="BB18" s="1418"/>
      <c r="BC18" s="1418"/>
      <c r="BD18" s="1418"/>
      <c r="BE18" s="1418"/>
      <c r="BF18" s="1418"/>
      <c r="BG18" s="1418"/>
      <c r="BH18" s="1418"/>
      <c r="BI18" s="1418"/>
      <c r="BJ18" s="1418"/>
      <c r="BK18" s="1418"/>
      <c r="BL18" s="1418"/>
      <c r="BM18" s="1418"/>
      <c r="BN18" s="1418"/>
      <c r="BO18" s="1418"/>
      <c r="BP18" s="1461"/>
    </row>
    <row r="19" spans="1:68" s="831" customFormat="1" ht="18" customHeight="1">
      <c r="A19" s="1498"/>
      <c r="B19" s="1499"/>
      <c r="C19" s="1499"/>
      <c r="D19" s="1499"/>
      <c r="E19" s="1499"/>
      <c r="F19" s="1499"/>
      <c r="G19" s="1499"/>
      <c r="H19" s="1499"/>
      <c r="I19" s="1499"/>
      <c r="J19" s="1499"/>
      <c r="K19" s="1499"/>
      <c r="L19" s="1499"/>
      <c r="M19" s="1500"/>
      <c r="N19" s="844" t="s">
        <v>704</v>
      </c>
      <c r="P19" s="856"/>
      <c r="Q19" s="844"/>
      <c r="R19" s="844"/>
      <c r="S19" s="844"/>
      <c r="T19" s="856"/>
      <c r="U19" s="1503" t="s">
        <v>705</v>
      </c>
      <c r="V19" s="1503"/>
      <c r="W19" s="1503"/>
      <c r="X19" s="1503"/>
      <c r="Y19" s="1503"/>
      <c r="Z19" s="1503"/>
      <c r="AA19" s="1503"/>
      <c r="AB19" s="1503"/>
      <c r="AC19" s="1503"/>
      <c r="AD19" s="1503" t="s">
        <v>706</v>
      </c>
      <c r="AE19" s="1503"/>
      <c r="AF19" s="1503"/>
      <c r="AG19" s="1503"/>
      <c r="AH19" s="1503"/>
      <c r="AI19" s="1503"/>
      <c r="AJ19" s="1503"/>
      <c r="AK19" s="1503"/>
      <c r="AL19" s="1503"/>
      <c r="AM19" s="1504"/>
      <c r="AN19" s="954"/>
      <c r="AO19" s="955"/>
      <c r="AP19" s="955"/>
      <c r="AQ19" s="955"/>
      <c r="AR19" s="955"/>
      <c r="AS19" s="955"/>
      <c r="AT19" s="955"/>
      <c r="AU19" s="955"/>
      <c r="AV19" s="956"/>
      <c r="AW19" s="1462"/>
      <c r="AX19" s="1418"/>
      <c r="AY19" s="1418"/>
      <c r="AZ19" s="1418"/>
      <c r="BA19" s="1418"/>
      <c r="BB19" s="1418"/>
      <c r="BC19" s="1418"/>
      <c r="BD19" s="1418"/>
      <c r="BE19" s="1418"/>
      <c r="BF19" s="1418"/>
      <c r="BG19" s="1418"/>
      <c r="BH19" s="1418"/>
      <c r="BI19" s="1418"/>
      <c r="BJ19" s="1418"/>
      <c r="BK19" s="1418"/>
      <c r="BL19" s="1418"/>
      <c r="BM19" s="1418"/>
      <c r="BN19" s="1418"/>
      <c r="BO19" s="1418"/>
      <c r="BP19" s="1461"/>
    </row>
    <row r="20" spans="1:68" s="831" customFormat="1" ht="18" customHeight="1">
      <c r="A20" s="1498"/>
      <c r="B20" s="1499"/>
      <c r="C20" s="1499"/>
      <c r="D20" s="1499"/>
      <c r="E20" s="1499"/>
      <c r="F20" s="1499"/>
      <c r="G20" s="1499"/>
      <c r="H20" s="1499"/>
      <c r="I20" s="1499"/>
      <c r="J20" s="1499"/>
      <c r="K20" s="1499"/>
      <c r="L20" s="1499"/>
      <c r="M20" s="1500"/>
      <c r="N20" s="885"/>
      <c r="O20" s="844"/>
      <c r="P20" s="856"/>
      <c r="Q20" s="844"/>
      <c r="R20" s="844"/>
      <c r="S20" s="844"/>
      <c r="T20" s="856"/>
      <c r="U20" s="961"/>
      <c r="V20" s="961"/>
      <c r="W20" s="961"/>
      <c r="X20" s="961"/>
      <c r="Y20" s="961"/>
      <c r="Z20" s="961"/>
      <c r="AA20" s="961"/>
      <c r="AB20" s="961"/>
      <c r="AC20" s="961"/>
      <c r="AD20" s="961"/>
      <c r="AE20" s="961"/>
      <c r="AF20" s="961"/>
      <c r="AG20" s="961"/>
      <c r="AH20" s="961"/>
      <c r="AI20" s="961"/>
      <c r="AJ20" s="961"/>
      <c r="AK20" s="961"/>
      <c r="AL20" s="961"/>
      <c r="AM20" s="962"/>
      <c r="AN20" s="954"/>
      <c r="AO20" s="955"/>
      <c r="AP20" s="955"/>
      <c r="AQ20" s="955"/>
      <c r="AR20" s="955"/>
      <c r="AS20" s="955"/>
      <c r="AT20" s="955"/>
      <c r="AU20" s="955"/>
      <c r="AV20" s="956"/>
      <c r="AW20" s="1462"/>
      <c r="AX20" s="1418"/>
      <c r="AY20" s="1418"/>
      <c r="AZ20" s="1418"/>
      <c r="BA20" s="1418"/>
      <c r="BB20" s="1418"/>
      <c r="BC20" s="1418"/>
      <c r="BD20" s="1418"/>
      <c r="BE20" s="1418"/>
      <c r="BF20" s="1418"/>
      <c r="BG20" s="1418"/>
      <c r="BH20" s="1418"/>
      <c r="BI20" s="1418"/>
      <c r="BJ20" s="1418"/>
      <c r="BK20" s="1418"/>
      <c r="BL20" s="1418"/>
      <c r="BM20" s="1418"/>
      <c r="BN20" s="1418"/>
      <c r="BO20" s="1418"/>
      <c r="BP20" s="1461"/>
    </row>
    <row r="21" spans="1:68" s="831" customFormat="1" ht="18" customHeight="1">
      <c r="A21" s="1498"/>
      <c r="B21" s="1499"/>
      <c r="C21" s="1499"/>
      <c r="D21" s="1499"/>
      <c r="E21" s="1499"/>
      <c r="F21" s="1499"/>
      <c r="G21" s="1499"/>
      <c r="H21" s="1499"/>
      <c r="I21" s="1499"/>
      <c r="J21" s="1499"/>
      <c r="K21" s="1499"/>
      <c r="L21" s="1499"/>
      <c r="M21" s="1500"/>
      <c r="N21" s="885" t="s">
        <v>707</v>
      </c>
      <c r="O21" s="844"/>
      <c r="P21" s="856"/>
      <c r="Q21" s="844"/>
      <c r="R21" s="844"/>
      <c r="S21" s="844"/>
      <c r="T21" s="856"/>
      <c r="U21" s="963"/>
      <c r="V21" s="856"/>
      <c r="W21" s="844"/>
      <c r="X21" s="844"/>
      <c r="Y21" s="859"/>
      <c r="Z21" s="844"/>
      <c r="AA21" s="963"/>
      <c r="AB21" s="844"/>
      <c r="AC21" s="844"/>
      <c r="AD21" s="856"/>
      <c r="AE21" s="963"/>
      <c r="AF21" s="856"/>
      <c r="AG21" s="844"/>
      <c r="AH21" s="844"/>
      <c r="AI21" s="856"/>
      <c r="AJ21" s="844"/>
      <c r="AK21" s="844"/>
      <c r="AL21" s="844"/>
      <c r="AM21" s="880"/>
      <c r="AN21" s="957"/>
      <c r="AO21" s="958"/>
      <c r="AP21" s="958"/>
      <c r="AQ21" s="958"/>
      <c r="AR21" s="958"/>
      <c r="AS21" s="958"/>
      <c r="AT21" s="958"/>
      <c r="AU21" s="958"/>
      <c r="AV21" s="959"/>
      <c r="AW21" s="1462"/>
      <c r="AX21" s="1418"/>
      <c r="AY21" s="1418"/>
      <c r="AZ21" s="1418"/>
      <c r="BA21" s="1418"/>
      <c r="BB21" s="1418"/>
      <c r="BC21" s="1418"/>
      <c r="BD21" s="1418"/>
      <c r="BE21" s="1418"/>
      <c r="BF21" s="1418"/>
      <c r="BG21" s="1418"/>
      <c r="BH21" s="1418"/>
      <c r="BI21" s="1418"/>
      <c r="BJ21" s="1418"/>
      <c r="BK21" s="1418"/>
      <c r="BL21" s="1418"/>
      <c r="BM21" s="1418"/>
      <c r="BN21" s="1418"/>
      <c r="BO21" s="1418"/>
      <c r="BP21" s="1461"/>
    </row>
    <row r="22" spans="1:68" s="831" customFormat="1" ht="18" customHeight="1">
      <c r="A22" s="1498"/>
      <c r="B22" s="1499"/>
      <c r="C22" s="1499"/>
      <c r="D22" s="1499"/>
      <c r="E22" s="1499"/>
      <c r="F22" s="1499"/>
      <c r="G22" s="1499"/>
      <c r="H22" s="1499"/>
      <c r="I22" s="1499"/>
      <c r="J22" s="1499"/>
      <c r="K22" s="1499"/>
      <c r="L22" s="1499"/>
      <c r="M22" s="1500"/>
      <c r="N22" s="844" t="s">
        <v>708</v>
      </c>
      <c r="P22" s="856"/>
      <c r="Q22" s="844"/>
      <c r="R22" s="844"/>
      <c r="S22" s="844"/>
      <c r="T22" s="856"/>
      <c r="U22" s="963"/>
      <c r="V22" s="856"/>
      <c r="W22" s="844" t="s">
        <v>709</v>
      </c>
      <c r="X22" s="844"/>
      <c r="Y22" s="859"/>
      <c r="Z22" s="844"/>
      <c r="AA22" s="963"/>
      <c r="AB22" s="844"/>
      <c r="AC22" s="844"/>
      <c r="AD22" s="856"/>
      <c r="AE22" s="963"/>
      <c r="AF22" s="856"/>
      <c r="AG22" s="844"/>
      <c r="AH22" s="844"/>
      <c r="AI22" s="856"/>
      <c r="AJ22" s="844"/>
      <c r="AK22" s="844"/>
      <c r="AL22" s="844"/>
      <c r="AM22" s="880"/>
      <c r="AN22" s="954"/>
      <c r="AO22" s="955"/>
      <c r="AP22" s="955"/>
      <c r="AQ22" s="955"/>
      <c r="AR22" s="955"/>
      <c r="AS22" s="955"/>
      <c r="AT22" s="955"/>
      <c r="AU22" s="955"/>
      <c r="AV22" s="956"/>
      <c r="AW22" s="1462"/>
      <c r="AX22" s="1418"/>
      <c r="AY22" s="1418"/>
      <c r="AZ22" s="1418"/>
      <c r="BA22" s="1418"/>
      <c r="BB22" s="1418"/>
      <c r="BC22" s="1418"/>
      <c r="BD22" s="1418"/>
      <c r="BE22" s="1418"/>
      <c r="BF22" s="1418"/>
      <c r="BG22" s="1418"/>
      <c r="BH22" s="1418"/>
      <c r="BI22" s="1418"/>
      <c r="BJ22" s="1418"/>
      <c r="BK22" s="1418"/>
      <c r="BL22" s="1418"/>
      <c r="BM22" s="1418"/>
      <c r="BN22" s="1418"/>
      <c r="BO22" s="1418"/>
      <c r="BP22" s="1461"/>
    </row>
    <row r="23" spans="1:68" s="831" customFormat="1" ht="18" customHeight="1">
      <c r="A23" s="1498"/>
      <c r="B23" s="1499"/>
      <c r="C23" s="1499"/>
      <c r="D23" s="1499"/>
      <c r="E23" s="1499"/>
      <c r="F23" s="1499"/>
      <c r="G23" s="1499"/>
      <c r="H23" s="1499"/>
      <c r="I23" s="1499"/>
      <c r="J23" s="1499"/>
      <c r="K23" s="1499"/>
      <c r="L23" s="1499"/>
      <c r="M23" s="1500"/>
      <c r="N23" s="844" t="s">
        <v>710</v>
      </c>
      <c r="P23" s="856"/>
      <c r="Q23" s="844"/>
      <c r="R23" s="844"/>
      <c r="S23" s="844"/>
      <c r="T23" s="856"/>
      <c r="U23" s="963"/>
      <c r="V23" s="856"/>
      <c r="W23" s="844" t="s">
        <v>711</v>
      </c>
      <c r="X23" s="844"/>
      <c r="Y23" s="859"/>
      <c r="Z23" s="844"/>
      <c r="AA23" s="963"/>
      <c r="AB23" s="844"/>
      <c r="AC23" s="844"/>
      <c r="AD23" s="856"/>
      <c r="AE23" s="963"/>
      <c r="AF23" s="856"/>
      <c r="AG23" s="844"/>
      <c r="AH23" s="844"/>
      <c r="AI23" s="856"/>
      <c r="AJ23" s="844"/>
      <c r="AK23" s="844"/>
      <c r="AL23" s="844"/>
      <c r="AM23" s="880"/>
      <c r="AN23" s="957"/>
      <c r="AO23" s="958"/>
      <c r="AP23" s="958"/>
      <c r="AQ23" s="958"/>
      <c r="AR23" s="958"/>
      <c r="AS23" s="958"/>
      <c r="AT23" s="958"/>
      <c r="AU23" s="958"/>
      <c r="AV23" s="959"/>
      <c r="AW23" s="1462"/>
      <c r="AX23" s="1418"/>
      <c r="AY23" s="1418"/>
      <c r="AZ23" s="1418"/>
      <c r="BA23" s="1418"/>
      <c r="BB23" s="1418"/>
      <c r="BC23" s="1418"/>
      <c r="BD23" s="1418"/>
      <c r="BE23" s="1418"/>
      <c r="BF23" s="1418"/>
      <c r="BG23" s="1418"/>
      <c r="BH23" s="1418"/>
      <c r="BI23" s="1418"/>
      <c r="BJ23" s="1418"/>
      <c r="BK23" s="1418"/>
      <c r="BL23" s="1418"/>
      <c r="BM23" s="1418"/>
      <c r="BN23" s="1418"/>
      <c r="BO23" s="1418"/>
      <c r="BP23" s="1461"/>
    </row>
    <row r="24" spans="1:68" s="831" customFormat="1" ht="16.5" customHeight="1">
      <c r="A24" s="964" t="s">
        <v>656</v>
      </c>
      <c r="B24" s="965"/>
      <c r="C24" s="965"/>
      <c r="D24" s="965"/>
      <c r="E24" s="965"/>
      <c r="F24" s="965"/>
      <c r="G24" s="965"/>
      <c r="H24" s="965"/>
      <c r="I24" s="965"/>
      <c r="J24" s="965"/>
      <c r="K24" s="965"/>
      <c r="L24" s="965"/>
      <c r="M24" s="966"/>
      <c r="N24" s="844" t="s">
        <v>712</v>
      </c>
      <c r="P24" s="856"/>
      <c r="Q24" s="844"/>
      <c r="R24" s="844"/>
      <c r="S24" s="844"/>
      <c r="T24" s="856"/>
      <c r="U24" s="963"/>
      <c r="V24" s="856"/>
      <c r="W24" s="844" t="s">
        <v>713</v>
      </c>
      <c r="X24" s="844"/>
      <c r="Y24" s="859"/>
      <c r="Z24" s="844"/>
      <c r="AA24" s="963"/>
      <c r="AB24" s="844"/>
      <c r="AC24" s="844"/>
      <c r="AD24" s="856"/>
      <c r="AE24" s="963"/>
      <c r="AF24" s="856"/>
      <c r="AG24" s="844"/>
      <c r="AH24" s="844"/>
      <c r="AI24" s="856"/>
      <c r="AJ24" s="844"/>
      <c r="AK24" s="844"/>
      <c r="AL24" s="844"/>
      <c r="AM24" s="880"/>
      <c r="AN24" s="957"/>
      <c r="AO24" s="958"/>
      <c r="AP24" s="958"/>
      <c r="AQ24" s="958"/>
      <c r="AR24" s="958"/>
      <c r="AS24" s="958"/>
      <c r="AT24" s="958"/>
      <c r="AU24" s="958"/>
      <c r="AV24" s="959"/>
      <c r="AW24" s="1462"/>
      <c r="AX24" s="1418"/>
      <c r="AY24" s="1418"/>
      <c r="AZ24" s="1418"/>
      <c r="BA24" s="1418"/>
      <c r="BB24" s="1418"/>
      <c r="BC24" s="1418"/>
      <c r="BD24" s="1418"/>
      <c r="BE24" s="1418"/>
      <c r="BF24" s="1418"/>
      <c r="BG24" s="1418"/>
      <c r="BH24" s="1418"/>
      <c r="BI24" s="1418"/>
      <c r="BJ24" s="1418"/>
      <c r="BK24" s="1418"/>
      <c r="BL24" s="1418"/>
      <c r="BM24" s="1418"/>
      <c r="BN24" s="1418"/>
      <c r="BO24" s="1418"/>
      <c r="BP24" s="1461"/>
    </row>
    <row r="25" spans="1:68" s="831" customFormat="1" ht="16.5" customHeight="1">
      <c r="A25" s="1437"/>
      <c r="B25" s="1438"/>
      <c r="C25" s="1438"/>
      <c r="D25" s="1438"/>
      <c r="E25" s="1438"/>
      <c r="F25" s="1438"/>
      <c r="G25" s="1438"/>
      <c r="H25" s="1438"/>
      <c r="I25" s="1438"/>
      <c r="J25" s="1438"/>
      <c r="K25" s="1438"/>
      <c r="L25" s="1438"/>
      <c r="M25" s="1439"/>
      <c r="N25" s="893"/>
      <c r="O25" s="894"/>
      <c r="P25" s="894"/>
      <c r="Q25" s="894"/>
      <c r="R25" s="894"/>
      <c r="S25" s="894"/>
      <c r="T25" s="894"/>
      <c r="U25" s="967"/>
      <c r="V25" s="894"/>
      <c r="W25" s="894"/>
      <c r="X25" s="894"/>
      <c r="Y25" s="968"/>
      <c r="Z25" s="894"/>
      <c r="AA25" s="967"/>
      <c r="AB25" s="894"/>
      <c r="AC25" s="894"/>
      <c r="AD25" s="894"/>
      <c r="AE25" s="967"/>
      <c r="AF25" s="894"/>
      <c r="AG25" s="894"/>
      <c r="AH25" s="894"/>
      <c r="AI25" s="894"/>
      <c r="AJ25" s="894"/>
      <c r="AK25" s="894"/>
      <c r="AL25" s="894"/>
      <c r="AM25" s="898"/>
      <c r="AN25" s="910"/>
      <c r="AO25" s="911"/>
      <c r="AP25" s="911"/>
      <c r="AQ25" s="911"/>
      <c r="AR25" s="911"/>
      <c r="AS25" s="911"/>
      <c r="AT25" s="911"/>
      <c r="AU25" s="911"/>
      <c r="AV25" s="912"/>
      <c r="AW25" s="1463"/>
      <c r="AX25" s="1464"/>
      <c r="AY25" s="1464"/>
      <c r="AZ25" s="1464"/>
      <c r="BA25" s="1464"/>
      <c r="BB25" s="1464"/>
      <c r="BC25" s="1464"/>
      <c r="BD25" s="1464"/>
      <c r="BE25" s="1464"/>
      <c r="BF25" s="1464"/>
      <c r="BG25" s="1464"/>
      <c r="BH25" s="1464"/>
      <c r="BI25" s="1464"/>
      <c r="BJ25" s="1464"/>
      <c r="BK25" s="1464"/>
      <c r="BL25" s="1464"/>
      <c r="BM25" s="1464"/>
      <c r="BN25" s="1464"/>
      <c r="BO25" s="1464"/>
      <c r="BP25" s="1465"/>
    </row>
    <row r="26" spans="1:68" s="831" customFormat="1" ht="16.5" customHeight="1">
      <c r="A26" s="1489" t="s">
        <v>714</v>
      </c>
      <c r="B26" s="1490"/>
      <c r="C26" s="1490"/>
      <c r="D26" s="1490"/>
      <c r="E26" s="1490"/>
      <c r="F26" s="1490"/>
      <c r="G26" s="1490"/>
      <c r="H26" s="1490"/>
      <c r="I26" s="1490"/>
      <c r="J26" s="1490"/>
      <c r="K26" s="1490"/>
      <c r="L26" s="1490"/>
      <c r="M26" s="1491"/>
      <c r="N26" s="969"/>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5"/>
      <c r="AL26" s="835"/>
      <c r="AM26" s="837"/>
      <c r="AN26" s="970"/>
      <c r="AO26" s="839"/>
      <c r="AP26" s="839"/>
      <c r="AQ26" s="839"/>
      <c r="AR26" s="839"/>
      <c r="AS26" s="839"/>
      <c r="AT26" s="839"/>
      <c r="AU26" s="839"/>
      <c r="AV26" s="840"/>
      <c r="AW26" s="1485" t="s">
        <v>715</v>
      </c>
      <c r="AX26" s="1458"/>
      <c r="AY26" s="1458"/>
      <c r="AZ26" s="1458"/>
      <c r="BA26" s="1458"/>
      <c r="BB26" s="1458"/>
      <c r="BC26" s="1458"/>
      <c r="BD26" s="1458"/>
      <c r="BE26" s="1458"/>
      <c r="BF26" s="1458"/>
      <c r="BG26" s="1458"/>
      <c r="BH26" s="1458"/>
      <c r="BI26" s="1458"/>
      <c r="BJ26" s="1458"/>
      <c r="BK26" s="1458"/>
      <c r="BL26" s="1458"/>
      <c r="BM26" s="1458"/>
      <c r="BN26" s="1458"/>
      <c r="BO26" s="1458"/>
      <c r="BP26" s="1459"/>
    </row>
    <row r="27" spans="1:68" s="831" customFormat="1" ht="18" customHeight="1">
      <c r="A27" s="899"/>
      <c r="B27" s="971"/>
      <c r="C27" s="971"/>
      <c r="D27" s="971"/>
      <c r="E27" s="971"/>
      <c r="F27" s="971"/>
      <c r="G27" s="971"/>
      <c r="H27" s="971"/>
      <c r="I27" s="971"/>
      <c r="J27" s="971"/>
      <c r="K27" s="971"/>
      <c r="L27" s="971"/>
      <c r="M27" s="972"/>
      <c r="N27" s="844" t="s">
        <v>716</v>
      </c>
      <c r="P27" s="973"/>
      <c r="Q27" s="973"/>
      <c r="R27" s="973"/>
      <c r="S27" s="973"/>
      <c r="T27" s="884"/>
      <c r="U27" s="884"/>
      <c r="V27" s="884"/>
      <c r="W27" s="844"/>
      <c r="X27" s="844"/>
      <c r="Y27" s="884"/>
      <c r="Z27" s="884"/>
      <c r="AA27" s="884"/>
      <c r="AB27" s="844"/>
      <c r="AC27" s="973"/>
      <c r="AD27" s="973"/>
      <c r="AE27" s="973"/>
      <c r="AF27" s="973"/>
      <c r="AG27" s="973"/>
      <c r="AH27" s="884"/>
      <c r="AI27" s="884"/>
      <c r="AJ27" s="884"/>
      <c r="AK27" s="884"/>
      <c r="AL27" s="884"/>
      <c r="AM27" s="847"/>
      <c r="AN27" s="974"/>
      <c r="AO27" s="975"/>
      <c r="AP27" s="975"/>
      <c r="AQ27" s="975"/>
      <c r="AR27" s="975"/>
      <c r="AS27" s="975"/>
      <c r="AT27" s="975"/>
      <c r="AU27" s="975"/>
      <c r="AV27" s="976"/>
      <c r="AW27" s="1462"/>
      <c r="AX27" s="1418"/>
      <c r="AY27" s="1418"/>
      <c r="AZ27" s="1418"/>
      <c r="BA27" s="1418"/>
      <c r="BB27" s="1418"/>
      <c r="BC27" s="1418"/>
      <c r="BD27" s="1418"/>
      <c r="BE27" s="1418"/>
      <c r="BF27" s="1418"/>
      <c r="BG27" s="1418"/>
      <c r="BH27" s="1418"/>
      <c r="BI27" s="1418"/>
      <c r="BJ27" s="1418"/>
      <c r="BK27" s="1418"/>
      <c r="BL27" s="1418"/>
      <c r="BM27" s="1418"/>
      <c r="BN27" s="1418"/>
      <c r="BO27" s="1418"/>
      <c r="BP27" s="1461"/>
    </row>
    <row r="28" spans="1:68" s="831" customFormat="1" ht="18" customHeight="1">
      <c r="A28" s="1486" t="s">
        <v>717</v>
      </c>
      <c r="B28" s="1487"/>
      <c r="C28" s="1487"/>
      <c r="D28" s="1487"/>
      <c r="E28" s="1487"/>
      <c r="F28" s="1487"/>
      <c r="G28" s="1487"/>
      <c r="H28" s="1487"/>
      <c r="I28" s="1487"/>
      <c r="J28" s="1487"/>
      <c r="K28" s="1487"/>
      <c r="L28" s="1487"/>
      <c r="M28" s="1488"/>
      <c r="N28" s="901"/>
      <c r="O28" s="844"/>
      <c r="P28" s="844" t="s">
        <v>718</v>
      </c>
      <c r="Q28" s="892"/>
      <c r="R28" s="892"/>
      <c r="S28" s="892"/>
      <c r="T28" s="891"/>
      <c r="U28" s="890"/>
      <c r="V28" s="890"/>
      <c r="W28" s="891"/>
      <c r="X28" s="891"/>
      <c r="Y28" s="844"/>
      <c r="Z28" s="844"/>
      <c r="AA28" s="844"/>
      <c r="AB28" s="844"/>
      <c r="AC28" s="844"/>
      <c r="AD28" s="844" t="s">
        <v>719</v>
      </c>
      <c r="AE28" s="844"/>
      <c r="AF28" s="844"/>
      <c r="AG28" s="844"/>
      <c r="AH28" s="844"/>
      <c r="AI28" s="844"/>
      <c r="AJ28" s="844"/>
      <c r="AK28" s="844"/>
      <c r="AL28" s="844"/>
      <c r="AM28" s="846"/>
      <c r="AN28" s="977"/>
      <c r="AO28" s="849"/>
      <c r="AP28" s="849"/>
      <c r="AQ28" s="849"/>
      <c r="AR28" s="849"/>
      <c r="AS28" s="849"/>
      <c r="AT28" s="849"/>
      <c r="AU28" s="849"/>
      <c r="AV28" s="850"/>
      <c r="AW28" s="1462"/>
      <c r="AX28" s="1418"/>
      <c r="AY28" s="1418"/>
      <c r="AZ28" s="1418"/>
      <c r="BA28" s="1418"/>
      <c r="BB28" s="1418"/>
      <c r="BC28" s="1418"/>
      <c r="BD28" s="1418"/>
      <c r="BE28" s="1418"/>
      <c r="BF28" s="1418"/>
      <c r="BG28" s="1418"/>
      <c r="BH28" s="1418"/>
      <c r="BI28" s="1418"/>
      <c r="BJ28" s="1418"/>
      <c r="BK28" s="1418"/>
      <c r="BL28" s="1418"/>
      <c r="BM28" s="1418"/>
      <c r="BN28" s="1418"/>
      <c r="BO28" s="1418"/>
      <c r="BP28" s="1461"/>
    </row>
    <row r="29" spans="1:68" s="831" customFormat="1" ht="16.5" customHeight="1">
      <c r="A29" s="964" t="s">
        <v>656</v>
      </c>
      <c r="B29" s="965"/>
      <c r="C29" s="965"/>
      <c r="D29" s="965"/>
      <c r="E29" s="965"/>
      <c r="F29" s="965"/>
      <c r="G29" s="965"/>
      <c r="H29" s="965"/>
      <c r="I29" s="965"/>
      <c r="J29" s="965"/>
      <c r="K29" s="965"/>
      <c r="L29" s="965"/>
      <c r="M29" s="966"/>
      <c r="N29" s="901"/>
      <c r="O29" s="844"/>
      <c r="P29" s="844"/>
      <c r="Q29" s="892"/>
      <c r="R29" s="892"/>
      <c r="S29" s="892"/>
      <c r="T29" s="891"/>
      <c r="U29" s="890"/>
      <c r="V29" s="890"/>
      <c r="W29" s="891"/>
      <c r="X29" s="891"/>
      <c r="Y29" s="844"/>
      <c r="Z29" s="844"/>
      <c r="AB29" s="844"/>
      <c r="AC29" s="844"/>
      <c r="AD29" s="844" t="s">
        <v>720</v>
      </c>
      <c r="AE29" s="844"/>
      <c r="AF29" s="844"/>
      <c r="AG29" s="844"/>
      <c r="AH29" s="844"/>
      <c r="AI29" s="844"/>
      <c r="AJ29" s="844"/>
      <c r="AK29" s="844"/>
      <c r="AL29" s="844"/>
      <c r="AM29" s="846"/>
      <c r="AN29" s="977"/>
      <c r="AO29" s="849"/>
      <c r="AP29" s="849"/>
      <c r="AQ29" s="849"/>
      <c r="AR29" s="849"/>
      <c r="AS29" s="849"/>
      <c r="AT29" s="849"/>
      <c r="AU29" s="849"/>
      <c r="AV29" s="850"/>
      <c r="AW29" s="1462"/>
      <c r="AX29" s="1418"/>
      <c r="AY29" s="1418"/>
      <c r="AZ29" s="1418"/>
      <c r="BA29" s="1418"/>
      <c r="BB29" s="1418"/>
      <c r="BC29" s="1418"/>
      <c r="BD29" s="1418"/>
      <c r="BE29" s="1418"/>
      <c r="BF29" s="1418"/>
      <c r="BG29" s="1418"/>
      <c r="BH29" s="1418"/>
      <c r="BI29" s="1418"/>
      <c r="BJ29" s="1418"/>
      <c r="BK29" s="1418"/>
      <c r="BL29" s="1418"/>
      <c r="BM29" s="1418"/>
      <c r="BN29" s="1418"/>
      <c r="BO29" s="1418"/>
      <c r="BP29" s="1461"/>
    </row>
    <row r="30" spans="1:68" s="831" customFormat="1" ht="16.5" customHeight="1">
      <c r="A30" s="1437"/>
      <c r="B30" s="1438"/>
      <c r="C30" s="1438"/>
      <c r="D30" s="1438"/>
      <c r="E30" s="1438"/>
      <c r="F30" s="1438"/>
      <c r="G30" s="1438"/>
      <c r="H30" s="1438"/>
      <c r="I30" s="1438"/>
      <c r="J30" s="1438"/>
      <c r="K30" s="1438"/>
      <c r="L30" s="1438"/>
      <c r="M30" s="1439"/>
      <c r="N30" s="905"/>
      <c r="O30" s="864"/>
      <c r="P30" s="864"/>
      <c r="Q30" s="906"/>
      <c r="R30" s="906"/>
      <c r="S30" s="906"/>
      <c r="T30" s="906"/>
      <c r="U30" s="906"/>
      <c r="V30" s="906"/>
      <c r="W30" s="907"/>
      <c r="X30" s="907"/>
      <c r="Y30" s="864"/>
      <c r="Z30" s="864"/>
      <c r="AA30" s="906"/>
      <c r="AB30" s="906"/>
      <c r="AC30" s="906"/>
      <c r="AD30" s="906"/>
      <c r="AE30" s="906"/>
      <c r="AF30" s="906"/>
      <c r="AG30" s="907"/>
      <c r="AH30" s="907"/>
      <c r="AI30" s="864"/>
      <c r="AJ30" s="864"/>
      <c r="AK30" s="864"/>
      <c r="AL30" s="864"/>
      <c r="AM30" s="909"/>
      <c r="AN30" s="978"/>
      <c r="AO30" s="979"/>
      <c r="AP30" s="979"/>
      <c r="AQ30" s="979"/>
      <c r="AR30" s="979"/>
      <c r="AS30" s="979"/>
      <c r="AT30" s="979"/>
      <c r="AU30" s="979"/>
      <c r="AV30" s="980"/>
      <c r="AW30" s="1463"/>
      <c r="AX30" s="1464"/>
      <c r="AY30" s="1464"/>
      <c r="AZ30" s="1464"/>
      <c r="BA30" s="1464"/>
      <c r="BB30" s="1464"/>
      <c r="BC30" s="1464"/>
      <c r="BD30" s="1464"/>
      <c r="BE30" s="1464"/>
      <c r="BF30" s="1464"/>
      <c r="BG30" s="1464"/>
      <c r="BH30" s="1464"/>
      <c r="BI30" s="1464"/>
      <c r="BJ30" s="1464"/>
      <c r="BK30" s="1464"/>
      <c r="BL30" s="1464"/>
      <c r="BM30" s="1464"/>
      <c r="BN30" s="1464"/>
      <c r="BO30" s="1464"/>
      <c r="BP30" s="1465"/>
    </row>
    <row r="31" spans="1:68" s="831" customFormat="1" ht="18.75" customHeight="1">
      <c r="A31" s="981"/>
      <c r="B31" s="981"/>
      <c r="C31" s="981"/>
      <c r="D31" s="981"/>
      <c r="E31" s="981"/>
      <c r="F31" s="981"/>
      <c r="G31" s="981"/>
      <c r="H31" s="981"/>
      <c r="I31" s="981"/>
      <c r="J31" s="981"/>
      <c r="K31" s="981"/>
      <c r="L31" s="981"/>
      <c r="M31" s="981"/>
      <c r="N31" s="835"/>
      <c r="O31" s="835"/>
      <c r="P31" s="835"/>
      <c r="Q31" s="982"/>
      <c r="R31" s="982"/>
      <c r="S31" s="982"/>
      <c r="T31" s="982"/>
      <c r="U31" s="982"/>
      <c r="V31" s="982"/>
      <c r="W31" s="983"/>
      <c r="X31" s="983"/>
      <c r="Y31" s="835"/>
      <c r="Z31" s="835"/>
      <c r="AA31" s="982"/>
      <c r="AB31" s="982"/>
      <c r="AC31" s="982"/>
      <c r="AD31" s="982"/>
      <c r="AE31" s="982"/>
      <c r="AF31" s="982"/>
      <c r="AG31" s="983"/>
      <c r="AH31" s="983"/>
      <c r="AI31" s="835"/>
      <c r="AJ31" s="835"/>
      <c r="AK31" s="835"/>
      <c r="AL31" s="835"/>
      <c r="AM31" s="835"/>
      <c r="AN31" s="984"/>
      <c r="AO31" s="984"/>
      <c r="AP31" s="984"/>
      <c r="AQ31" s="984"/>
      <c r="AR31" s="984"/>
      <c r="AS31" s="984"/>
      <c r="AT31" s="984"/>
      <c r="AU31" s="984"/>
      <c r="AV31" s="984"/>
      <c r="AW31" s="985"/>
      <c r="AX31" s="985"/>
      <c r="AY31" s="985"/>
      <c r="AZ31" s="985"/>
      <c r="BA31" s="985"/>
      <c r="BB31" s="985"/>
      <c r="BC31" s="985"/>
      <c r="BD31" s="985"/>
      <c r="BE31" s="985"/>
      <c r="BF31" s="985"/>
      <c r="BG31" s="985"/>
      <c r="BH31" s="985"/>
      <c r="BI31" s="985"/>
      <c r="BJ31" s="985"/>
      <c r="BK31" s="985"/>
      <c r="BL31" s="985"/>
      <c r="BM31" s="985"/>
      <c r="BN31" s="985"/>
      <c r="BO31" s="985"/>
      <c r="BP31" s="985"/>
    </row>
    <row r="32" spans="1:68" s="831" customFormat="1" ht="14.25" customHeight="1">
      <c r="A32" s="862"/>
      <c r="B32" s="862"/>
      <c r="C32" s="862"/>
      <c r="D32" s="862"/>
      <c r="E32" s="862"/>
      <c r="F32" s="862"/>
      <c r="G32" s="862"/>
      <c r="H32" s="862"/>
      <c r="I32" s="862"/>
      <c r="J32" s="862"/>
      <c r="K32" s="862"/>
      <c r="L32" s="862"/>
      <c r="M32" s="862"/>
      <c r="N32" s="846"/>
      <c r="O32" s="846"/>
      <c r="P32" s="846"/>
      <c r="Q32" s="902"/>
      <c r="R32" s="902"/>
      <c r="S32" s="902"/>
      <c r="T32" s="902"/>
      <c r="U32" s="902"/>
      <c r="V32" s="902"/>
      <c r="W32" s="903"/>
      <c r="X32" s="903"/>
      <c r="Y32" s="846"/>
      <c r="Z32" s="846"/>
      <c r="AA32" s="902"/>
      <c r="AB32" s="902"/>
      <c r="AC32" s="902"/>
      <c r="AD32" s="902"/>
      <c r="AE32" s="902"/>
      <c r="AF32" s="902"/>
      <c r="AG32" s="903"/>
      <c r="AH32" s="903"/>
      <c r="AI32" s="846"/>
      <c r="AJ32" s="846"/>
      <c r="AK32" s="846"/>
      <c r="AL32" s="846"/>
      <c r="AM32" s="846"/>
      <c r="AN32" s="975"/>
      <c r="AO32" s="975"/>
      <c r="AP32" s="975"/>
      <c r="AQ32" s="975"/>
      <c r="AR32" s="975"/>
      <c r="AS32" s="975"/>
      <c r="AT32" s="975"/>
      <c r="AU32" s="975"/>
      <c r="AV32" s="975"/>
      <c r="AW32" s="986"/>
      <c r="AX32" s="986"/>
      <c r="AY32" s="986"/>
      <c r="AZ32" s="986"/>
      <c r="BA32" s="986"/>
      <c r="BB32" s="986"/>
      <c r="BC32" s="986"/>
      <c r="BD32" s="986"/>
      <c r="BE32" s="986"/>
      <c r="BF32" s="986"/>
      <c r="BG32" s="986"/>
      <c r="BH32" s="986"/>
      <c r="BI32" s="986"/>
      <c r="BJ32" s="986"/>
      <c r="BK32" s="986"/>
      <c r="BL32" s="986"/>
      <c r="BM32" s="986"/>
      <c r="BN32" s="986"/>
      <c r="BO32" s="986"/>
      <c r="BP32" s="986"/>
    </row>
    <row r="33" spans="1:86" s="831" customFormat="1" ht="24.75" customHeight="1">
      <c r="A33" s="987" t="s">
        <v>721</v>
      </c>
      <c r="B33" s="987"/>
      <c r="C33" s="987"/>
      <c r="D33" s="987"/>
      <c r="E33" s="987"/>
      <c r="F33" s="987"/>
      <c r="G33" s="987"/>
      <c r="H33" s="987"/>
      <c r="I33" s="987"/>
      <c r="J33" s="987"/>
      <c r="K33" s="987"/>
      <c r="L33" s="987"/>
      <c r="M33" s="987"/>
      <c r="N33" s="864"/>
      <c r="O33" s="864"/>
      <c r="P33" s="864"/>
      <c r="Q33" s="906"/>
      <c r="R33" s="906"/>
      <c r="S33" s="906"/>
      <c r="T33" s="906"/>
      <c r="U33" s="906"/>
      <c r="V33" s="906"/>
      <c r="W33" s="907"/>
      <c r="X33" s="907"/>
      <c r="Y33" s="864"/>
      <c r="Z33" s="864"/>
      <c r="AA33" s="906"/>
      <c r="AB33" s="906"/>
      <c r="AC33" s="906"/>
      <c r="AD33" s="906"/>
      <c r="AE33" s="906"/>
      <c r="AF33" s="906"/>
      <c r="AG33" s="907"/>
      <c r="AH33" s="907"/>
      <c r="AI33" s="864"/>
      <c r="AJ33" s="864"/>
      <c r="AK33" s="864"/>
      <c r="AL33" s="864"/>
      <c r="AM33" s="864"/>
      <c r="AN33" s="979"/>
      <c r="AO33" s="979"/>
      <c r="AP33" s="979"/>
      <c r="AQ33" s="979"/>
      <c r="AR33" s="979"/>
      <c r="AS33" s="979"/>
      <c r="AT33" s="979"/>
      <c r="AU33" s="979"/>
      <c r="AV33" s="979"/>
      <c r="AW33" s="988"/>
      <c r="AX33" s="988"/>
      <c r="AY33" s="988"/>
      <c r="AZ33" s="988"/>
      <c r="BA33" s="988"/>
      <c r="BB33" s="988"/>
      <c r="BC33" s="988"/>
      <c r="BD33" s="988"/>
      <c r="BE33" s="988"/>
      <c r="BF33" s="988"/>
      <c r="BG33" s="988"/>
      <c r="BH33" s="988"/>
      <c r="BI33" s="988"/>
      <c r="BJ33" s="988"/>
      <c r="BK33" s="988"/>
      <c r="BL33" s="988"/>
      <c r="BM33" s="988"/>
      <c r="BN33" s="988"/>
      <c r="BO33" s="988"/>
      <c r="BP33" s="988"/>
    </row>
    <row r="34" spans="1:86" s="831" customFormat="1" ht="43.5" customHeight="1">
      <c r="A34" s="1473" t="s">
        <v>633</v>
      </c>
      <c r="B34" s="1473"/>
      <c r="C34" s="1473"/>
      <c r="D34" s="1473"/>
      <c r="E34" s="1473"/>
      <c r="F34" s="1473"/>
      <c r="G34" s="1473"/>
      <c r="H34" s="1473"/>
      <c r="I34" s="1473"/>
      <c r="J34" s="1473"/>
      <c r="K34" s="1473"/>
      <c r="L34" s="1473"/>
      <c r="M34" s="1473"/>
      <c r="N34" s="1474" t="s">
        <v>634</v>
      </c>
      <c r="O34" s="1474"/>
      <c r="P34" s="1474"/>
      <c r="Q34" s="1474"/>
      <c r="R34" s="1474"/>
      <c r="S34" s="1474"/>
      <c r="T34" s="1474"/>
      <c r="U34" s="1474"/>
      <c r="V34" s="1474"/>
      <c r="W34" s="1474"/>
      <c r="X34" s="1474"/>
      <c r="Y34" s="1474"/>
      <c r="Z34" s="1475"/>
      <c r="AA34" s="1476" t="s">
        <v>635</v>
      </c>
      <c r="AB34" s="1474"/>
      <c r="AC34" s="1474"/>
      <c r="AD34" s="1474"/>
      <c r="AE34" s="1474"/>
      <c r="AF34" s="1474"/>
      <c r="AG34" s="1474"/>
      <c r="AH34" s="1474"/>
      <c r="AI34" s="1474"/>
      <c r="AJ34" s="1474"/>
      <c r="AK34" s="1474"/>
      <c r="AL34" s="1474"/>
      <c r="AM34" s="1474"/>
      <c r="AN34" s="1477" t="s">
        <v>636</v>
      </c>
      <c r="AO34" s="1478"/>
      <c r="AP34" s="1478"/>
      <c r="AQ34" s="1478"/>
      <c r="AR34" s="1478"/>
      <c r="AS34" s="1478"/>
      <c r="AT34" s="1478"/>
      <c r="AU34" s="1478"/>
      <c r="AV34" s="1478"/>
      <c r="AW34" s="1473" t="s">
        <v>637</v>
      </c>
      <c r="AX34" s="1473"/>
      <c r="AY34" s="1473"/>
      <c r="AZ34" s="1473"/>
      <c r="BA34" s="1473"/>
      <c r="BB34" s="1473"/>
      <c r="BC34" s="1473"/>
      <c r="BD34" s="1473"/>
      <c r="BE34" s="1473"/>
      <c r="BF34" s="1473"/>
      <c r="BG34" s="1473"/>
      <c r="BH34" s="1473"/>
      <c r="BI34" s="1473"/>
      <c r="BJ34" s="1473"/>
      <c r="BK34" s="1473"/>
      <c r="BL34" s="1473"/>
      <c r="BM34" s="1473"/>
      <c r="BN34" s="1473"/>
      <c r="BO34" s="1473"/>
      <c r="BP34" s="1473"/>
      <c r="BZ34" s="1472"/>
      <c r="CA34" s="1472"/>
      <c r="CB34" s="1472"/>
      <c r="CC34" s="1472"/>
      <c r="CD34" s="1472"/>
      <c r="CE34" s="1472"/>
      <c r="CF34" s="1472"/>
      <c r="CG34" s="833"/>
      <c r="CH34" s="834"/>
    </row>
    <row r="35" spans="1:86" s="831" customFormat="1" ht="16.5" customHeight="1">
      <c r="A35" s="1479" t="s">
        <v>638</v>
      </c>
      <c r="B35" s="1480"/>
      <c r="C35" s="1480"/>
      <c r="D35" s="1480"/>
      <c r="E35" s="1480"/>
      <c r="F35" s="1480"/>
      <c r="G35" s="1480"/>
      <c r="H35" s="1480"/>
      <c r="I35" s="1480"/>
      <c r="J35" s="1480"/>
      <c r="K35" s="1480"/>
      <c r="L35" s="1480"/>
      <c r="M35" s="1481"/>
      <c r="N35" s="969"/>
      <c r="O35" s="835"/>
      <c r="P35" s="835"/>
      <c r="Q35" s="835"/>
      <c r="R35" s="835"/>
      <c r="S35" s="835"/>
      <c r="T35" s="835"/>
      <c r="U35" s="835"/>
      <c r="V35" s="835"/>
      <c r="W35" s="835"/>
      <c r="X35" s="835"/>
      <c r="Y35" s="835"/>
      <c r="Z35" s="835"/>
      <c r="AA35" s="835"/>
      <c r="AB35" s="835"/>
      <c r="AC35" s="835"/>
      <c r="AD35" s="835"/>
      <c r="AE35" s="835"/>
      <c r="AF35" s="835"/>
      <c r="AG35" s="835"/>
      <c r="AH35" s="835"/>
      <c r="AI35" s="835"/>
      <c r="AJ35" s="835"/>
      <c r="AK35" s="835"/>
      <c r="AL35" s="835"/>
      <c r="AM35" s="837"/>
      <c r="AN35" s="989"/>
      <c r="AO35" s="990"/>
      <c r="AP35" s="990"/>
      <c r="AQ35" s="990"/>
      <c r="AR35" s="990"/>
      <c r="AS35" s="990"/>
      <c r="AT35" s="990"/>
      <c r="AU35" s="990"/>
      <c r="AV35" s="991"/>
      <c r="AW35" s="1423" t="s">
        <v>722</v>
      </c>
      <c r="AX35" s="1424"/>
      <c r="AY35" s="1424"/>
      <c r="AZ35" s="1424"/>
      <c r="BA35" s="1424"/>
      <c r="BB35" s="1424"/>
      <c r="BC35" s="1424"/>
      <c r="BD35" s="1424"/>
      <c r="BE35" s="1424"/>
      <c r="BF35" s="1424"/>
      <c r="BG35" s="1424"/>
      <c r="BH35" s="1424"/>
      <c r="BI35" s="1424"/>
      <c r="BJ35" s="1424"/>
      <c r="BK35" s="1424"/>
      <c r="BL35" s="1424"/>
      <c r="BM35" s="1424"/>
      <c r="BN35" s="1424"/>
      <c r="BO35" s="1424"/>
      <c r="BP35" s="1425"/>
    </row>
    <row r="36" spans="1:86" s="831" customFormat="1" ht="16.5" customHeight="1">
      <c r="A36" s="1482" t="s">
        <v>723</v>
      </c>
      <c r="B36" s="1483"/>
      <c r="C36" s="1483"/>
      <c r="D36" s="1483"/>
      <c r="E36" s="1483"/>
      <c r="F36" s="1483"/>
      <c r="G36" s="1483"/>
      <c r="H36" s="1483"/>
      <c r="I36" s="1483"/>
      <c r="J36" s="1483"/>
      <c r="K36" s="1483"/>
      <c r="L36" s="1483"/>
      <c r="M36" s="1484"/>
      <c r="N36" s="992"/>
      <c r="O36" s="844"/>
      <c r="P36" s="844"/>
      <c r="Q36" s="844"/>
      <c r="R36" s="844"/>
      <c r="S36" s="844"/>
      <c r="T36" s="844"/>
      <c r="U36" s="844"/>
      <c r="V36" s="844"/>
      <c r="W36" s="844"/>
      <c r="X36" s="844"/>
      <c r="Y36" s="844"/>
      <c r="Z36" s="844"/>
      <c r="AA36" s="844"/>
      <c r="AB36" s="844"/>
      <c r="AC36" s="844"/>
      <c r="AD36" s="844"/>
      <c r="AE36" s="844"/>
      <c r="AF36" s="844"/>
      <c r="AG36" s="844"/>
      <c r="AH36" s="844"/>
      <c r="AI36" s="884"/>
      <c r="AJ36" s="993"/>
      <c r="AK36" s="993"/>
      <c r="AL36" s="993"/>
      <c r="AM36" s="847"/>
      <c r="AN36" s="994"/>
      <c r="AO36" s="995"/>
      <c r="AP36" s="995"/>
      <c r="AQ36" s="995"/>
      <c r="AR36" s="995"/>
      <c r="AS36" s="995"/>
      <c r="AT36" s="995"/>
      <c r="AU36" s="995"/>
      <c r="AV36" s="996"/>
      <c r="AW36" s="1426"/>
      <c r="AX36" s="1427"/>
      <c r="AY36" s="1427"/>
      <c r="AZ36" s="1427"/>
      <c r="BA36" s="1427"/>
      <c r="BB36" s="1427"/>
      <c r="BC36" s="1427"/>
      <c r="BD36" s="1427"/>
      <c r="BE36" s="1427"/>
      <c r="BF36" s="1427"/>
      <c r="BG36" s="1427"/>
      <c r="BH36" s="1427"/>
      <c r="BI36" s="1427"/>
      <c r="BJ36" s="1427"/>
      <c r="BK36" s="1427"/>
      <c r="BL36" s="1427"/>
      <c r="BM36" s="1427"/>
      <c r="BN36" s="1427"/>
      <c r="BO36" s="1427"/>
      <c r="BP36" s="1428"/>
    </row>
    <row r="37" spans="1:86" s="831" customFormat="1" ht="18" customHeight="1">
      <c r="A37" s="1435" t="s">
        <v>724</v>
      </c>
      <c r="B37" s="1419"/>
      <c r="C37" s="1419"/>
      <c r="D37" s="1419"/>
      <c r="E37" s="1419"/>
      <c r="F37" s="1419"/>
      <c r="G37" s="1419"/>
      <c r="H37" s="1419"/>
      <c r="I37" s="1419"/>
      <c r="J37" s="1419"/>
      <c r="K37" s="1419"/>
      <c r="L37" s="1419"/>
      <c r="M37" s="1436"/>
      <c r="N37" s="844" t="s">
        <v>725</v>
      </c>
      <c r="P37" s="844"/>
      <c r="Q37" s="844"/>
      <c r="R37" s="844"/>
      <c r="S37" s="844"/>
      <c r="T37" s="844"/>
      <c r="U37" s="844"/>
      <c r="V37" s="844"/>
      <c r="W37" s="844"/>
      <c r="X37" s="844"/>
      <c r="Y37" s="844"/>
      <c r="Z37" s="844"/>
      <c r="AA37" s="844"/>
      <c r="AB37" s="844"/>
      <c r="AC37" s="844"/>
      <c r="AD37" s="884"/>
      <c r="AE37" s="884"/>
      <c r="AF37" s="884"/>
      <c r="AG37" s="884"/>
      <c r="AH37" s="884"/>
      <c r="AI37" s="884"/>
      <c r="AJ37" s="844"/>
      <c r="AK37" s="844"/>
      <c r="AL37" s="844"/>
      <c r="AM37" s="847"/>
      <c r="AN37" s="1452" t="s">
        <v>726</v>
      </c>
      <c r="AO37" s="1433"/>
      <c r="AP37" s="1433"/>
      <c r="AQ37" s="1433"/>
      <c r="AR37" s="1433"/>
      <c r="AS37" s="1433"/>
      <c r="AT37" s="1433"/>
      <c r="AU37" s="1433"/>
      <c r="AV37" s="1434"/>
      <c r="AW37" s="1426"/>
      <c r="AX37" s="1427"/>
      <c r="AY37" s="1427"/>
      <c r="AZ37" s="1427"/>
      <c r="BA37" s="1427"/>
      <c r="BB37" s="1427"/>
      <c r="BC37" s="1427"/>
      <c r="BD37" s="1427"/>
      <c r="BE37" s="1427"/>
      <c r="BF37" s="1427"/>
      <c r="BG37" s="1427"/>
      <c r="BH37" s="1427"/>
      <c r="BI37" s="1427"/>
      <c r="BJ37" s="1427"/>
      <c r="BK37" s="1427"/>
      <c r="BL37" s="1427"/>
      <c r="BM37" s="1427"/>
      <c r="BN37" s="1427"/>
      <c r="BO37" s="1427"/>
      <c r="BP37" s="1428"/>
    </row>
    <row r="38" spans="1:86" s="831" customFormat="1" ht="18" customHeight="1">
      <c r="A38" s="1435"/>
      <c r="B38" s="1419"/>
      <c r="C38" s="1419"/>
      <c r="D38" s="1419"/>
      <c r="E38" s="1419"/>
      <c r="F38" s="1419"/>
      <c r="G38" s="1419"/>
      <c r="H38" s="1419"/>
      <c r="I38" s="1419"/>
      <c r="J38" s="1419"/>
      <c r="K38" s="1419"/>
      <c r="L38" s="1419"/>
      <c r="M38" s="1436"/>
      <c r="N38" s="901"/>
      <c r="O38" s="844" t="s">
        <v>727</v>
      </c>
      <c r="P38" s="844"/>
      <c r="Q38" s="844"/>
      <c r="R38" s="844"/>
      <c r="S38" s="844"/>
      <c r="T38" s="844"/>
      <c r="U38" s="844"/>
      <c r="V38" s="844"/>
      <c r="W38" s="844"/>
      <c r="X38" s="844"/>
      <c r="Y38" s="844"/>
      <c r="Z38" s="844"/>
      <c r="AA38" s="844"/>
      <c r="AB38" s="844"/>
      <c r="AC38" s="844"/>
      <c r="AD38" s="844" t="s">
        <v>728</v>
      </c>
      <c r="AE38" s="884"/>
      <c r="AF38" s="884"/>
      <c r="AG38" s="884"/>
      <c r="AH38" s="884"/>
      <c r="AI38" s="884"/>
      <c r="AJ38" s="844"/>
      <c r="AK38" s="844"/>
      <c r="AL38" s="844"/>
      <c r="AM38" s="847"/>
      <c r="AN38" s="1432"/>
      <c r="AO38" s="1433"/>
      <c r="AP38" s="1433"/>
      <c r="AQ38" s="1433"/>
      <c r="AR38" s="1433"/>
      <c r="AS38" s="1433"/>
      <c r="AT38" s="1433"/>
      <c r="AU38" s="1433"/>
      <c r="AV38" s="1434"/>
      <c r="AW38" s="1426"/>
      <c r="AX38" s="1427"/>
      <c r="AY38" s="1427"/>
      <c r="AZ38" s="1427"/>
      <c r="BA38" s="1427"/>
      <c r="BB38" s="1427"/>
      <c r="BC38" s="1427"/>
      <c r="BD38" s="1427"/>
      <c r="BE38" s="1427"/>
      <c r="BF38" s="1427"/>
      <c r="BG38" s="1427"/>
      <c r="BH38" s="1427"/>
      <c r="BI38" s="1427"/>
      <c r="BJ38" s="1427"/>
      <c r="BK38" s="1427"/>
      <c r="BL38" s="1427"/>
      <c r="BM38" s="1427"/>
      <c r="BN38" s="1427"/>
      <c r="BO38" s="1427"/>
      <c r="BP38" s="1428"/>
    </row>
    <row r="39" spans="1:86" s="831" customFormat="1" ht="18" customHeight="1">
      <c r="A39" s="1435"/>
      <c r="B39" s="1419"/>
      <c r="C39" s="1419"/>
      <c r="D39" s="1419"/>
      <c r="E39" s="1419"/>
      <c r="F39" s="1419"/>
      <c r="G39" s="1419"/>
      <c r="H39" s="1419"/>
      <c r="I39" s="1419"/>
      <c r="J39" s="1419"/>
      <c r="K39" s="1419"/>
      <c r="L39" s="1419"/>
      <c r="M39" s="1436"/>
      <c r="N39" s="844" t="s">
        <v>729</v>
      </c>
      <c r="P39" s="844"/>
      <c r="Q39" s="844"/>
      <c r="R39" s="844"/>
      <c r="S39" s="844"/>
      <c r="T39" s="844"/>
      <c r="U39" s="844"/>
      <c r="V39" s="844"/>
      <c r="W39" s="844"/>
      <c r="X39" s="844"/>
      <c r="Y39" s="844"/>
      <c r="Z39" s="844"/>
      <c r="AA39" s="844"/>
      <c r="AB39" s="844"/>
      <c r="AC39" s="844"/>
      <c r="AD39" s="973"/>
      <c r="AE39" s="973"/>
      <c r="AF39" s="973"/>
      <c r="AG39" s="973"/>
      <c r="AH39" s="973"/>
      <c r="AI39" s="973"/>
      <c r="AJ39" s="844"/>
      <c r="AK39" s="844"/>
      <c r="AL39" s="844"/>
      <c r="AM39" s="847"/>
      <c r="AN39" s="1432"/>
      <c r="AO39" s="1433"/>
      <c r="AP39" s="1433"/>
      <c r="AQ39" s="1433"/>
      <c r="AR39" s="1433"/>
      <c r="AS39" s="1433"/>
      <c r="AT39" s="1433"/>
      <c r="AU39" s="1433"/>
      <c r="AV39" s="1434"/>
      <c r="AW39" s="1426"/>
      <c r="AX39" s="1427"/>
      <c r="AY39" s="1427"/>
      <c r="AZ39" s="1427"/>
      <c r="BA39" s="1427"/>
      <c r="BB39" s="1427"/>
      <c r="BC39" s="1427"/>
      <c r="BD39" s="1427"/>
      <c r="BE39" s="1427"/>
      <c r="BF39" s="1427"/>
      <c r="BG39" s="1427"/>
      <c r="BH39" s="1427"/>
      <c r="BI39" s="1427"/>
      <c r="BJ39" s="1427"/>
      <c r="BK39" s="1427"/>
      <c r="BL39" s="1427"/>
      <c r="BM39" s="1427"/>
      <c r="BN39" s="1427"/>
      <c r="BO39" s="1427"/>
      <c r="BP39" s="1428"/>
    </row>
    <row r="40" spans="1:86" s="831" customFormat="1" ht="18" customHeight="1">
      <c r="A40" s="1435"/>
      <c r="B40" s="1419"/>
      <c r="C40" s="1419"/>
      <c r="D40" s="1419"/>
      <c r="E40" s="1419"/>
      <c r="F40" s="1419"/>
      <c r="G40" s="1419"/>
      <c r="H40" s="1419"/>
      <c r="I40" s="1419"/>
      <c r="J40" s="1419"/>
      <c r="K40" s="1419"/>
      <c r="L40" s="1419"/>
      <c r="M40" s="1436"/>
      <c r="N40" s="901"/>
      <c r="O40" s="844" t="s">
        <v>730</v>
      </c>
      <c r="P40" s="844"/>
      <c r="Q40" s="844"/>
      <c r="R40" s="844"/>
      <c r="S40" s="844"/>
      <c r="T40" s="844"/>
      <c r="U40" s="844"/>
      <c r="V40" s="844"/>
      <c r="W40" s="844"/>
      <c r="X40" s="844"/>
      <c r="Y40" s="844"/>
      <c r="Z40" s="844"/>
      <c r="AA40" s="844"/>
      <c r="AB40" s="844"/>
      <c r="AC40" s="844"/>
      <c r="AD40" s="844" t="s">
        <v>731</v>
      </c>
      <c r="AE40" s="997"/>
      <c r="AF40" s="997"/>
      <c r="AG40" s="997"/>
      <c r="AH40" s="997"/>
      <c r="AI40" s="997"/>
      <c r="AJ40" s="844"/>
      <c r="AK40" s="844"/>
      <c r="AL40" s="844"/>
      <c r="AM40" s="847"/>
      <c r="AN40" s="1432"/>
      <c r="AO40" s="1433"/>
      <c r="AP40" s="1433"/>
      <c r="AQ40" s="1433"/>
      <c r="AR40" s="1433"/>
      <c r="AS40" s="1433"/>
      <c r="AT40" s="1433"/>
      <c r="AU40" s="1433"/>
      <c r="AV40" s="1434"/>
      <c r="AW40" s="1426"/>
      <c r="AX40" s="1427"/>
      <c r="AY40" s="1427"/>
      <c r="AZ40" s="1427"/>
      <c r="BA40" s="1427"/>
      <c r="BB40" s="1427"/>
      <c r="BC40" s="1427"/>
      <c r="BD40" s="1427"/>
      <c r="BE40" s="1427"/>
      <c r="BF40" s="1427"/>
      <c r="BG40" s="1427"/>
      <c r="BH40" s="1427"/>
      <c r="BI40" s="1427"/>
      <c r="BJ40" s="1427"/>
      <c r="BK40" s="1427"/>
      <c r="BL40" s="1427"/>
      <c r="BM40" s="1427"/>
      <c r="BN40" s="1427"/>
      <c r="BO40" s="1427"/>
      <c r="BP40" s="1428"/>
    </row>
    <row r="41" spans="1:86" s="831" customFormat="1" ht="16.5" customHeight="1">
      <c r="A41" s="885" t="s">
        <v>656</v>
      </c>
      <c r="B41" s="845"/>
      <c r="C41" s="845"/>
      <c r="D41" s="845"/>
      <c r="E41" s="845"/>
      <c r="F41" s="845"/>
      <c r="G41" s="845"/>
      <c r="H41" s="845"/>
      <c r="I41" s="845"/>
      <c r="J41" s="845"/>
      <c r="K41" s="845"/>
      <c r="L41" s="845"/>
      <c r="M41" s="886"/>
      <c r="N41" s="901"/>
      <c r="O41" s="844"/>
      <c r="P41" s="844"/>
      <c r="Q41" s="844"/>
      <c r="R41" s="844"/>
      <c r="S41" s="844"/>
      <c r="T41" s="844"/>
      <c r="U41" s="890"/>
      <c r="V41" s="844"/>
      <c r="W41" s="844"/>
      <c r="X41" s="844"/>
      <c r="Y41" s="891"/>
      <c r="Z41" s="844"/>
      <c r="AA41" s="844"/>
      <c r="AB41" s="890"/>
      <c r="AC41" s="890"/>
      <c r="AD41" s="844"/>
      <c r="AE41" s="890"/>
      <c r="AF41" s="892"/>
      <c r="AG41" s="844"/>
      <c r="AH41" s="844"/>
      <c r="AI41" s="844"/>
      <c r="AJ41" s="844" t="s">
        <v>732</v>
      </c>
      <c r="AK41" s="844"/>
      <c r="AL41" s="844"/>
      <c r="AM41" s="847"/>
      <c r="AN41" s="1432"/>
      <c r="AO41" s="1433"/>
      <c r="AP41" s="1433"/>
      <c r="AQ41" s="1433"/>
      <c r="AR41" s="1433"/>
      <c r="AS41" s="1433"/>
      <c r="AT41" s="1433"/>
      <c r="AU41" s="1433"/>
      <c r="AV41" s="1434"/>
      <c r="AW41" s="1426"/>
      <c r="AX41" s="1427"/>
      <c r="AY41" s="1427"/>
      <c r="AZ41" s="1427"/>
      <c r="BA41" s="1427"/>
      <c r="BB41" s="1427"/>
      <c r="BC41" s="1427"/>
      <c r="BD41" s="1427"/>
      <c r="BE41" s="1427"/>
      <c r="BF41" s="1427"/>
      <c r="BG41" s="1427"/>
      <c r="BH41" s="1427"/>
      <c r="BI41" s="1427"/>
      <c r="BJ41" s="1427"/>
      <c r="BK41" s="1427"/>
      <c r="BL41" s="1427"/>
      <c r="BM41" s="1427"/>
      <c r="BN41" s="1427"/>
      <c r="BO41" s="1427"/>
      <c r="BP41" s="1428"/>
    </row>
    <row r="42" spans="1:86" s="831" customFormat="1" ht="16.5" customHeight="1">
      <c r="A42" s="1437"/>
      <c r="B42" s="1438"/>
      <c r="C42" s="1438"/>
      <c r="D42" s="1438"/>
      <c r="E42" s="1438"/>
      <c r="F42" s="1438"/>
      <c r="G42" s="1438"/>
      <c r="H42" s="1438"/>
      <c r="I42" s="1438"/>
      <c r="J42" s="1438"/>
      <c r="K42" s="1438"/>
      <c r="L42" s="1438"/>
      <c r="M42" s="1439"/>
      <c r="N42" s="905"/>
      <c r="O42" s="894"/>
      <c r="P42" s="894"/>
      <c r="Q42" s="894"/>
      <c r="R42" s="894"/>
      <c r="S42" s="894"/>
      <c r="T42" s="895"/>
      <c r="U42" s="894"/>
      <c r="V42" s="894"/>
      <c r="W42" s="894"/>
      <c r="X42" s="896"/>
      <c r="Y42" s="894"/>
      <c r="Z42" s="894"/>
      <c r="AA42" s="895"/>
      <c r="AB42" s="895"/>
      <c r="AC42" s="894"/>
      <c r="AD42" s="895"/>
      <c r="AE42" s="897"/>
      <c r="AF42" s="894"/>
      <c r="AG42" s="894"/>
      <c r="AH42" s="894"/>
      <c r="AI42" s="894"/>
      <c r="AJ42" s="894"/>
      <c r="AK42" s="894"/>
      <c r="AL42" s="894"/>
      <c r="AM42" s="909"/>
      <c r="AN42" s="998"/>
      <c r="AO42" s="999"/>
      <c r="AP42" s="999"/>
      <c r="AQ42" s="999"/>
      <c r="AR42" s="999"/>
      <c r="AS42" s="999"/>
      <c r="AT42" s="999"/>
      <c r="AU42" s="999"/>
      <c r="AV42" s="1000"/>
      <c r="AW42" s="1429"/>
      <c r="AX42" s="1430"/>
      <c r="AY42" s="1430"/>
      <c r="AZ42" s="1430"/>
      <c r="BA42" s="1430"/>
      <c r="BB42" s="1430"/>
      <c r="BC42" s="1430"/>
      <c r="BD42" s="1430"/>
      <c r="BE42" s="1430"/>
      <c r="BF42" s="1430"/>
      <c r="BG42" s="1430"/>
      <c r="BH42" s="1430"/>
      <c r="BI42" s="1430"/>
      <c r="BJ42" s="1430"/>
      <c r="BK42" s="1430"/>
      <c r="BL42" s="1430"/>
      <c r="BM42" s="1430"/>
      <c r="BN42" s="1430"/>
      <c r="BO42" s="1430"/>
      <c r="BP42" s="1431"/>
    </row>
    <row r="43" spans="1:86" s="831" customFormat="1" ht="16.5" customHeight="1">
      <c r="A43" s="1479" t="s">
        <v>638</v>
      </c>
      <c r="B43" s="1480"/>
      <c r="C43" s="1480"/>
      <c r="D43" s="1480"/>
      <c r="E43" s="1480"/>
      <c r="F43" s="1480"/>
      <c r="G43" s="1480"/>
      <c r="H43" s="1480"/>
      <c r="I43" s="1480"/>
      <c r="J43" s="1480"/>
      <c r="K43" s="1480"/>
      <c r="L43" s="1480"/>
      <c r="M43" s="1481"/>
      <c r="N43" s="835"/>
      <c r="O43" s="836"/>
      <c r="P43" s="836"/>
      <c r="Q43" s="836"/>
      <c r="R43" s="836"/>
      <c r="S43" s="836"/>
      <c r="T43" s="836"/>
      <c r="U43" s="836"/>
      <c r="V43" s="836"/>
      <c r="W43" s="836"/>
      <c r="X43" s="836"/>
      <c r="Y43" s="836"/>
      <c r="Z43" s="836"/>
      <c r="AA43" s="835"/>
      <c r="AB43" s="835"/>
      <c r="AC43" s="835"/>
      <c r="AD43" s="835"/>
      <c r="AE43" s="835"/>
      <c r="AF43" s="835"/>
      <c r="AG43" s="835"/>
      <c r="AH43" s="835"/>
      <c r="AI43" s="835"/>
      <c r="AJ43" s="835"/>
      <c r="AK43" s="835"/>
      <c r="AL43" s="835"/>
      <c r="AM43" s="837"/>
      <c r="AN43" s="838"/>
      <c r="AO43" s="839"/>
      <c r="AP43" s="839"/>
      <c r="AQ43" s="839"/>
      <c r="AR43" s="839"/>
      <c r="AS43" s="839"/>
      <c r="AT43" s="839"/>
      <c r="AU43" s="839"/>
      <c r="AV43" s="840"/>
      <c r="AW43" s="1423" t="s">
        <v>733</v>
      </c>
      <c r="AX43" s="1424"/>
      <c r="AY43" s="1424"/>
      <c r="AZ43" s="1424"/>
      <c r="BA43" s="1424"/>
      <c r="BB43" s="1424"/>
      <c r="BC43" s="1424"/>
      <c r="BD43" s="1424"/>
      <c r="BE43" s="1424"/>
      <c r="BF43" s="1424"/>
      <c r="BG43" s="1424"/>
      <c r="BH43" s="1424"/>
      <c r="BI43" s="1424"/>
      <c r="BJ43" s="1424"/>
      <c r="BK43" s="1424"/>
      <c r="BL43" s="1424"/>
      <c r="BM43" s="1424"/>
      <c r="BN43" s="1424"/>
      <c r="BO43" s="1424"/>
      <c r="BP43" s="1425"/>
    </row>
    <row r="44" spans="1:86" s="831" customFormat="1" ht="18" customHeight="1">
      <c r="A44" s="899"/>
      <c r="B44" s="973"/>
      <c r="C44" s="973"/>
      <c r="D44" s="973"/>
      <c r="E44" s="973"/>
      <c r="F44" s="973"/>
      <c r="G44" s="973"/>
      <c r="H44" s="973"/>
      <c r="I44" s="973"/>
      <c r="J44" s="973"/>
      <c r="K44" s="973"/>
      <c r="L44" s="973"/>
      <c r="M44" s="1001"/>
      <c r="N44" s="846"/>
      <c r="O44" s="846"/>
      <c r="P44" s="846"/>
      <c r="Q44" s="846"/>
      <c r="R44" s="846"/>
      <c r="S44" s="846"/>
      <c r="T44" s="846"/>
      <c r="U44" s="846"/>
      <c r="V44" s="846"/>
      <c r="W44" s="846"/>
      <c r="X44" s="846"/>
      <c r="Y44" s="846"/>
      <c r="Z44" s="846"/>
      <c r="AA44" s="846"/>
      <c r="AB44" s="846"/>
      <c r="AC44" s="846"/>
      <c r="AD44" s="846"/>
      <c r="AE44" s="846"/>
      <c r="AF44" s="846"/>
      <c r="AG44" s="846"/>
      <c r="AH44" s="846"/>
      <c r="AI44" s="913"/>
      <c r="AJ44" s="913"/>
      <c r="AK44" s="913"/>
      <c r="AL44" s="913"/>
      <c r="AM44" s="847"/>
      <c r="AN44" s="1452" t="s">
        <v>734</v>
      </c>
      <c r="AO44" s="1433"/>
      <c r="AP44" s="1433"/>
      <c r="AQ44" s="1433"/>
      <c r="AR44" s="1433"/>
      <c r="AS44" s="1433"/>
      <c r="AT44" s="1433"/>
      <c r="AU44" s="1433"/>
      <c r="AV44" s="1434"/>
      <c r="AW44" s="1426"/>
      <c r="AX44" s="1427"/>
      <c r="AY44" s="1427"/>
      <c r="AZ44" s="1427"/>
      <c r="BA44" s="1427"/>
      <c r="BB44" s="1427"/>
      <c r="BC44" s="1427"/>
      <c r="BD44" s="1427"/>
      <c r="BE44" s="1427"/>
      <c r="BF44" s="1427"/>
      <c r="BG44" s="1427"/>
      <c r="BH44" s="1427"/>
      <c r="BI44" s="1427"/>
      <c r="BJ44" s="1427"/>
      <c r="BK44" s="1427"/>
      <c r="BL44" s="1427"/>
      <c r="BM44" s="1427"/>
      <c r="BN44" s="1427"/>
      <c r="BO44" s="1427"/>
      <c r="BP44" s="1428"/>
    </row>
    <row r="45" spans="1:86" s="831" customFormat="1" ht="18" customHeight="1">
      <c r="A45" s="1449" t="s">
        <v>735</v>
      </c>
      <c r="B45" s="1450"/>
      <c r="C45" s="1450"/>
      <c r="D45" s="1450"/>
      <c r="E45" s="1450"/>
      <c r="F45" s="1450"/>
      <c r="G45" s="1450"/>
      <c r="H45" s="1450"/>
      <c r="I45" s="1450"/>
      <c r="J45" s="1450"/>
      <c r="K45" s="1450"/>
      <c r="L45" s="1450"/>
      <c r="M45" s="1451"/>
      <c r="N45" s="844" t="s">
        <v>736</v>
      </c>
      <c r="P45" s="844"/>
      <c r="Q45" s="844"/>
      <c r="R45" s="844"/>
      <c r="S45" s="844"/>
      <c r="T45" s="844"/>
      <c r="U45" s="844"/>
      <c r="V45" s="844"/>
      <c r="W45" s="844"/>
      <c r="X45" s="844"/>
      <c r="Y45" s="844"/>
      <c r="Z45" s="844"/>
      <c r="AA45" s="844"/>
      <c r="AB45" s="844"/>
      <c r="AC45" s="844"/>
      <c r="AD45" s="856"/>
      <c r="AE45" s="856"/>
      <c r="AF45" s="856"/>
      <c r="AG45" s="856" t="s">
        <v>737</v>
      </c>
      <c r="AH45" s="856"/>
      <c r="AI45" s="856"/>
      <c r="AJ45" s="856"/>
      <c r="AK45" s="856"/>
      <c r="AL45" s="884"/>
      <c r="AM45" s="880"/>
      <c r="AN45" s="1432"/>
      <c r="AO45" s="1433"/>
      <c r="AP45" s="1433"/>
      <c r="AQ45" s="1433"/>
      <c r="AR45" s="1433"/>
      <c r="AS45" s="1433"/>
      <c r="AT45" s="1433"/>
      <c r="AU45" s="1433"/>
      <c r="AV45" s="1434"/>
      <c r="AW45" s="1426"/>
      <c r="AX45" s="1427"/>
      <c r="AY45" s="1427"/>
      <c r="AZ45" s="1427"/>
      <c r="BA45" s="1427"/>
      <c r="BB45" s="1427"/>
      <c r="BC45" s="1427"/>
      <c r="BD45" s="1427"/>
      <c r="BE45" s="1427"/>
      <c r="BF45" s="1427"/>
      <c r="BG45" s="1427"/>
      <c r="BH45" s="1427"/>
      <c r="BI45" s="1427"/>
      <c r="BJ45" s="1427"/>
      <c r="BK45" s="1427"/>
      <c r="BL45" s="1427"/>
      <c r="BM45" s="1427"/>
      <c r="BN45" s="1427"/>
      <c r="BO45" s="1427"/>
      <c r="BP45" s="1428"/>
    </row>
    <row r="46" spans="1:86" s="831" customFormat="1" ht="18" customHeight="1">
      <c r="A46" s="1449"/>
      <c r="B46" s="1450"/>
      <c r="C46" s="1450"/>
      <c r="D46" s="1450"/>
      <c r="E46" s="1450"/>
      <c r="F46" s="1450"/>
      <c r="G46" s="1450"/>
      <c r="H46" s="1450"/>
      <c r="I46" s="1450"/>
      <c r="J46" s="1450"/>
      <c r="K46" s="1450"/>
      <c r="L46" s="1450"/>
      <c r="M46" s="1451"/>
      <c r="N46" s="901"/>
      <c r="O46" s="844"/>
      <c r="P46" s="844"/>
      <c r="Q46" s="844"/>
      <c r="R46" s="844"/>
      <c r="S46" s="844"/>
      <c r="T46" s="844"/>
      <c r="U46" s="844"/>
      <c r="V46" s="844"/>
      <c r="W46" s="844"/>
      <c r="X46" s="844"/>
      <c r="Y46" s="844"/>
      <c r="Z46" s="844"/>
      <c r="AA46" s="844"/>
      <c r="AB46" s="856"/>
      <c r="AC46" s="1002"/>
      <c r="AD46" s="856"/>
      <c r="AE46" s="856"/>
      <c r="AF46" s="856"/>
      <c r="AG46" s="856"/>
      <c r="AH46" s="856"/>
      <c r="AI46" s="856"/>
      <c r="AJ46" s="856"/>
      <c r="AK46" s="856"/>
      <c r="AL46" s="856"/>
      <c r="AM46" s="1003" t="s">
        <v>738</v>
      </c>
      <c r="AN46" s="1432"/>
      <c r="AO46" s="1433"/>
      <c r="AP46" s="1433"/>
      <c r="AQ46" s="1433"/>
      <c r="AR46" s="1433"/>
      <c r="AS46" s="1433"/>
      <c r="AT46" s="1433"/>
      <c r="AU46" s="1433"/>
      <c r="AV46" s="1434"/>
      <c r="AW46" s="1426"/>
      <c r="AX46" s="1427"/>
      <c r="AY46" s="1427"/>
      <c r="AZ46" s="1427"/>
      <c r="BA46" s="1427"/>
      <c r="BB46" s="1427"/>
      <c r="BC46" s="1427"/>
      <c r="BD46" s="1427"/>
      <c r="BE46" s="1427"/>
      <c r="BF46" s="1427"/>
      <c r="BG46" s="1427"/>
      <c r="BH46" s="1427"/>
      <c r="BI46" s="1427"/>
      <c r="BJ46" s="1427"/>
      <c r="BK46" s="1427"/>
      <c r="BL46" s="1427"/>
      <c r="BM46" s="1427"/>
      <c r="BN46" s="1427"/>
      <c r="BO46" s="1427"/>
      <c r="BP46" s="1428"/>
    </row>
    <row r="47" spans="1:86" s="831" customFormat="1" ht="16.5" customHeight="1">
      <c r="A47" s="885" t="s">
        <v>739</v>
      </c>
      <c r="B47" s="845"/>
      <c r="C47" s="845"/>
      <c r="D47" s="845"/>
      <c r="E47" s="845"/>
      <c r="F47" s="845"/>
      <c r="G47" s="845"/>
      <c r="H47" s="845"/>
      <c r="I47" s="845"/>
      <c r="J47" s="845"/>
      <c r="K47" s="845"/>
      <c r="L47" s="845"/>
      <c r="M47" s="886"/>
      <c r="N47" s="901"/>
      <c r="O47" s="844"/>
      <c r="P47" s="844"/>
      <c r="Q47" s="844"/>
      <c r="R47" s="844"/>
      <c r="S47" s="844"/>
      <c r="T47" s="844"/>
      <c r="U47" s="844"/>
      <c r="V47" s="844"/>
      <c r="W47" s="844"/>
      <c r="X47" s="844"/>
      <c r="Y47" s="844"/>
      <c r="Z47" s="844"/>
      <c r="AA47" s="844"/>
      <c r="AB47" s="844"/>
      <c r="AC47" s="973"/>
      <c r="AE47" s="851"/>
      <c r="AF47" s="851"/>
      <c r="AG47" s="851"/>
      <c r="AH47" s="851"/>
      <c r="AI47" s="851"/>
      <c r="AJ47" s="844" t="s">
        <v>740</v>
      </c>
      <c r="AK47" s="851"/>
      <c r="AL47" s="851"/>
      <c r="AM47" s="880"/>
      <c r="AN47" s="1432"/>
      <c r="AO47" s="1433"/>
      <c r="AP47" s="1433"/>
      <c r="AQ47" s="1433"/>
      <c r="AR47" s="1433"/>
      <c r="AS47" s="1433"/>
      <c r="AT47" s="1433"/>
      <c r="AU47" s="1433"/>
      <c r="AV47" s="1434"/>
      <c r="AW47" s="1426"/>
      <c r="AX47" s="1427"/>
      <c r="AY47" s="1427"/>
      <c r="AZ47" s="1427"/>
      <c r="BA47" s="1427"/>
      <c r="BB47" s="1427"/>
      <c r="BC47" s="1427"/>
      <c r="BD47" s="1427"/>
      <c r="BE47" s="1427"/>
      <c r="BF47" s="1427"/>
      <c r="BG47" s="1427"/>
      <c r="BH47" s="1427"/>
      <c r="BI47" s="1427"/>
      <c r="BJ47" s="1427"/>
      <c r="BK47" s="1427"/>
      <c r="BL47" s="1427"/>
      <c r="BM47" s="1427"/>
      <c r="BN47" s="1427"/>
      <c r="BO47" s="1427"/>
      <c r="BP47" s="1428"/>
    </row>
    <row r="48" spans="1:86" s="831" customFormat="1" ht="16.5" customHeight="1">
      <c r="A48" s="1437"/>
      <c r="B48" s="1438"/>
      <c r="C48" s="1438"/>
      <c r="D48" s="1438"/>
      <c r="E48" s="1438"/>
      <c r="F48" s="1438"/>
      <c r="G48" s="1438"/>
      <c r="H48" s="1438"/>
      <c r="I48" s="1438"/>
      <c r="J48" s="1438"/>
      <c r="K48" s="1438"/>
      <c r="L48" s="1438"/>
      <c r="M48" s="1439"/>
      <c r="N48" s="905"/>
      <c r="O48" s="864"/>
      <c r="P48" s="864"/>
      <c r="Q48" s="864"/>
      <c r="R48" s="864"/>
      <c r="S48" s="864"/>
      <c r="T48" s="906"/>
      <c r="U48" s="864"/>
      <c r="V48" s="864"/>
      <c r="W48" s="864"/>
      <c r="X48" s="907"/>
      <c r="Y48" s="864"/>
      <c r="Z48" s="864"/>
      <c r="AA48" s="906"/>
      <c r="AB48" s="906"/>
      <c r="AC48" s="864"/>
      <c r="AD48" s="906"/>
      <c r="AE48" s="908"/>
      <c r="AF48" s="864"/>
      <c r="AG48" s="864"/>
      <c r="AH48" s="864"/>
      <c r="AI48" s="864"/>
      <c r="AJ48" s="864"/>
      <c r="AK48" s="864"/>
      <c r="AL48" s="864"/>
      <c r="AM48" s="909"/>
      <c r="AN48" s="910"/>
      <c r="AO48" s="911"/>
      <c r="AP48" s="911"/>
      <c r="AQ48" s="911"/>
      <c r="AR48" s="911"/>
      <c r="AS48" s="911"/>
      <c r="AT48" s="911"/>
      <c r="AU48" s="911"/>
      <c r="AV48" s="912"/>
      <c r="AW48" s="1429"/>
      <c r="AX48" s="1430"/>
      <c r="AY48" s="1430"/>
      <c r="AZ48" s="1430"/>
      <c r="BA48" s="1430"/>
      <c r="BB48" s="1430"/>
      <c r="BC48" s="1430"/>
      <c r="BD48" s="1430"/>
      <c r="BE48" s="1430"/>
      <c r="BF48" s="1430"/>
      <c r="BG48" s="1430"/>
      <c r="BH48" s="1430"/>
      <c r="BI48" s="1430"/>
      <c r="BJ48" s="1430"/>
      <c r="BK48" s="1430"/>
      <c r="BL48" s="1430"/>
      <c r="BM48" s="1430"/>
      <c r="BN48" s="1430"/>
      <c r="BO48" s="1430"/>
      <c r="BP48" s="1431"/>
    </row>
    <row r="49" spans="1:68" s="834" customFormat="1" ht="16.5" customHeight="1">
      <c r="A49" s="1416"/>
      <c r="B49" s="1416"/>
      <c r="C49" s="1416"/>
      <c r="D49" s="1416"/>
      <c r="E49" s="1416"/>
      <c r="F49" s="1416"/>
      <c r="G49" s="1416"/>
      <c r="H49" s="1416"/>
      <c r="I49" s="1416"/>
      <c r="J49" s="1416"/>
      <c r="K49" s="1416"/>
      <c r="L49" s="1416"/>
      <c r="M49" s="1416"/>
      <c r="N49" s="844"/>
      <c r="O49" s="851"/>
      <c r="P49" s="851"/>
      <c r="Q49" s="851"/>
      <c r="R49" s="851"/>
      <c r="S49" s="851"/>
      <c r="T49" s="851"/>
      <c r="U49" s="851"/>
      <c r="V49" s="851"/>
      <c r="W49" s="851"/>
      <c r="X49" s="851"/>
      <c r="Y49" s="851"/>
      <c r="Z49" s="851"/>
      <c r="AA49" s="844"/>
      <c r="AB49" s="844"/>
      <c r="AC49" s="844"/>
      <c r="AD49" s="844"/>
      <c r="AE49" s="844"/>
      <c r="AF49" s="844"/>
      <c r="AG49" s="844"/>
      <c r="AH49" s="844"/>
      <c r="AI49" s="844"/>
      <c r="AJ49" s="844"/>
      <c r="AK49" s="844"/>
      <c r="AL49" s="844"/>
      <c r="AM49" s="844"/>
      <c r="AN49" s="1417"/>
      <c r="AO49" s="1417"/>
      <c r="AP49" s="1417"/>
      <c r="AQ49" s="1417"/>
      <c r="AR49" s="1417"/>
      <c r="AS49" s="1417"/>
      <c r="AT49" s="1417"/>
      <c r="AU49" s="1417"/>
      <c r="AV49" s="1417"/>
      <c r="AW49" s="1418"/>
      <c r="AX49" s="1418"/>
      <c r="AY49" s="1418"/>
      <c r="AZ49" s="1418"/>
      <c r="BA49" s="1418"/>
      <c r="BB49" s="1418"/>
      <c r="BC49" s="1418"/>
      <c r="BD49" s="1418"/>
      <c r="BE49" s="1418"/>
      <c r="BF49" s="1418"/>
      <c r="BG49" s="1418"/>
      <c r="BH49" s="1418"/>
      <c r="BI49" s="1418"/>
      <c r="BJ49" s="1418"/>
      <c r="BK49" s="1418"/>
      <c r="BL49" s="1418"/>
      <c r="BM49" s="1418"/>
      <c r="BN49" s="1418"/>
      <c r="BO49" s="1418"/>
      <c r="BP49" s="1418"/>
    </row>
    <row r="50" spans="1:68" s="834" customFormat="1" ht="16.5" customHeight="1">
      <c r="A50" s="1440"/>
      <c r="B50" s="1440"/>
      <c r="C50" s="1440"/>
      <c r="D50" s="1440"/>
      <c r="E50" s="1440"/>
      <c r="F50" s="1440"/>
      <c r="G50" s="1440"/>
      <c r="H50" s="1440"/>
      <c r="I50" s="1440"/>
      <c r="J50" s="1440"/>
      <c r="K50" s="1440"/>
      <c r="L50" s="1440"/>
      <c r="M50" s="1440"/>
      <c r="N50" s="844"/>
      <c r="O50" s="844"/>
      <c r="P50" s="844"/>
      <c r="Q50" s="844"/>
      <c r="R50" s="844"/>
      <c r="S50" s="844"/>
      <c r="T50" s="915"/>
      <c r="U50" s="915"/>
      <c r="V50" s="915"/>
      <c r="W50" s="915"/>
      <c r="X50" s="915"/>
      <c r="Y50" s="915"/>
      <c r="Z50" s="915"/>
      <c r="AA50" s="915"/>
      <c r="AB50" s="915"/>
      <c r="AC50" s="915"/>
      <c r="AD50" s="915"/>
      <c r="AE50" s="915"/>
      <c r="AF50" s="916"/>
      <c r="AG50" s="916"/>
      <c r="AH50" s="916"/>
      <c r="AI50" s="916"/>
      <c r="AJ50" s="916"/>
      <c r="AK50" s="916"/>
      <c r="AL50" s="916"/>
      <c r="AN50" s="1417"/>
      <c r="AO50" s="1417"/>
      <c r="AP50" s="1417"/>
      <c r="AQ50" s="1417"/>
      <c r="AR50" s="1417"/>
      <c r="AS50" s="1417"/>
      <c r="AT50" s="1417"/>
      <c r="AU50" s="1417"/>
      <c r="AV50" s="1417"/>
      <c r="AW50" s="1418"/>
      <c r="AX50" s="1418"/>
      <c r="AY50" s="1418"/>
      <c r="AZ50" s="1418"/>
      <c r="BA50" s="1418"/>
      <c r="BB50" s="1418"/>
      <c r="BC50" s="1418"/>
      <c r="BD50" s="1418"/>
      <c r="BE50" s="1418"/>
      <c r="BF50" s="1418"/>
      <c r="BG50" s="1418"/>
      <c r="BH50" s="1418"/>
      <c r="BI50" s="1418"/>
      <c r="BJ50" s="1418"/>
      <c r="BK50" s="1418"/>
      <c r="BL50" s="1418"/>
      <c r="BM50" s="1418"/>
      <c r="BN50" s="1418"/>
      <c r="BO50" s="1418"/>
      <c r="BP50" s="1418"/>
    </row>
    <row r="51" spans="1:68" s="834" customFormat="1" ht="16.5" customHeight="1">
      <c r="A51" s="1440"/>
      <c r="B51" s="1440"/>
      <c r="C51" s="1440"/>
      <c r="D51" s="1440"/>
      <c r="E51" s="1440"/>
      <c r="F51" s="1440"/>
      <c r="G51" s="1440"/>
      <c r="H51" s="1440"/>
      <c r="I51" s="1440"/>
      <c r="J51" s="1440"/>
      <c r="K51" s="1440"/>
      <c r="L51" s="1440"/>
      <c r="M51" s="1440"/>
      <c r="N51" s="844"/>
      <c r="O51" s="844"/>
      <c r="P51" s="844"/>
      <c r="Q51" s="844"/>
      <c r="R51" s="844"/>
      <c r="S51" s="844"/>
      <c r="T51" s="915"/>
      <c r="U51" s="915"/>
      <c r="V51" s="915"/>
      <c r="W51" s="915"/>
      <c r="X51" s="915"/>
      <c r="Y51" s="915"/>
      <c r="Z51" s="915"/>
      <c r="AA51" s="915"/>
      <c r="AB51" s="915"/>
      <c r="AC51" s="915"/>
      <c r="AD51" s="915"/>
      <c r="AE51" s="915"/>
      <c r="AF51" s="916"/>
      <c r="AG51" s="916"/>
      <c r="AH51" s="916"/>
      <c r="AI51" s="916"/>
      <c r="AJ51" s="916"/>
      <c r="AK51" s="916"/>
      <c r="AL51" s="916"/>
      <c r="AN51" s="1417"/>
      <c r="AO51" s="1417"/>
      <c r="AP51" s="1417"/>
      <c r="AQ51" s="1417"/>
      <c r="AR51" s="1417"/>
      <c r="AS51" s="1417"/>
      <c r="AT51" s="1417"/>
      <c r="AU51" s="1417"/>
      <c r="AV51" s="1417"/>
      <c r="AW51" s="1418"/>
      <c r="AX51" s="1418"/>
      <c r="AY51" s="1418"/>
      <c r="AZ51" s="1418"/>
      <c r="BA51" s="1418"/>
      <c r="BB51" s="1418"/>
      <c r="BC51" s="1418"/>
      <c r="BD51" s="1418"/>
      <c r="BE51" s="1418"/>
      <c r="BF51" s="1418"/>
      <c r="BG51" s="1418"/>
      <c r="BH51" s="1418"/>
      <c r="BI51" s="1418"/>
      <c r="BJ51" s="1418"/>
      <c r="BK51" s="1418"/>
      <c r="BL51" s="1418"/>
      <c r="BM51" s="1418"/>
      <c r="BN51" s="1418"/>
      <c r="BO51" s="1418"/>
      <c r="BP51" s="1418"/>
    </row>
    <row r="52" spans="1:68" s="834" customFormat="1" ht="16.5" customHeight="1">
      <c r="A52" s="1440"/>
      <c r="B52" s="1440"/>
      <c r="C52" s="1440"/>
      <c r="D52" s="1440"/>
      <c r="E52" s="1440"/>
      <c r="F52" s="1440"/>
      <c r="G52" s="1440"/>
      <c r="H52" s="1440"/>
      <c r="I52" s="1440"/>
      <c r="J52" s="1440"/>
      <c r="K52" s="1440"/>
      <c r="L52" s="1440"/>
      <c r="M52" s="1440"/>
      <c r="O52" s="1441"/>
      <c r="P52" s="1441"/>
      <c r="Q52" s="1441"/>
      <c r="R52" s="1441"/>
      <c r="S52" s="1441"/>
      <c r="T52" s="1441"/>
      <c r="U52" s="1441"/>
      <c r="V52" s="1441"/>
      <c r="W52" s="1441"/>
      <c r="X52" s="1441"/>
      <c r="Y52" s="1441"/>
      <c r="Z52" s="1441"/>
      <c r="AA52" s="1441"/>
      <c r="AB52" s="1441"/>
      <c r="AC52" s="1441"/>
      <c r="AD52" s="1441"/>
      <c r="AE52" s="1441"/>
      <c r="AF52" s="1442"/>
      <c r="AG52" s="1443"/>
      <c r="AH52" s="1443"/>
      <c r="AI52" s="1443"/>
      <c r="AJ52" s="1443"/>
      <c r="AK52" s="1443"/>
      <c r="AL52" s="917"/>
      <c r="AN52" s="1417"/>
      <c r="AO52" s="1417"/>
      <c r="AP52" s="1417"/>
      <c r="AQ52" s="1417"/>
      <c r="AR52" s="1417"/>
      <c r="AS52" s="1417"/>
      <c r="AT52" s="1417"/>
      <c r="AU52" s="1417"/>
      <c r="AV52" s="1417"/>
      <c r="AW52" s="1418"/>
      <c r="AX52" s="1418"/>
      <c r="AY52" s="1418"/>
      <c r="AZ52" s="1418"/>
      <c r="BA52" s="1418"/>
      <c r="BB52" s="1418"/>
      <c r="BC52" s="1418"/>
      <c r="BD52" s="1418"/>
      <c r="BE52" s="1418"/>
      <c r="BF52" s="1418"/>
      <c r="BG52" s="1418"/>
      <c r="BH52" s="1418"/>
      <c r="BI52" s="1418"/>
      <c r="BJ52" s="1418"/>
      <c r="BK52" s="1418"/>
      <c r="BL52" s="1418"/>
      <c r="BM52" s="1418"/>
      <c r="BN52" s="1418"/>
      <c r="BO52" s="1418"/>
      <c r="BP52" s="1418"/>
    </row>
    <row r="53" spans="1:68" s="834" customFormat="1" ht="16.5" customHeight="1">
      <c r="A53" s="1440"/>
      <c r="B53" s="1440"/>
      <c r="C53" s="1440"/>
      <c r="D53" s="1440"/>
      <c r="E53" s="1440"/>
      <c r="F53" s="1440"/>
      <c r="G53" s="1440"/>
      <c r="H53" s="1440"/>
      <c r="I53" s="1440"/>
      <c r="J53" s="1440"/>
      <c r="K53" s="1440"/>
      <c r="L53" s="1440"/>
      <c r="M53" s="1440"/>
      <c r="N53" s="918"/>
      <c r="O53" s="1441"/>
      <c r="P53" s="1441"/>
      <c r="Q53" s="1441"/>
      <c r="R53" s="1441"/>
      <c r="S53" s="1441"/>
      <c r="T53" s="1441"/>
      <c r="U53" s="1441"/>
      <c r="V53" s="1441"/>
      <c r="W53" s="1441"/>
      <c r="X53" s="1441"/>
      <c r="Y53" s="1441"/>
      <c r="Z53" s="1441"/>
      <c r="AA53" s="1441"/>
      <c r="AB53" s="1441"/>
      <c r="AC53" s="1441"/>
      <c r="AD53" s="1441"/>
      <c r="AE53" s="1441"/>
      <c r="AF53" s="1443"/>
      <c r="AG53" s="1443"/>
      <c r="AH53" s="1443"/>
      <c r="AI53" s="1443"/>
      <c r="AJ53" s="1443"/>
      <c r="AK53" s="1443"/>
      <c r="AL53" s="917"/>
      <c r="AN53" s="1417"/>
      <c r="AO53" s="1417"/>
      <c r="AP53" s="1417"/>
      <c r="AQ53" s="1417"/>
      <c r="AR53" s="1417"/>
      <c r="AS53" s="1417"/>
      <c r="AT53" s="1417"/>
      <c r="AU53" s="1417"/>
      <c r="AV53" s="1417"/>
      <c r="AW53" s="1418"/>
      <c r="AX53" s="1418"/>
      <c r="AY53" s="1418"/>
      <c r="AZ53" s="1418"/>
      <c r="BA53" s="1418"/>
      <c r="BB53" s="1418"/>
      <c r="BC53" s="1418"/>
      <c r="BD53" s="1418"/>
      <c r="BE53" s="1418"/>
      <c r="BF53" s="1418"/>
      <c r="BG53" s="1418"/>
      <c r="BH53" s="1418"/>
      <c r="BI53" s="1418"/>
      <c r="BJ53" s="1418"/>
      <c r="BK53" s="1418"/>
      <c r="BL53" s="1418"/>
      <c r="BM53" s="1418"/>
      <c r="BN53" s="1418"/>
      <c r="BO53" s="1418"/>
      <c r="BP53" s="1418"/>
    </row>
    <row r="54" spans="1:68" s="834" customFormat="1" ht="16.5" customHeight="1">
      <c r="A54" s="1440"/>
      <c r="B54" s="1440"/>
      <c r="C54" s="1440"/>
      <c r="D54" s="1440"/>
      <c r="E54" s="1440"/>
      <c r="F54" s="1440"/>
      <c r="G54" s="1440"/>
      <c r="H54" s="1440"/>
      <c r="I54" s="1440"/>
      <c r="J54" s="1440"/>
      <c r="K54" s="1440"/>
      <c r="L54" s="1440"/>
      <c r="M54" s="1440"/>
      <c r="N54" s="1441"/>
      <c r="O54" s="1441"/>
      <c r="P54" s="1441"/>
      <c r="Q54" s="1441"/>
      <c r="R54" s="1441"/>
      <c r="S54" s="1441"/>
      <c r="T54" s="1441"/>
      <c r="U54" s="1441"/>
      <c r="V54" s="1441"/>
      <c r="W54" s="1441"/>
      <c r="X54" s="1441"/>
      <c r="Y54" s="1441"/>
      <c r="Z54" s="1441"/>
      <c r="AA54" s="1441"/>
      <c r="AB54" s="1441"/>
      <c r="AC54" s="1441"/>
      <c r="AD54" s="1441"/>
      <c r="AE54" s="1441"/>
      <c r="AF54" s="1441"/>
      <c r="AG54" s="1441"/>
      <c r="AH54" s="1441"/>
      <c r="AI54" s="1441"/>
      <c r="AJ54" s="1441"/>
      <c r="AK54" s="1441"/>
      <c r="AL54" s="917"/>
      <c r="AN54" s="1417"/>
      <c r="AO54" s="1417"/>
      <c r="AP54" s="1417"/>
      <c r="AQ54" s="1417"/>
      <c r="AR54" s="1417"/>
      <c r="AS54" s="1417"/>
      <c r="AT54" s="1417"/>
      <c r="AU54" s="1417"/>
      <c r="AV54" s="1417"/>
      <c r="AW54" s="1418"/>
      <c r="AX54" s="1418"/>
      <c r="AY54" s="1418"/>
      <c r="AZ54" s="1418"/>
      <c r="BA54" s="1418"/>
      <c r="BB54" s="1418"/>
      <c r="BC54" s="1418"/>
      <c r="BD54" s="1418"/>
      <c r="BE54" s="1418"/>
      <c r="BF54" s="1418"/>
      <c r="BG54" s="1418"/>
      <c r="BH54" s="1418"/>
      <c r="BI54" s="1418"/>
      <c r="BJ54" s="1418"/>
      <c r="BK54" s="1418"/>
      <c r="BL54" s="1418"/>
      <c r="BM54" s="1418"/>
      <c r="BN54" s="1418"/>
      <c r="BO54" s="1418"/>
      <c r="BP54" s="1418"/>
    </row>
    <row r="55" spans="1:68" s="834" customFormat="1" ht="16.5" customHeight="1">
      <c r="A55" s="1440"/>
      <c r="B55" s="1440"/>
      <c r="C55" s="1440"/>
      <c r="D55" s="1440"/>
      <c r="E55" s="1440"/>
      <c r="F55" s="1440"/>
      <c r="G55" s="1440"/>
      <c r="H55" s="1440"/>
      <c r="I55" s="1440"/>
      <c r="J55" s="1440"/>
      <c r="K55" s="1440"/>
      <c r="L55" s="1440"/>
      <c r="M55" s="1440"/>
      <c r="N55" s="1441"/>
      <c r="O55" s="1441"/>
      <c r="P55" s="1441"/>
      <c r="Q55" s="1441"/>
      <c r="R55" s="1441"/>
      <c r="S55" s="1441"/>
      <c r="T55" s="1441"/>
      <c r="U55" s="1441"/>
      <c r="V55" s="1441"/>
      <c r="W55" s="1441"/>
      <c r="X55" s="1441"/>
      <c r="Y55" s="1441"/>
      <c r="Z55" s="1441"/>
      <c r="AA55" s="1441"/>
      <c r="AB55" s="1441"/>
      <c r="AC55" s="1441"/>
      <c r="AD55" s="1441"/>
      <c r="AE55" s="1441"/>
      <c r="AF55" s="1441"/>
      <c r="AG55" s="1441"/>
      <c r="AH55" s="1441"/>
      <c r="AI55" s="1441"/>
      <c r="AJ55" s="1441"/>
      <c r="AK55" s="1441"/>
      <c r="AL55" s="917"/>
      <c r="AN55" s="1417"/>
      <c r="AO55" s="1417"/>
      <c r="AP55" s="1417"/>
      <c r="AQ55" s="1417"/>
      <c r="AR55" s="1417"/>
      <c r="AS55" s="1417"/>
      <c r="AT55" s="1417"/>
      <c r="AU55" s="1417"/>
      <c r="AV55" s="1417"/>
      <c r="AW55" s="1418"/>
      <c r="AX55" s="1418"/>
      <c r="AY55" s="1418"/>
      <c r="AZ55" s="1418"/>
      <c r="BA55" s="1418"/>
      <c r="BB55" s="1418"/>
      <c r="BC55" s="1418"/>
      <c r="BD55" s="1418"/>
      <c r="BE55" s="1418"/>
      <c r="BF55" s="1418"/>
      <c r="BG55" s="1418"/>
      <c r="BH55" s="1418"/>
      <c r="BI55" s="1418"/>
      <c r="BJ55" s="1418"/>
      <c r="BK55" s="1418"/>
      <c r="BL55" s="1418"/>
      <c r="BM55" s="1418"/>
      <c r="BN55" s="1418"/>
      <c r="BO55" s="1418"/>
      <c r="BP55" s="1418"/>
    </row>
    <row r="56" spans="1:68" s="834" customFormat="1" ht="16.5" customHeight="1">
      <c r="A56" s="1440"/>
      <c r="B56" s="1440"/>
      <c r="C56" s="1440"/>
      <c r="D56" s="1440"/>
      <c r="E56" s="1440"/>
      <c r="F56" s="1440"/>
      <c r="G56" s="1440"/>
      <c r="H56" s="1440"/>
      <c r="I56" s="1440"/>
      <c r="J56" s="1440"/>
      <c r="K56" s="1440"/>
      <c r="L56" s="1440"/>
      <c r="M56" s="1440"/>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7"/>
      <c r="AN56" s="1417"/>
      <c r="AO56" s="1417"/>
      <c r="AP56" s="1417"/>
      <c r="AQ56" s="1417"/>
      <c r="AR56" s="1417"/>
      <c r="AS56" s="1417"/>
      <c r="AT56" s="1417"/>
      <c r="AU56" s="1417"/>
      <c r="AV56" s="1417"/>
      <c r="AW56" s="1418"/>
      <c r="AX56" s="1418"/>
      <c r="AY56" s="1418"/>
      <c r="AZ56" s="1418"/>
      <c r="BA56" s="1418"/>
      <c r="BB56" s="1418"/>
      <c r="BC56" s="1418"/>
      <c r="BD56" s="1418"/>
      <c r="BE56" s="1418"/>
      <c r="BF56" s="1418"/>
      <c r="BG56" s="1418"/>
      <c r="BH56" s="1418"/>
      <c r="BI56" s="1418"/>
      <c r="BJ56" s="1418"/>
      <c r="BK56" s="1418"/>
      <c r="BL56" s="1418"/>
      <c r="BM56" s="1418"/>
      <c r="BN56" s="1418"/>
      <c r="BO56" s="1418"/>
      <c r="BP56" s="1418"/>
    </row>
    <row r="57" spans="1:68" s="834" customFormat="1" ht="16.5" customHeight="1">
      <c r="A57" s="1440"/>
      <c r="B57" s="1440"/>
      <c r="C57" s="1440"/>
      <c r="D57" s="1440"/>
      <c r="E57" s="1440"/>
      <c r="F57" s="1440"/>
      <c r="G57" s="1440"/>
      <c r="H57" s="1440"/>
      <c r="I57" s="1440"/>
      <c r="J57" s="1440"/>
      <c r="K57" s="1440"/>
      <c r="L57" s="1440"/>
      <c r="M57" s="1440"/>
      <c r="N57" s="920"/>
      <c r="O57" s="1441"/>
      <c r="P57" s="1441"/>
      <c r="Q57" s="1441"/>
      <c r="R57" s="1441"/>
      <c r="S57" s="1441"/>
      <c r="T57" s="1441"/>
      <c r="U57" s="1441"/>
      <c r="V57" s="1441"/>
      <c r="W57" s="1441"/>
      <c r="X57" s="1441"/>
      <c r="Y57" s="1441"/>
      <c r="Z57" s="1441"/>
      <c r="AA57" s="1441"/>
      <c r="AB57" s="1441"/>
      <c r="AC57" s="1441"/>
      <c r="AD57" s="1441"/>
      <c r="AE57" s="1441"/>
      <c r="AF57" s="1444"/>
      <c r="AG57" s="1444"/>
      <c r="AH57" s="1444"/>
      <c r="AI57" s="1444"/>
      <c r="AJ57" s="1444"/>
      <c r="AK57" s="1444"/>
      <c r="AL57" s="917"/>
      <c r="AN57" s="1417"/>
      <c r="AO57" s="1417"/>
      <c r="AP57" s="1417"/>
      <c r="AQ57" s="1417"/>
      <c r="AR57" s="1417"/>
      <c r="AS57" s="1417"/>
      <c r="AT57" s="1417"/>
      <c r="AU57" s="1417"/>
      <c r="AV57" s="1417"/>
      <c r="AW57" s="1418"/>
      <c r="AX57" s="1418"/>
      <c r="AY57" s="1418"/>
      <c r="AZ57" s="1418"/>
      <c r="BA57" s="1418"/>
      <c r="BB57" s="1418"/>
      <c r="BC57" s="1418"/>
      <c r="BD57" s="1418"/>
      <c r="BE57" s="1418"/>
      <c r="BF57" s="1418"/>
      <c r="BG57" s="1418"/>
      <c r="BH57" s="1418"/>
      <c r="BI57" s="1418"/>
      <c r="BJ57" s="1418"/>
      <c r="BK57" s="1418"/>
      <c r="BL57" s="1418"/>
      <c r="BM57" s="1418"/>
      <c r="BN57" s="1418"/>
      <c r="BO57" s="1418"/>
      <c r="BP57" s="1418"/>
    </row>
    <row r="58" spans="1:68" s="834" customFormat="1" ht="16.5" customHeight="1">
      <c r="A58" s="1440"/>
      <c r="B58" s="1440"/>
      <c r="C58" s="1440"/>
      <c r="D58" s="1440"/>
      <c r="E58" s="1440"/>
      <c r="F58" s="1440"/>
      <c r="G58" s="1440"/>
      <c r="H58" s="1440"/>
      <c r="I58" s="1440"/>
      <c r="J58" s="1440"/>
      <c r="K58" s="1440"/>
      <c r="L58" s="1440"/>
      <c r="M58" s="1440"/>
      <c r="N58" s="920"/>
      <c r="O58" s="1441"/>
      <c r="P58" s="1441"/>
      <c r="Q58" s="1441"/>
      <c r="R58" s="1441"/>
      <c r="S58" s="1441"/>
      <c r="T58" s="1441"/>
      <c r="U58" s="1441"/>
      <c r="V58" s="1441"/>
      <c r="W58" s="1441"/>
      <c r="X58" s="1441"/>
      <c r="Y58" s="1441"/>
      <c r="Z58" s="1441"/>
      <c r="AA58" s="1441"/>
      <c r="AB58" s="1441"/>
      <c r="AC58" s="1441"/>
      <c r="AD58" s="1441"/>
      <c r="AE58" s="1441"/>
      <c r="AF58" s="1444"/>
      <c r="AG58" s="1444"/>
      <c r="AH58" s="1444"/>
      <c r="AI58" s="1444"/>
      <c r="AJ58" s="1444"/>
      <c r="AK58" s="1444"/>
      <c r="AL58" s="917"/>
      <c r="AN58" s="1417"/>
      <c r="AO58" s="1417"/>
      <c r="AP58" s="1417"/>
      <c r="AQ58" s="1417"/>
      <c r="AR58" s="1417"/>
      <c r="AS58" s="1417"/>
      <c r="AT58" s="1417"/>
      <c r="AU58" s="1417"/>
      <c r="AV58" s="1417"/>
      <c r="AW58" s="1418"/>
      <c r="AX58" s="1418"/>
      <c r="AY58" s="1418"/>
      <c r="AZ58" s="1418"/>
      <c r="BA58" s="1418"/>
      <c r="BB58" s="1418"/>
      <c r="BC58" s="1418"/>
      <c r="BD58" s="1418"/>
      <c r="BE58" s="1418"/>
      <c r="BF58" s="1418"/>
      <c r="BG58" s="1418"/>
      <c r="BH58" s="1418"/>
      <c r="BI58" s="1418"/>
      <c r="BJ58" s="1418"/>
      <c r="BK58" s="1418"/>
      <c r="BL58" s="1418"/>
      <c r="BM58" s="1418"/>
      <c r="BN58" s="1418"/>
      <c r="BO58" s="1418"/>
      <c r="BP58" s="1418"/>
    </row>
    <row r="59" spans="1:68" s="834" customFormat="1" ht="16.5" customHeight="1">
      <c r="A59" s="1440"/>
      <c r="B59" s="1440"/>
      <c r="C59" s="1440"/>
      <c r="D59" s="1440"/>
      <c r="E59" s="1440"/>
      <c r="F59" s="1440"/>
      <c r="G59" s="1440"/>
      <c r="H59" s="1440"/>
      <c r="I59" s="1440"/>
      <c r="J59" s="1440"/>
      <c r="K59" s="1440"/>
      <c r="L59" s="1440"/>
      <c r="M59" s="1440"/>
      <c r="N59" s="919"/>
      <c r="O59" s="919"/>
      <c r="P59" s="919"/>
      <c r="Q59" s="919"/>
      <c r="R59" s="919"/>
      <c r="S59" s="919"/>
      <c r="T59" s="919"/>
      <c r="U59" s="919"/>
      <c r="V59" s="919"/>
      <c r="W59" s="919"/>
      <c r="X59" s="919"/>
      <c r="Y59" s="919"/>
      <c r="Z59" s="919"/>
      <c r="AA59" s="919"/>
      <c r="AB59" s="919"/>
      <c r="AC59" s="919"/>
      <c r="AD59" s="920"/>
      <c r="AE59" s="921"/>
      <c r="AF59" s="922"/>
      <c r="AG59" s="922"/>
      <c r="AH59" s="922"/>
      <c r="AI59" s="922"/>
      <c r="AJ59" s="922"/>
      <c r="AK59" s="922"/>
      <c r="AL59" s="917"/>
      <c r="AN59" s="1417"/>
      <c r="AO59" s="1417"/>
      <c r="AP59" s="1417"/>
      <c r="AQ59" s="1417"/>
      <c r="AR59" s="1417"/>
      <c r="AS59" s="1417"/>
      <c r="AT59" s="1417"/>
      <c r="AU59" s="1417"/>
      <c r="AV59" s="1417"/>
      <c r="AW59" s="1418"/>
      <c r="AX59" s="1418"/>
      <c r="AY59" s="1418"/>
      <c r="AZ59" s="1418"/>
      <c r="BA59" s="1418"/>
      <c r="BB59" s="1418"/>
      <c r="BC59" s="1418"/>
      <c r="BD59" s="1418"/>
      <c r="BE59" s="1418"/>
      <c r="BF59" s="1418"/>
      <c r="BG59" s="1418"/>
      <c r="BH59" s="1418"/>
      <c r="BI59" s="1418"/>
      <c r="BJ59" s="1418"/>
      <c r="BK59" s="1418"/>
      <c r="BL59" s="1418"/>
      <c r="BM59" s="1418"/>
      <c r="BN59" s="1418"/>
      <c r="BO59" s="1418"/>
      <c r="BP59" s="1418"/>
    </row>
    <row r="60" spans="1:68" s="834" customFormat="1" ht="16.5" customHeight="1">
      <c r="A60" s="861"/>
      <c r="B60" s="855"/>
      <c r="C60" s="855"/>
      <c r="D60" s="855"/>
      <c r="E60" s="855"/>
      <c r="F60" s="855"/>
      <c r="G60" s="855"/>
      <c r="H60" s="855"/>
      <c r="I60" s="855"/>
      <c r="J60" s="855"/>
      <c r="K60" s="855"/>
      <c r="L60" s="855"/>
      <c r="M60" s="855"/>
      <c r="N60" s="920"/>
      <c r="O60" s="1441"/>
      <c r="P60" s="1441"/>
      <c r="Q60" s="1441"/>
      <c r="R60" s="1441"/>
      <c r="S60" s="1441"/>
      <c r="T60" s="1441"/>
      <c r="U60" s="1441"/>
      <c r="V60" s="1441"/>
      <c r="W60" s="1441"/>
      <c r="X60" s="1441"/>
      <c r="Y60" s="1441"/>
      <c r="Z60" s="1441"/>
      <c r="AA60" s="1441"/>
      <c r="AB60" s="1441"/>
      <c r="AC60" s="1441"/>
      <c r="AD60" s="1441"/>
      <c r="AE60" s="1441"/>
      <c r="AF60" s="1444"/>
      <c r="AG60" s="1444"/>
      <c r="AH60" s="1444"/>
      <c r="AI60" s="1444"/>
      <c r="AJ60" s="1444"/>
      <c r="AK60" s="1444"/>
      <c r="AL60" s="917"/>
      <c r="AN60" s="1417"/>
      <c r="AO60" s="1417"/>
      <c r="AP60" s="1417"/>
      <c r="AQ60" s="1417"/>
      <c r="AR60" s="1417"/>
      <c r="AS60" s="1417"/>
      <c r="AT60" s="1417"/>
      <c r="AU60" s="1417"/>
      <c r="AV60" s="1417"/>
      <c r="AW60" s="1418"/>
      <c r="AX60" s="1418"/>
      <c r="AY60" s="1418"/>
      <c r="AZ60" s="1418"/>
      <c r="BA60" s="1418"/>
      <c r="BB60" s="1418"/>
      <c r="BC60" s="1418"/>
      <c r="BD60" s="1418"/>
      <c r="BE60" s="1418"/>
      <c r="BF60" s="1418"/>
      <c r="BG60" s="1418"/>
      <c r="BH60" s="1418"/>
      <c r="BI60" s="1418"/>
      <c r="BJ60" s="1418"/>
      <c r="BK60" s="1418"/>
      <c r="BL60" s="1418"/>
      <c r="BM60" s="1418"/>
      <c r="BN60" s="1418"/>
      <c r="BO60" s="1418"/>
      <c r="BP60" s="1418"/>
    </row>
    <row r="61" spans="1:68" s="834" customFormat="1" ht="16.5" customHeight="1">
      <c r="A61" s="1419"/>
      <c r="B61" s="1419"/>
      <c r="C61" s="1419"/>
      <c r="D61" s="1419"/>
      <c r="E61" s="1419"/>
      <c r="F61" s="1419"/>
      <c r="G61" s="1419"/>
      <c r="H61" s="1419"/>
      <c r="I61" s="1419"/>
      <c r="J61" s="1419"/>
      <c r="K61" s="1419"/>
      <c r="L61" s="1419"/>
      <c r="M61" s="1419"/>
      <c r="N61" s="844"/>
      <c r="O61" s="918"/>
      <c r="P61" s="923"/>
      <c r="Q61" s="923"/>
      <c r="R61" s="923"/>
      <c r="S61" s="923"/>
      <c r="T61" s="923"/>
      <c r="U61" s="923"/>
      <c r="V61" s="924"/>
      <c r="W61" s="924"/>
      <c r="X61" s="924"/>
      <c r="Y61" s="924"/>
      <c r="Z61" s="924"/>
      <c r="AA61" s="924"/>
      <c r="AB61" s="924"/>
      <c r="AC61" s="924"/>
      <c r="AD61" s="924"/>
      <c r="AE61" s="925"/>
      <c r="AF61" s="917"/>
      <c r="AG61" s="926"/>
      <c r="AH61" s="926"/>
      <c r="AI61" s="926"/>
      <c r="AJ61" s="918"/>
      <c r="AK61" s="926"/>
      <c r="AL61" s="927"/>
      <c r="AM61" s="928"/>
      <c r="AN61" s="1417"/>
      <c r="AO61" s="1417"/>
      <c r="AP61" s="1417"/>
      <c r="AQ61" s="1417"/>
      <c r="AR61" s="1417"/>
      <c r="AS61" s="1417"/>
      <c r="AT61" s="1417"/>
      <c r="AU61" s="1417"/>
      <c r="AV61" s="1417"/>
      <c r="AW61" s="1418"/>
      <c r="AX61" s="1418"/>
      <c r="AY61" s="1418"/>
      <c r="AZ61" s="1418"/>
      <c r="BA61" s="1418"/>
      <c r="BB61" s="1418"/>
      <c r="BC61" s="1418"/>
      <c r="BD61" s="1418"/>
      <c r="BE61" s="1418"/>
      <c r="BF61" s="1418"/>
      <c r="BG61" s="1418"/>
      <c r="BH61" s="1418"/>
      <c r="BI61" s="1418"/>
      <c r="BJ61" s="1418"/>
      <c r="BK61" s="1418"/>
      <c r="BL61" s="1418"/>
      <c r="BM61" s="1418"/>
      <c r="BN61" s="1418"/>
      <c r="BO61" s="1418"/>
      <c r="BP61" s="1418"/>
    </row>
    <row r="62" spans="1:68" s="834" customFormat="1" ht="16.5" customHeight="1">
      <c r="A62" s="1416"/>
      <c r="B62" s="1416"/>
      <c r="C62" s="1416"/>
      <c r="D62" s="1416"/>
      <c r="E62" s="1416"/>
      <c r="F62" s="1416"/>
      <c r="G62" s="1416"/>
      <c r="H62" s="1416"/>
      <c r="I62" s="1416"/>
      <c r="J62" s="1416"/>
      <c r="K62" s="1416"/>
      <c r="L62" s="1416"/>
      <c r="M62" s="1416"/>
      <c r="N62" s="844"/>
      <c r="O62" s="851"/>
      <c r="P62" s="851"/>
      <c r="Q62" s="851"/>
      <c r="R62" s="851"/>
      <c r="S62" s="851"/>
      <c r="T62" s="851"/>
      <c r="U62" s="851"/>
      <c r="V62" s="851"/>
      <c r="W62" s="851"/>
      <c r="X62" s="851"/>
      <c r="Y62" s="851"/>
      <c r="Z62" s="851"/>
      <c r="AA62" s="844"/>
      <c r="AB62" s="844"/>
      <c r="AC62" s="844"/>
      <c r="AD62" s="844"/>
      <c r="AE62" s="844"/>
      <c r="AF62" s="844"/>
      <c r="AG62" s="844"/>
      <c r="AH62" s="844"/>
      <c r="AI62" s="844"/>
      <c r="AJ62" s="844"/>
      <c r="AK62" s="844"/>
      <c r="AL62" s="844"/>
      <c r="AM62" s="844"/>
      <c r="AN62" s="1417"/>
      <c r="AO62" s="1417"/>
      <c r="AP62" s="1417"/>
      <c r="AQ62" s="1417"/>
      <c r="AR62" s="1417"/>
      <c r="AS62" s="1417"/>
      <c r="AT62" s="1417"/>
      <c r="AU62" s="1417"/>
      <c r="AV62" s="1417"/>
      <c r="AW62" s="1418"/>
      <c r="AX62" s="1418"/>
      <c r="AY62" s="1418"/>
      <c r="AZ62" s="1418"/>
      <c r="BA62" s="1418"/>
      <c r="BB62" s="1418"/>
      <c r="BC62" s="1418"/>
      <c r="BD62" s="1418"/>
      <c r="BE62" s="1418"/>
      <c r="BF62" s="1418"/>
      <c r="BG62" s="1418"/>
      <c r="BH62" s="1418"/>
      <c r="BI62" s="1418"/>
      <c r="BJ62" s="1418"/>
      <c r="BK62" s="1418"/>
      <c r="BL62" s="1418"/>
      <c r="BM62" s="1418"/>
      <c r="BN62" s="1418"/>
      <c r="BO62" s="1418"/>
      <c r="BP62" s="1418"/>
    </row>
    <row r="63" spans="1:68" s="834" customFormat="1" ht="16.5" customHeight="1">
      <c r="A63" s="1419"/>
      <c r="B63" s="1419"/>
      <c r="C63" s="1419"/>
      <c r="D63" s="1419"/>
      <c r="E63" s="1419"/>
      <c r="F63" s="1419"/>
      <c r="G63" s="1419"/>
      <c r="H63" s="1419"/>
      <c r="I63" s="1419"/>
      <c r="J63" s="1419"/>
      <c r="K63" s="1419"/>
      <c r="L63" s="1419"/>
      <c r="M63" s="1419"/>
      <c r="N63" s="844"/>
      <c r="O63" s="844"/>
      <c r="P63" s="844"/>
      <c r="Q63" s="844"/>
      <c r="R63" s="844"/>
      <c r="S63" s="844"/>
      <c r="T63" s="915"/>
      <c r="U63" s="915"/>
      <c r="V63" s="915"/>
      <c r="W63" s="915"/>
      <c r="X63" s="915"/>
      <c r="Y63" s="915"/>
      <c r="Z63" s="915"/>
      <c r="AA63" s="915"/>
      <c r="AB63" s="915"/>
      <c r="AC63" s="915"/>
      <c r="AD63" s="915"/>
      <c r="AE63" s="915"/>
      <c r="AF63" s="916"/>
      <c r="AG63" s="916"/>
      <c r="AH63" s="916"/>
      <c r="AI63" s="916"/>
      <c r="AK63" s="916"/>
      <c r="AL63" s="916"/>
      <c r="AM63" s="916"/>
      <c r="AN63" s="1417"/>
      <c r="AO63" s="1417"/>
      <c r="AP63" s="1417"/>
      <c r="AQ63" s="1417"/>
      <c r="AR63" s="1417"/>
      <c r="AS63" s="1417"/>
      <c r="AT63" s="1417"/>
      <c r="AU63" s="1417"/>
      <c r="AV63" s="1417"/>
      <c r="AW63" s="1418"/>
      <c r="AX63" s="1418"/>
      <c r="AY63" s="1418"/>
      <c r="AZ63" s="1418"/>
      <c r="BA63" s="1418"/>
      <c r="BB63" s="1418"/>
      <c r="BC63" s="1418"/>
      <c r="BD63" s="1418"/>
      <c r="BE63" s="1418"/>
      <c r="BF63" s="1418"/>
      <c r="BG63" s="1418"/>
      <c r="BH63" s="1418"/>
      <c r="BI63" s="1418"/>
      <c r="BJ63" s="1418"/>
      <c r="BK63" s="1418"/>
      <c r="BL63" s="1418"/>
      <c r="BM63" s="1418"/>
      <c r="BN63" s="1418"/>
      <c r="BO63" s="1418"/>
      <c r="BP63" s="1418"/>
    </row>
    <row r="64" spans="1:68" s="834" customFormat="1" ht="16.5" customHeight="1">
      <c r="A64" s="1419"/>
      <c r="B64" s="1419"/>
      <c r="C64" s="1419"/>
      <c r="D64" s="1419"/>
      <c r="E64" s="1419"/>
      <c r="F64" s="1419"/>
      <c r="G64" s="1419"/>
      <c r="H64" s="1419"/>
      <c r="I64" s="1419"/>
      <c r="J64" s="1419"/>
      <c r="K64" s="1419"/>
      <c r="L64" s="1419"/>
      <c r="M64" s="1419"/>
      <c r="O64" s="929"/>
      <c r="P64" s="929"/>
      <c r="Q64" s="929"/>
      <c r="R64" s="929"/>
      <c r="S64" s="929"/>
      <c r="T64" s="929"/>
      <c r="U64" s="929"/>
      <c r="V64" s="929"/>
      <c r="W64" s="929"/>
      <c r="X64" s="929"/>
      <c r="Y64" s="929"/>
      <c r="Z64" s="929"/>
      <c r="AA64" s="929"/>
      <c r="AB64" s="929"/>
      <c r="AC64" s="929"/>
      <c r="AD64" s="929"/>
      <c r="AE64" s="929"/>
      <c r="AF64" s="929"/>
      <c r="AG64" s="929"/>
      <c r="AH64" s="929"/>
      <c r="AI64" s="929"/>
      <c r="AK64" s="929"/>
      <c r="AL64" s="929"/>
      <c r="AM64" s="916"/>
      <c r="AN64" s="1417"/>
      <c r="AO64" s="1417"/>
      <c r="AP64" s="1417"/>
      <c r="AQ64" s="1417"/>
      <c r="AR64" s="1417"/>
      <c r="AS64" s="1417"/>
      <c r="AT64" s="1417"/>
      <c r="AU64" s="1417"/>
      <c r="AV64" s="1417"/>
      <c r="AW64" s="1418"/>
      <c r="AX64" s="1418"/>
      <c r="AY64" s="1418"/>
      <c r="AZ64" s="1418"/>
      <c r="BA64" s="1418"/>
      <c r="BB64" s="1418"/>
      <c r="BC64" s="1418"/>
      <c r="BD64" s="1418"/>
      <c r="BE64" s="1418"/>
      <c r="BF64" s="1418"/>
      <c r="BG64" s="1418"/>
      <c r="BH64" s="1418"/>
      <c r="BI64" s="1418"/>
      <c r="BJ64" s="1418"/>
      <c r="BK64" s="1418"/>
      <c r="BL64" s="1418"/>
      <c r="BM64" s="1418"/>
      <c r="BN64" s="1418"/>
      <c r="BO64" s="1418"/>
      <c r="BP64" s="1418"/>
    </row>
    <row r="65" spans="1:68" s="834" customFormat="1" ht="16.5" customHeight="1">
      <c r="A65" s="1419"/>
      <c r="B65" s="1419"/>
      <c r="C65" s="1419"/>
      <c r="D65" s="1419"/>
      <c r="E65" s="1419"/>
      <c r="F65" s="1419"/>
      <c r="G65" s="1419"/>
      <c r="H65" s="1419"/>
      <c r="I65" s="1419"/>
      <c r="J65" s="1419"/>
      <c r="K65" s="1419"/>
      <c r="L65" s="1419"/>
      <c r="M65" s="1419"/>
      <c r="O65" s="844"/>
      <c r="P65" s="844"/>
      <c r="R65" s="844"/>
      <c r="S65" s="844"/>
      <c r="T65" s="844"/>
      <c r="U65" s="844"/>
      <c r="V65" s="915"/>
      <c r="W65" s="915"/>
      <c r="X65" s="915"/>
      <c r="Y65" s="915"/>
      <c r="Z65" s="915"/>
      <c r="AA65" s="915"/>
      <c r="AB65" s="915"/>
      <c r="AC65" s="915"/>
      <c r="AD65" s="916"/>
      <c r="AE65" s="915"/>
      <c r="AF65" s="915"/>
      <c r="AG65" s="915"/>
      <c r="AH65" s="916"/>
      <c r="AI65" s="916"/>
      <c r="AK65" s="916"/>
      <c r="AL65" s="916"/>
      <c r="AM65" s="916"/>
      <c r="AN65" s="1417"/>
      <c r="AO65" s="1417"/>
      <c r="AP65" s="1417"/>
      <c r="AQ65" s="1417"/>
      <c r="AR65" s="1417"/>
      <c r="AS65" s="1417"/>
      <c r="AT65" s="1417"/>
      <c r="AU65" s="1417"/>
      <c r="AV65" s="1417"/>
      <c r="AW65" s="1418"/>
      <c r="AX65" s="1418"/>
      <c r="AY65" s="1418"/>
      <c r="AZ65" s="1418"/>
      <c r="BA65" s="1418"/>
      <c r="BB65" s="1418"/>
      <c r="BC65" s="1418"/>
      <c r="BD65" s="1418"/>
      <c r="BE65" s="1418"/>
      <c r="BF65" s="1418"/>
      <c r="BG65" s="1418"/>
      <c r="BH65" s="1418"/>
      <c r="BI65" s="1418"/>
      <c r="BJ65" s="1418"/>
      <c r="BK65" s="1418"/>
      <c r="BL65" s="1418"/>
      <c r="BM65" s="1418"/>
      <c r="BN65" s="1418"/>
      <c r="BO65" s="1418"/>
      <c r="BP65" s="1418"/>
    </row>
    <row r="66" spans="1:68" s="834" customFormat="1" ht="16.5" customHeight="1">
      <c r="A66" s="1419"/>
      <c r="B66" s="1419"/>
      <c r="C66" s="1419"/>
      <c r="D66" s="1419"/>
      <c r="E66" s="1419"/>
      <c r="F66" s="1419"/>
      <c r="G66" s="1419"/>
      <c r="H66" s="1419"/>
      <c r="I66" s="1419"/>
      <c r="J66" s="1419"/>
      <c r="K66" s="1419"/>
      <c r="L66" s="1419"/>
      <c r="M66" s="1419"/>
      <c r="P66" s="844"/>
      <c r="Q66" s="844"/>
      <c r="R66" s="844"/>
      <c r="S66" s="844"/>
      <c r="T66" s="844"/>
      <c r="U66" s="844"/>
      <c r="V66" s="844"/>
      <c r="W66" s="844"/>
      <c r="X66" s="844"/>
      <c r="AA66" s="844"/>
      <c r="AB66" s="930"/>
      <c r="AC66" s="930"/>
      <c r="AD66" s="844"/>
      <c r="AE66" s="844"/>
      <c r="AF66" s="844"/>
      <c r="AG66" s="844"/>
      <c r="AH66" s="844"/>
      <c r="AI66" s="844"/>
      <c r="AK66" s="844"/>
      <c r="AL66" s="844"/>
      <c r="AM66" s="916"/>
      <c r="AN66" s="1417"/>
      <c r="AO66" s="1417"/>
      <c r="AP66" s="1417"/>
      <c r="AQ66" s="1417"/>
      <c r="AR66" s="1417"/>
      <c r="AS66" s="1417"/>
      <c r="AT66" s="1417"/>
      <c r="AU66" s="1417"/>
      <c r="AV66" s="1417"/>
      <c r="AW66" s="1418"/>
      <c r="AX66" s="1418"/>
      <c r="AY66" s="1418"/>
      <c r="AZ66" s="1418"/>
      <c r="BA66" s="1418"/>
      <c r="BB66" s="1418"/>
      <c r="BC66" s="1418"/>
      <c r="BD66" s="1418"/>
      <c r="BE66" s="1418"/>
      <c r="BF66" s="1418"/>
      <c r="BG66" s="1418"/>
      <c r="BH66" s="1418"/>
      <c r="BI66" s="1418"/>
      <c r="BJ66" s="1418"/>
      <c r="BK66" s="1418"/>
      <c r="BL66" s="1418"/>
      <c r="BM66" s="1418"/>
      <c r="BN66" s="1418"/>
      <c r="BO66" s="1418"/>
      <c r="BP66" s="1418"/>
    </row>
    <row r="67" spans="1:68" s="834" customFormat="1" ht="16.5" customHeight="1">
      <c r="A67" s="1419"/>
      <c r="B67" s="1419"/>
      <c r="C67" s="1419"/>
      <c r="D67" s="1419"/>
      <c r="E67" s="1419"/>
      <c r="F67" s="1419"/>
      <c r="G67" s="1419"/>
      <c r="H67" s="1419"/>
      <c r="I67" s="1419"/>
      <c r="J67" s="1419"/>
      <c r="K67" s="1419"/>
      <c r="L67" s="1419"/>
      <c r="M67" s="1419"/>
      <c r="P67" s="844"/>
      <c r="R67" s="844"/>
      <c r="S67" s="844"/>
      <c r="T67" s="844"/>
      <c r="U67" s="844"/>
      <c r="V67" s="844"/>
      <c r="W67" s="844"/>
      <c r="X67" s="844"/>
      <c r="Y67" s="844"/>
      <c r="Z67" s="930"/>
      <c r="AA67" s="930"/>
      <c r="AB67" s="930"/>
      <c r="AC67" s="930"/>
      <c r="AD67" s="844"/>
      <c r="AE67" s="844"/>
      <c r="AF67" s="844"/>
      <c r="AG67" s="844"/>
      <c r="AH67" s="844"/>
      <c r="AI67" s="844"/>
      <c r="AK67" s="844"/>
      <c r="AL67" s="844"/>
      <c r="AM67" s="916"/>
      <c r="AN67" s="1417"/>
      <c r="AO67" s="1417"/>
      <c r="AP67" s="1417"/>
      <c r="AQ67" s="1417"/>
      <c r="AR67" s="1417"/>
      <c r="AS67" s="1417"/>
      <c r="AT67" s="1417"/>
      <c r="AU67" s="1417"/>
      <c r="AV67" s="1417"/>
      <c r="AW67" s="1418"/>
      <c r="AX67" s="1418"/>
      <c r="AY67" s="1418"/>
      <c r="AZ67" s="1418"/>
      <c r="BA67" s="1418"/>
      <c r="BB67" s="1418"/>
      <c r="BC67" s="1418"/>
      <c r="BD67" s="1418"/>
      <c r="BE67" s="1418"/>
      <c r="BF67" s="1418"/>
      <c r="BG67" s="1418"/>
      <c r="BH67" s="1418"/>
      <c r="BI67" s="1418"/>
      <c r="BJ67" s="1418"/>
      <c r="BK67" s="1418"/>
      <c r="BL67" s="1418"/>
      <c r="BM67" s="1418"/>
      <c r="BN67" s="1418"/>
      <c r="BO67" s="1418"/>
      <c r="BP67" s="1418"/>
    </row>
    <row r="68" spans="1:68" s="834" customFormat="1" ht="16.5" customHeight="1">
      <c r="A68" s="1419"/>
      <c r="B68" s="1419"/>
      <c r="C68" s="1419"/>
      <c r="D68" s="1419"/>
      <c r="E68" s="1419"/>
      <c r="F68" s="1419"/>
      <c r="G68" s="1419"/>
      <c r="H68" s="1419"/>
      <c r="I68" s="1419"/>
      <c r="J68" s="1419"/>
      <c r="K68" s="1419"/>
      <c r="L68" s="1419"/>
      <c r="M68" s="1419"/>
      <c r="P68" s="844"/>
      <c r="R68" s="844"/>
      <c r="S68" s="844"/>
      <c r="T68" s="844"/>
      <c r="U68" s="844"/>
      <c r="V68" s="844"/>
      <c r="W68" s="844"/>
      <c r="X68" s="844"/>
      <c r="Y68" s="844"/>
      <c r="Z68" s="930"/>
      <c r="AA68" s="930"/>
      <c r="AC68" s="930"/>
      <c r="AD68" s="844"/>
      <c r="AE68" s="844"/>
      <c r="AF68" s="844"/>
      <c r="AG68" s="858"/>
      <c r="AH68" s="858"/>
      <c r="AI68" s="844"/>
      <c r="AK68" s="844"/>
      <c r="AL68" s="844"/>
      <c r="AM68" s="916"/>
      <c r="AN68" s="1417"/>
      <c r="AO68" s="1417"/>
      <c r="AP68" s="1417"/>
      <c r="AQ68" s="1417"/>
      <c r="AR68" s="1417"/>
      <c r="AS68" s="1417"/>
      <c r="AT68" s="1417"/>
      <c r="AU68" s="1417"/>
      <c r="AV68" s="1417"/>
      <c r="AW68" s="1418"/>
      <c r="AX68" s="1418"/>
      <c r="AY68" s="1418"/>
      <c r="AZ68" s="1418"/>
      <c r="BA68" s="1418"/>
      <c r="BB68" s="1418"/>
      <c r="BC68" s="1418"/>
      <c r="BD68" s="1418"/>
      <c r="BE68" s="1418"/>
      <c r="BF68" s="1418"/>
      <c r="BG68" s="1418"/>
      <c r="BH68" s="1418"/>
      <c r="BI68" s="1418"/>
      <c r="BJ68" s="1418"/>
      <c r="BK68" s="1418"/>
      <c r="BL68" s="1418"/>
      <c r="BM68" s="1418"/>
      <c r="BN68" s="1418"/>
      <c r="BO68" s="1418"/>
      <c r="BP68" s="1418"/>
    </row>
    <row r="69" spans="1:68" s="834" customFormat="1" ht="16.5" customHeight="1">
      <c r="A69" s="1419"/>
      <c r="B69" s="1419"/>
      <c r="C69" s="1419"/>
      <c r="D69" s="1419"/>
      <c r="E69" s="1419"/>
      <c r="F69" s="1419"/>
      <c r="G69" s="1419"/>
      <c r="H69" s="1419"/>
      <c r="I69" s="1419"/>
      <c r="J69" s="1419"/>
      <c r="K69" s="1419"/>
      <c r="L69" s="1419"/>
      <c r="M69" s="1419"/>
      <c r="P69" s="844"/>
      <c r="R69" s="844"/>
      <c r="S69" s="844"/>
      <c r="T69" s="844"/>
      <c r="U69" s="844"/>
      <c r="V69" s="844"/>
      <c r="W69" s="844"/>
      <c r="X69" s="844"/>
      <c r="Y69" s="844"/>
      <c r="Z69" s="930"/>
      <c r="AA69" s="930"/>
      <c r="AC69" s="930"/>
      <c r="AD69" s="930"/>
      <c r="AE69" s="844"/>
      <c r="AF69" s="844"/>
      <c r="AG69" s="858"/>
      <c r="AH69" s="858"/>
      <c r="AI69" s="844"/>
      <c r="AK69" s="858"/>
      <c r="AL69" s="858"/>
      <c r="AM69" s="916"/>
      <c r="AN69" s="1417"/>
      <c r="AO69" s="1417"/>
      <c r="AP69" s="1417"/>
      <c r="AQ69" s="1417"/>
      <c r="AR69" s="1417"/>
      <c r="AS69" s="1417"/>
      <c r="AT69" s="1417"/>
      <c r="AU69" s="1417"/>
      <c r="AV69" s="1417"/>
      <c r="AW69" s="1418"/>
      <c r="AX69" s="1418"/>
      <c r="AY69" s="1418"/>
      <c r="AZ69" s="1418"/>
      <c r="BA69" s="1418"/>
      <c r="BB69" s="1418"/>
      <c r="BC69" s="1418"/>
      <c r="BD69" s="1418"/>
      <c r="BE69" s="1418"/>
      <c r="BF69" s="1418"/>
      <c r="BG69" s="1418"/>
      <c r="BH69" s="1418"/>
      <c r="BI69" s="1418"/>
      <c r="BJ69" s="1418"/>
      <c r="BK69" s="1418"/>
      <c r="BL69" s="1418"/>
      <c r="BM69" s="1418"/>
      <c r="BN69" s="1418"/>
      <c r="BO69" s="1418"/>
      <c r="BP69" s="1418"/>
    </row>
    <row r="70" spans="1:68" s="834" customFormat="1" ht="16.5" customHeight="1">
      <c r="A70" s="1419"/>
      <c r="B70" s="1419"/>
      <c r="C70" s="1419"/>
      <c r="D70" s="1419"/>
      <c r="E70" s="1419"/>
      <c r="F70" s="1419"/>
      <c r="G70" s="1419"/>
      <c r="H70" s="1419"/>
      <c r="I70" s="1419"/>
      <c r="J70" s="1419"/>
      <c r="K70" s="1419"/>
      <c r="L70" s="1419"/>
      <c r="M70" s="1419"/>
      <c r="P70" s="844"/>
      <c r="R70" s="844"/>
      <c r="S70" s="844"/>
      <c r="T70" s="844"/>
      <c r="U70" s="844"/>
      <c r="V70" s="844"/>
      <c r="W70" s="844"/>
      <c r="X70" s="844"/>
      <c r="Y70" s="844"/>
      <c r="Z70" s="930"/>
      <c r="AA70" s="930"/>
      <c r="AC70" s="930"/>
      <c r="AD70" s="931"/>
      <c r="AE70" s="844"/>
      <c r="AF70" s="844"/>
      <c r="AG70" s="858"/>
      <c r="AH70" s="858"/>
      <c r="AI70" s="844"/>
      <c r="AK70" s="858"/>
      <c r="AL70" s="858"/>
      <c r="AM70" s="916"/>
      <c r="AN70" s="1417"/>
      <c r="AO70" s="1417"/>
      <c r="AP70" s="1417"/>
      <c r="AQ70" s="1417"/>
      <c r="AR70" s="1417"/>
      <c r="AS70" s="1417"/>
      <c r="AT70" s="1417"/>
      <c r="AU70" s="1417"/>
      <c r="AV70" s="1417"/>
      <c r="AW70" s="1418"/>
      <c r="AX70" s="1418"/>
      <c r="AY70" s="1418"/>
      <c r="AZ70" s="1418"/>
      <c r="BA70" s="1418"/>
      <c r="BB70" s="1418"/>
      <c r="BC70" s="1418"/>
      <c r="BD70" s="1418"/>
      <c r="BE70" s="1418"/>
      <c r="BF70" s="1418"/>
      <c r="BG70" s="1418"/>
      <c r="BH70" s="1418"/>
      <c r="BI70" s="1418"/>
      <c r="BJ70" s="1418"/>
      <c r="BK70" s="1418"/>
      <c r="BL70" s="1418"/>
      <c r="BM70" s="1418"/>
      <c r="BN70" s="1418"/>
      <c r="BO70" s="1418"/>
      <c r="BP70" s="1418"/>
    </row>
    <row r="71" spans="1:68" s="834" customFormat="1" ht="16.5" customHeight="1">
      <c r="A71" s="1419"/>
      <c r="B71" s="1419"/>
      <c r="C71" s="1419"/>
      <c r="D71" s="1419"/>
      <c r="E71" s="1419"/>
      <c r="F71" s="1419"/>
      <c r="G71" s="1419"/>
      <c r="H71" s="1419"/>
      <c r="I71" s="1419"/>
      <c r="J71" s="1419"/>
      <c r="K71" s="1419"/>
      <c r="L71" s="1419"/>
      <c r="M71" s="1419"/>
      <c r="N71" s="844"/>
      <c r="P71" s="844"/>
      <c r="Q71" s="844"/>
      <c r="R71" s="844"/>
      <c r="S71" s="858"/>
      <c r="T71" s="858"/>
      <c r="U71" s="858"/>
      <c r="V71" s="858"/>
      <c r="W71" s="858"/>
      <c r="X71" s="858"/>
      <c r="Y71" s="858"/>
      <c r="Z71" s="932"/>
      <c r="AA71" s="844"/>
      <c r="AC71" s="932"/>
      <c r="AD71" s="858"/>
      <c r="AE71" s="858"/>
      <c r="AF71" s="844"/>
      <c r="AG71" s="844"/>
      <c r="AH71" s="844"/>
      <c r="AI71" s="844"/>
      <c r="AK71" s="844"/>
      <c r="AL71" s="844"/>
      <c r="AM71" s="916"/>
      <c r="AN71" s="1417"/>
      <c r="AO71" s="1417"/>
      <c r="AP71" s="1417"/>
      <c r="AQ71" s="1417"/>
      <c r="AR71" s="1417"/>
      <c r="AS71" s="1417"/>
      <c r="AT71" s="1417"/>
      <c r="AU71" s="1417"/>
      <c r="AV71" s="1417"/>
      <c r="AW71" s="1418"/>
      <c r="AX71" s="1418"/>
      <c r="AY71" s="1418"/>
      <c r="AZ71" s="1418"/>
      <c r="BA71" s="1418"/>
      <c r="BB71" s="1418"/>
      <c r="BC71" s="1418"/>
      <c r="BD71" s="1418"/>
      <c r="BE71" s="1418"/>
      <c r="BF71" s="1418"/>
      <c r="BG71" s="1418"/>
      <c r="BH71" s="1418"/>
      <c r="BI71" s="1418"/>
      <c r="BJ71" s="1418"/>
      <c r="BK71" s="1418"/>
      <c r="BL71" s="1418"/>
      <c r="BM71" s="1418"/>
      <c r="BN71" s="1418"/>
      <c r="BO71" s="1418"/>
      <c r="BP71" s="1418"/>
    </row>
    <row r="72" spans="1:68" s="834" customFormat="1" ht="16.5" customHeight="1">
      <c r="A72" s="1419"/>
      <c r="B72" s="1419"/>
      <c r="C72" s="1419"/>
      <c r="D72" s="1419"/>
      <c r="E72" s="1419"/>
      <c r="F72" s="1419"/>
      <c r="G72" s="1419"/>
      <c r="H72" s="1419"/>
      <c r="I72" s="1419"/>
      <c r="J72" s="1419"/>
      <c r="K72" s="1419"/>
      <c r="L72" s="1419"/>
      <c r="M72" s="1419"/>
      <c r="N72" s="844"/>
      <c r="O72" s="844"/>
      <c r="P72" s="933"/>
      <c r="Q72" s="933"/>
      <c r="R72" s="933"/>
      <c r="S72" s="933"/>
      <c r="T72" s="933"/>
      <c r="U72" s="933"/>
      <c r="V72" s="934"/>
      <c r="W72" s="934"/>
      <c r="X72" s="934"/>
      <c r="Y72" s="934"/>
      <c r="Z72" s="934"/>
      <c r="AA72" s="934"/>
      <c r="AB72" s="934"/>
      <c r="AC72" s="934"/>
      <c r="AD72" s="934"/>
      <c r="AE72" s="935"/>
      <c r="AF72" s="916"/>
      <c r="AG72" s="936"/>
      <c r="AH72" s="936"/>
      <c r="AI72" s="936"/>
      <c r="AJ72" s="844"/>
      <c r="AK72" s="936"/>
      <c r="AL72" s="937"/>
      <c r="AM72" s="938"/>
      <c r="AN72" s="1417"/>
      <c r="AO72" s="1417"/>
      <c r="AP72" s="1417"/>
      <c r="AQ72" s="1417"/>
      <c r="AR72" s="1417"/>
      <c r="AS72" s="1417"/>
      <c r="AT72" s="1417"/>
      <c r="AU72" s="1417"/>
      <c r="AV72" s="1417"/>
      <c r="AW72" s="1418"/>
      <c r="AX72" s="1418"/>
      <c r="AY72" s="1418"/>
      <c r="AZ72" s="1418"/>
      <c r="BA72" s="1418"/>
      <c r="BB72" s="1418"/>
      <c r="BC72" s="1418"/>
      <c r="BD72" s="1418"/>
      <c r="BE72" s="1418"/>
      <c r="BF72" s="1418"/>
      <c r="BG72" s="1418"/>
      <c r="BH72" s="1418"/>
      <c r="BI72" s="1418"/>
      <c r="BJ72" s="1418"/>
      <c r="BK72" s="1418"/>
      <c r="BL72" s="1418"/>
      <c r="BM72" s="1418"/>
      <c r="BN72" s="1418"/>
      <c r="BO72" s="1418"/>
      <c r="BP72" s="1418"/>
    </row>
    <row r="73" spans="1:68" s="940" customFormat="1" ht="8.25" customHeight="1">
      <c r="A73" s="939"/>
    </row>
    <row r="74" spans="1:68" s="940" customFormat="1" ht="8.25" customHeight="1">
      <c r="A74" s="939"/>
    </row>
    <row r="75" spans="1:68" s="940" customFormat="1" ht="8.25" customHeight="1">
      <c r="A75" s="939"/>
    </row>
    <row r="76" spans="1:68" s="940" customFormat="1" ht="8.25" customHeight="1">
      <c r="A76" s="939"/>
    </row>
    <row r="77" spans="1:68" s="940" customFormat="1" ht="8.25" customHeight="1">
      <c r="A77" s="939"/>
    </row>
    <row r="78" spans="1:68" s="940" customFormat="1" ht="8.25" customHeight="1">
      <c r="A78" s="939"/>
    </row>
    <row r="79" spans="1:68" s="940" customFormat="1" ht="8.25" customHeight="1">
      <c r="A79" s="939"/>
    </row>
    <row r="80" spans="1:68" s="940" customFormat="1" ht="8.25" customHeight="1">
      <c r="A80" s="939"/>
    </row>
    <row r="81" spans="1:1" s="940" customFormat="1" ht="8.25" customHeight="1">
      <c r="A81" s="939"/>
    </row>
    <row r="82" spans="1:1" s="940" customFormat="1" ht="8.25" customHeight="1">
      <c r="A82" s="939"/>
    </row>
    <row r="83" spans="1:1" s="940" customFormat="1" ht="8.25" customHeight="1">
      <c r="A83" s="939"/>
    </row>
    <row r="84" spans="1:1" s="940" customFormat="1" ht="8.25" customHeight="1">
      <c r="A84" s="939"/>
    </row>
    <row r="85" spans="1:1" s="940" customFormat="1" ht="8.25" customHeight="1">
      <c r="A85" s="939"/>
    </row>
    <row r="86" spans="1:1" s="940" customFormat="1" ht="8.25" customHeight="1">
      <c r="A86" s="939"/>
    </row>
    <row r="87" spans="1:1" s="940" customFormat="1" ht="8.25" customHeight="1">
      <c r="A87" s="939"/>
    </row>
    <row r="88" spans="1:1" s="940" customFormat="1" ht="8.25" customHeight="1">
      <c r="A88" s="939"/>
    </row>
    <row r="89" spans="1:1" s="940" customFormat="1" ht="8.25" customHeight="1">
      <c r="A89" s="939"/>
    </row>
    <row r="90" spans="1:1" s="940" customFormat="1" ht="8.25" customHeight="1">
      <c r="A90" s="939"/>
    </row>
    <row r="91" spans="1:1" s="940" customFormat="1" ht="8.25" customHeight="1">
      <c r="A91" s="939"/>
    </row>
    <row r="92" spans="1:1" s="940" customFormat="1" ht="8.25" customHeight="1">
      <c r="A92" s="939"/>
    </row>
    <row r="93" spans="1:1" s="940" customFormat="1" ht="8.25" customHeight="1">
      <c r="A93" s="939"/>
    </row>
    <row r="94" spans="1:1" s="940" customFormat="1" ht="8.25" customHeight="1">
      <c r="A94" s="939"/>
    </row>
    <row r="95" spans="1:1" s="940" customFormat="1" ht="8.25" customHeight="1">
      <c r="A95" s="939"/>
    </row>
    <row r="96" spans="1:1" s="940" customFormat="1" ht="8.25" customHeight="1">
      <c r="A96" s="939"/>
    </row>
    <row r="97" spans="1:1" s="940" customFormat="1" ht="8.25" customHeight="1">
      <c r="A97" s="939"/>
    </row>
    <row r="98" spans="1:1" s="940" customFormat="1" ht="8.25" customHeight="1">
      <c r="A98" s="939"/>
    </row>
    <row r="99" spans="1:1" s="940" customFormat="1" ht="8.25" customHeight="1">
      <c r="A99" s="939"/>
    </row>
    <row r="100" spans="1:1" s="940" customFormat="1" ht="8.25" customHeight="1">
      <c r="A100" s="939"/>
    </row>
    <row r="101" spans="1:1" s="940" customFormat="1" ht="8.25" customHeight="1">
      <c r="A101" s="939"/>
    </row>
    <row r="102" spans="1:1" s="940" customFormat="1" ht="8.25" customHeight="1">
      <c r="A102" s="939"/>
    </row>
    <row r="103" spans="1:1" s="940" customFormat="1" ht="8.25" customHeight="1">
      <c r="A103" s="939"/>
    </row>
    <row r="104" spans="1:1" s="940" customFormat="1" ht="8.25" customHeight="1">
      <c r="A104" s="939"/>
    </row>
    <row r="105" spans="1:1" s="940" customFormat="1" ht="8.25" customHeight="1">
      <c r="A105" s="939"/>
    </row>
    <row r="106" spans="1:1" s="940" customFormat="1" ht="8.25" customHeight="1">
      <c r="A106" s="939"/>
    </row>
    <row r="107" spans="1:1" s="940" customFormat="1" ht="8.25" customHeight="1">
      <c r="A107" s="939"/>
    </row>
    <row r="108" spans="1:1" s="940" customFormat="1" ht="8.25" customHeight="1">
      <c r="A108" s="939"/>
    </row>
    <row r="109" spans="1:1" s="940" customFormat="1" ht="8.25" customHeight="1">
      <c r="A109" s="939"/>
    </row>
    <row r="110" spans="1:1" s="940" customFormat="1" ht="8.25" customHeight="1">
      <c r="A110" s="939"/>
    </row>
    <row r="111" spans="1:1" s="940" customFormat="1" ht="8.25" customHeight="1">
      <c r="A111" s="939"/>
    </row>
    <row r="112" spans="1:1" s="940" customFormat="1" ht="8.25" customHeight="1">
      <c r="A112" s="939"/>
    </row>
    <row r="113" spans="1:1" s="940" customFormat="1" ht="8.25" customHeight="1">
      <c r="A113" s="939"/>
    </row>
    <row r="114" spans="1:1" s="940" customFormat="1" ht="8.25" customHeight="1">
      <c r="A114" s="939"/>
    </row>
    <row r="115" spans="1:1" s="940" customFormat="1" ht="8.25" customHeight="1">
      <c r="A115" s="939"/>
    </row>
    <row r="116" spans="1:1" s="940" customFormat="1" ht="8.25" customHeight="1">
      <c r="A116" s="939"/>
    </row>
    <row r="117" spans="1:1" s="940" customFormat="1" ht="8.25" customHeight="1">
      <c r="A117" s="939"/>
    </row>
    <row r="118" spans="1:1" s="940" customFormat="1" ht="8.25" customHeight="1">
      <c r="A118" s="939"/>
    </row>
    <row r="119" spans="1:1" s="940" customFormat="1" ht="8.25" customHeight="1">
      <c r="A119" s="939"/>
    </row>
    <row r="120" spans="1:1" s="940" customFormat="1" ht="8.25" customHeight="1">
      <c r="A120" s="939"/>
    </row>
    <row r="121" spans="1:1" s="940" customFormat="1" ht="8.25" customHeight="1">
      <c r="A121" s="939"/>
    </row>
    <row r="122" spans="1:1" s="940" customFormat="1" ht="8.25" customHeight="1">
      <c r="A122" s="939"/>
    </row>
    <row r="123" spans="1:1" s="940" customFormat="1" ht="8.25" customHeight="1">
      <c r="A123" s="939"/>
    </row>
    <row r="124" spans="1:1" s="940" customFormat="1" ht="8.25" customHeight="1">
      <c r="A124" s="939"/>
    </row>
    <row r="125" spans="1:1" s="940" customFormat="1" ht="8.25" customHeight="1">
      <c r="A125" s="939"/>
    </row>
    <row r="126" spans="1:1" s="940" customFormat="1" ht="8.25" customHeight="1">
      <c r="A126" s="939"/>
    </row>
    <row r="127" spans="1:1" s="940" customFormat="1" ht="8.25" customHeight="1">
      <c r="A127" s="939"/>
    </row>
    <row r="128" spans="1:1" s="940" customFormat="1" ht="8.25" customHeight="1">
      <c r="A128" s="939"/>
    </row>
    <row r="129" spans="1:1" s="940" customFormat="1" ht="8.25" customHeight="1">
      <c r="A129" s="939"/>
    </row>
    <row r="130" spans="1:1" s="940" customFormat="1" ht="8.25" customHeight="1">
      <c r="A130" s="939"/>
    </row>
    <row r="131" spans="1:1" s="940" customFormat="1" ht="8.25" customHeight="1">
      <c r="A131" s="939"/>
    </row>
    <row r="132" spans="1:1" s="940" customFormat="1" ht="8.25" customHeight="1">
      <c r="A132" s="939"/>
    </row>
    <row r="133" spans="1:1" s="940" customFormat="1" ht="8.25" customHeight="1">
      <c r="A133" s="939"/>
    </row>
    <row r="134" spans="1:1" s="940" customFormat="1" ht="8.25" customHeight="1">
      <c r="A134" s="939"/>
    </row>
    <row r="135" spans="1:1" s="940" customFormat="1" ht="8.25" customHeight="1">
      <c r="A135" s="939"/>
    </row>
    <row r="136" spans="1:1" s="940" customFormat="1" ht="8.25" customHeight="1">
      <c r="A136" s="939"/>
    </row>
    <row r="137" spans="1:1" s="940" customFormat="1" ht="8.25" customHeight="1">
      <c r="A137" s="939"/>
    </row>
    <row r="138" spans="1:1" s="940" customFormat="1" ht="8.25" customHeight="1">
      <c r="A138" s="939"/>
    </row>
    <row r="139" spans="1:1" s="940" customFormat="1" ht="8.25" customHeight="1">
      <c r="A139" s="939"/>
    </row>
    <row r="140" spans="1:1" s="940" customFormat="1" ht="8.25" customHeight="1">
      <c r="A140" s="939"/>
    </row>
    <row r="141" spans="1:1" s="940" customFormat="1" ht="8.25" customHeight="1">
      <c r="A141" s="939"/>
    </row>
    <row r="142" spans="1:1" s="940" customFormat="1" ht="8.25" customHeight="1">
      <c r="A142" s="939"/>
    </row>
    <row r="143" spans="1:1" s="940" customFormat="1" ht="8.25" customHeight="1">
      <c r="A143" s="939"/>
    </row>
    <row r="144" spans="1:1" s="940" customFormat="1" ht="8.25" customHeight="1">
      <c r="A144" s="939"/>
    </row>
    <row r="145" spans="1:1" s="940" customFormat="1" ht="8.25" customHeight="1">
      <c r="A145" s="939"/>
    </row>
    <row r="146" spans="1:1" s="940" customFormat="1" ht="8.25" customHeight="1">
      <c r="A146" s="939"/>
    </row>
    <row r="147" spans="1:1" s="940" customFormat="1" ht="8.25" customHeight="1">
      <c r="A147" s="939"/>
    </row>
    <row r="148" spans="1:1" s="940" customFormat="1" ht="8.25" customHeight="1">
      <c r="A148" s="939"/>
    </row>
    <row r="149" spans="1:1" s="940" customFormat="1" ht="8.25" customHeight="1">
      <c r="A149" s="939"/>
    </row>
    <row r="150" spans="1:1" s="940" customFormat="1" ht="8.25" customHeight="1">
      <c r="A150" s="939"/>
    </row>
    <row r="151" spans="1:1" s="940" customFormat="1" ht="8.25" customHeight="1">
      <c r="A151" s="939"/>
    </row>
    <row r="152" spans="1:1" s="940" customFormat="1" ht="8.25" customHeight="1">
      <c r="A152" s="939"/>
    </row>
    <row r="153" spans="1:1" s="940" customFormat="1" ht="8.25" customHeight="1">
      <c r="A153" s="939"/>
    </row>
    <row r="154" spans="1:1" s="940" customFormat="1" ht="8.25" customHeight="1">
      <c r="A154" s="939"/>
    </row>
    <row r="155" spans="1:1" s="940" customFormat="1" ht="8.25" customHeight="1">
      <c r="A155" s="939"/>
    </row>
    <row r="156" spans="1:1" s="940" customFormat="1" ht="8.25" customHeight="1">
      <c r="A156" s="939"/>
    </row>
    <row r="157" spans="1:1" s="940" customFormat="1" ht="8.25" customHeight="1">
      <c r="A157" s="939"/>
    </row>
    <row r="158" spans="1:1" s="940" customFormat="1" ht="8.25" customHeight="1">
      <c r="A158" s="939"/>
    </row>
    <row r="159" spans="1:1" ht="8.25" customHeight="1"/>
    <row r="160" spans="1:1"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8.25" customHeight="1"/>
    <row r="175" ht="8.25" customHeight="1"/>
    <row r="176"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row r="292" ht="8.25" customHeight="1"/>
    <row r="293" ht="8.25" customHeight="1"/>
    <row r="294" ht="8.25" customHeight="1"/>
    <row r="295" ht="8.25" customHeight="1"/>
    <row r="296" ht="8.25" customHeight="1"/>
    <row r="297" ht="8.25" customHeight="1"/>
    <row r="298" ht="8.25" customHeight="1"/>
    <row r="299" ht="8.25" customHeight="1"/>
    <row r="300" ht="8.25" customHeight="1"/>
    <row r="301" ht="8.25" customHeight="1"/>
    <row r="302" ht="8.25" customHeight="1"/>
    <row r="303" ht="8.25" customHeight="1"/>
    <row r="304" ht="8.25" customHeight="1"/>
    <row r="305" ht="8.25" customHeight="1"/>
    <row r="306" ht="8.25" customHeight="1"/>
    <row r="307" ht="8.25" customHeight="1"/>
    <row r="308" ht="8.25" customHeight="1"/>
    <row r="309" ht="8.25" customHeight="1"/>
    <row r="310" ht="8.25" customHeight="1"/>
    <row r="311" ht="8.25" customHeight="1"/>
    <row r="312" ht="8.25" customHeight="1"/>
    <row r="313" ht="8.25" customHeight="1"/>
    <row r="314" ht="8.25" customHeight="1"/>
    <row r="315" ht="8.25" customHeight="1"/>
    <row r="316" ht="8.25" customHeight="1"/>
    <row r="317" ht="8.25" customHeight="1"/>
    <row r="318" ht="8.25" customHeight="1"/>
    <row r="319" ht="8.25" customHeight="1"/>
    <row r="320" ht="8.25" customHeight="1"/>
    <row r="321" ht="8.25" customHeight="1"/>
    <row r="322" ht="8.25" customHeight="1"/>
    <row r="323" ht="8.25" customHeight="1"/>
    <row r="324" ht="8.25" customHeight="1"/>
    <row r="325" ht="8.25" customHeight="1"/>
    <row r="326" ht="8.25" customHeight="1"/>
    <row r="327" ht="8.25" customHeight="1"/>
    <row r="328" ht="8.25" customHeight="1"/>
    <row r="329" ht="8.25" customHeight="1"/>
    <row r="330" ht="8.25" customHeight="1"/>
    <row r="331" ht="8.25" customHeight="1"/>
    <row r="332" ht="8.25" customHeight="1"/>
    <row r="333" ht="8.25" customHeight="1"/>
    <row r="334" ht="8.25" customHeight="1"/>
    <row r="335" ht="8.25" customHeight="1"/>
    <row r="336" ht="8.25" customHeight="1"/>
    <row r="337" ht="8.25" customHeight="1"/>
    <row r="338" ht="8.25" customHeight="1"/>
    <row r="339" ht="8.25" customHeight="1"/>
    <row r="340" ht="8.25" customHeight="1"/>
    <row r="341" ht="8.25" customHeight="1"/>
    <row r="342" ht="8.25" customHeight="1"/>
    <row r="343" ht="8.25" customHeight="1"/>
    <row r="344" ht="8.25" customHeight="1"/>
    <row r="345" ht="8.25" customHeight="1"/>
    <row r="346" ht="8.25" customHeight="1"/>
    <row r="347" ht="8.25" customHeight="1"/>
    <row r="348" ht="8.25" customHeight="1"/>
  </sheetData>
  <mergeCells count="60">
    <mergeCell ref="BZ5:CF5"/>
    <mergeCell ref="A5:M5"/>
    <mergeCell ref="N5:Z5"/>
    <mergeCell ref="AA5:AM5"/>
    <mergeCell ref="AN5:AV5"/>
    <mergeCell ref="AW5:BP5"/>
    <mergeCell ref="A6:M6"/>
    <mergeCell ref="AW6:BP25"/>
    <mergeCell ref="A7:M7"/>
    <mergeCell ref="A8:M23"/>
    <mergeCell ref="P8:X8"/>
    <mergeCell ref="AD8:AJ8"/>
    <mergeCell ref="U15:AC16"/>
    <mergeCell ref="AD15:AM16"/>
    <mergeCell ref="U17:AC17"/>
    <mergeCell ref="AD17:AM17"/>
    <mergeCell ref="U18:AC18"/>
    <mergeCell ref="AD18:AM18"/>
    <mergeCell ref="U19:AC19"/>
    <mergeCell ref="AD19:AM19"/>
    <mergeCell ref="A25:M25"/>
    <mergeCell ref="AW26:BP30"/>
    <mergeCell ref="A28:M28"/>
    <mergeCell ref="A30:M30"/>
    <mergeCell ref="A34:M34"/>
    <mergeCell ref="N34:Z34"/>
    <mergeCell ref="AA34:AM34"/>
    <mergeCell ref="AN34:AV34"/>
    <mergeCell ref="AW34:BP34"/>
    <mergeCell ref="A26:M26"/>
    <mergeCell ref="BZ34:CF34"/>
    <mergeCell ref="A35:M35"/>
    <mergeCell ref="AW35:BP42"/>
    <mergeCell ref="A36:M36"/>
    <mergeCell ref="A37:M40"/>
    <mergeCell ref="AN37:AV41"/>
    <mergeCell ref="A42:M42"/>
    <mergeCell ref="A49:M49"/>
    <mergeCell ref="AN49:AV61"/>
    <mergeCell ref="AW49:BP61"/>
    <mergeCell ref="A50:M59"/>
    <mergeCell ref="O52:AE53"/>
    <mergeCell ref="AF52:AK53"/>
    <mergeCell ref="N54:AK55"/>
    <mergeCell ref="O57:AE58"/>
    <mergeCell ref="AF57:AK58"/>
    <mergeCell ref="O60:AE60"/>
    <mergeCell ref="AF60:AK60"/>
    <mergeCell ref="A61:M61"/>
    <mergeCell ref="A43:M43"/>
    <mergeCell ref="AW43:BP48"/>
    <mergeCell ref="AN44:AV47"/>
    <mergeCell ref="A45:M46"/>
    <mergeCell ref="A48:M48"/>
    <mergeCell ref="A62:M62"/>
    <mergeCell ref="AN62:AV72"/>
    <mergeCell ref="AW62:BP72"/>
    <mergeCell ref="A63:M70"/>
    <mergeCell ref="A71:M71"/>
    <mergeCell ref="A72:M72"/>
  </mergeCells>
  <phoneticPr fontId="4"/>
  <pageMargins left="0.70866141732283472" right="0.51181102362204722" top="0.70866141732283472" bottom="0.35433070866141736" header="0.31496062992125984" footer="0"/>
  <pageSetup paperSize="9" scale="89" fitToHeight="12" orientation="portrait" r:id="rId1"/>
  <headerFooter>
    <oddFooter>&amp;C17</oddFooter>
  </headerFooter>
  <rowBreaks count="1" manualBreakCount="1">
    <brk id="48" max="16383" man="1"/>
  </rowBreaks>
  <colBreaks count="1" manualBreakCount="1">
    <brk id="68"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71"/>
  <sheetViews>
    <sheetView view="pageBreakPreview" zoomScaleNormal="100" zoomScaleSheetLayoutView="100" workbookViewId="0">
      <pane xSplit="2" ySplit="6" topLeftCell="C15" activePane="bottomRight" state="frozen"/>
      <selection activeCell="M7" sqref="M7"/>
      <selection pane="topRight" activeCell="M7" sqref="M7"/>
      <selection pane="bottomLeft" activeCell="M7" sqref="M7"/>
      <selection pane="bottomRight" activeCell="M7" sqref="M7"/>
    </sheetView>
  </sheetViews>
  <sheetFormatPr defaultRowHeight="13.5"/>
  <cols>
    <col min="1" max="1" width="3.25" style="1004" customWidth="1"/>
    <col min="2" max="2" width="5.625" style="1005" customWidth="1"/>
    <col min="3" max="3" width="0.875" style="1005" customWidth="1"/>
    <col min="4" max="4" width="11.875" style="1004" customWidth="1"/>
    <col min="5" max="5" width="0.875" style="1005" customWidth="1"/>
    <col min="6" max="6" width="11.875" style="1004" customWidth="1"/>
    <col min="7" max="7" width="0.875" style="1005" customWidth="1"/>
    <col min="8" max="8" width="11.875" style="1004" customWidth="1"/>
    <col min="9" max="9" width="0.875" style="1005" customWidth="1"/>
    <col min="10" max="10" width="11.875" style="1004" customWidth="1"/>
    <col min="11" max="11" width="0.875" style="1005" customWidth="1"/>
    <col min="12" max="12" width="11.875" style="1004" customWidth="1"/>
    <col min="13" max="14" width="13" style="1004" customWidth="1"/>
    <col min="15" max="15" width="1.625" style="1005" customWidth="1"/>
    <col min="16" max="17" width="13" style="1004" customWidth="1"/>
    <col min="18" max="18" width="4.25" style="1004" customWidth="1"/>
    <col min="19" max="16384" width="9" style="1004"/>
  </cols>
  <sheetData>
    <row r="1" spans="1:18" ht="17.25">
      <c r="A1" s="1070" t="s">
        <v>768</v>
      </c>
    </row>
    <row r="2" spans="1:18" ht="17.25">
      <c r="A2" s="1070"/>
    </row>
    <row r="3" spans="1:18" ht="20.25" customHeight="1" thickBot="1">
      <c r="M3" s="1069"/>
      <c r="N3" s="1069"/>
      <c r="P3" s="1069"/>
      <c r="Q3" s="1069" t="s">
        <v>767</v>
      </c>
    </row>
    <row r="4" spans="1:18" ht="18.75" customHeight="1">
      <c r="B4" s="1547" t="s">
        <v>766</v>
      </c>
      <c r="C4" s="1532" t="s">
        <v>765</v>
      </c>
      <c r="D4" s="1533"/>
      <c r="E4" s="1533"/>
      <c r="F4" s="1533"/>
      <c r="G4" s="1533"/>
      <c r="H4" s="1533"/>
      <c r="I4" s="1533"/>
      <c r="J4" s="1533"/>
      <c r="K4" s="1533"/>
      <c r="L4" s="1533"/>
      <c r="M4" s="1533"/>
      <c r="N4" s="1534"/>
      <c r="O4" s="1065"/>
      <c r="P4" s="1524" t="s">
        <v>764</v>
      </c>
      <c r="Q4" s="1525"/>
    </row>
    <row r="5" spans="1:18" ht="18.75" customHeight="1">
      <c r="B5" s="1548"/>
      <c r="C5" s="1536" t="s">
        <v>759</v>
      </c>
      <c r="D5" s="1540"/>
      <c r="E5" s="1536" t="s">
        <v>763</v>
      </c>
      <c r="F5" s="1540"/>
      <c r="G5" s="1536" t="s">
        <v>762</v>
      </c>
      <c r="H5" s="1540"/>
      <c r="I5" s="1528" t="s">
        <v>761</v>
      </c>
      <c r="J5" s="1529"/>
      <c r="K5" s="1536" t="s">
        <v>760</v>
      </c>
      <c r="L5" s="1537"/>
      <c r="M5" s="1528" t="s">
        <v>758</v>
      </c>
      <c r="N5" s="1068"/>
      <c r="O5" s="1067"/>
      <c r="P5" s="1526" t="s">
        <v>759</v>
      </c>
      <c r="Q5" s="1522" t="s">
        <v>758</v>
      </c>
      <c r="R5" s="1005"/>
    </row>
    <row r="6" spans="1:18" ht="30" customHeight="1">
      <c r="B6" s="1549"/>
      <c r="C6" s="1538"/>
      <c r="D6" s="1541"/>
      <c r="E6" s="1538"/>
      <c r="F6" s="1541"/>
      <c r="G6" s="1538"/>
      <c r="H6" s="1541"/>
      <c r="I6" s="1530"/>
      <c r="J6" s="1531"/>
      <c r="K6" s="1538"/>
      <c r="L6" s="1539"/>
      <c r="M6" s="1535"/>
      <c r="N6" s="1066" t="s">
        <v>757</v>
      </c>
      <c r="O6" s="1065"/>
      <c r="P6" s="1527"/>
      <c r="Q6" s="1523"/>
    </row>
    <row r="7" spans="1:18" ht="31.5" hidden="1" customHeight="1" thickTop="1">
      <c r="B7" s="1542" t="s">
        <v>756</v>
      </c>
      <c r="C7" s="1045"/>
      <c r="D7" s="1544">
        <v>1922859</v>
      </c>
      <c r="E7" s="1033"/>
      <c r="F7" s="1544">
        <v>724851</v>
      </c>
      <c r="G7" s="1033"/>
      <c r="H7" s="1546">
        <v>329893</v>
      </c>
      <c r="I7" s="1045"/>
      <c r="J7" s="1059">
        <v>231274</v>
      </c>
      <c r="K7" s="1033"/>
      <c r="L7" s="1546">
        <v>110585</v>
      </c>
      <c r="M7" s="1507">
        <v>1499222</v>
      </c>
      <c r="N7" s="1508" t="s">
        <v>755</v>
      </c>
      <c r="O7" s="1038"/>
      <c r="P7" s="1509">
        <v>4477241</v>
      </c>
      <c r="Q7" s="1510">
        <v>3805307</v>
      </c>
    </row>
    <row r="8" spans="1:18" ht="31.5" hidden="1" customHeight="1" thickBot="1">
      <c r="B8" s="1543"/>
      <c r="C8" s="1064"/>
      <c r="D8" s="1545"/>
      <c r="E8" s="1063"/>
      <c r="F8" s="1545"/>
      <c r="G8" s="1033"/>
      <c r="H8" s="1546"/>
      <c r="I8" s="1045"/>
      <c r="J8" s="1061">
        <v>114370</v>
      </c>
      <c r="K8" s="1033"/>
      <c r="L8" s="1546"/>
      <c r="M8" s="1507"/>
      <c r="N8" s="1508"/>
      <c r="O8" s="1038"/>
      <c r="P8" s="1506"/>
      <c r="Q8" s="1511"/>
    </row>
    <row r="9" spans="1:18" ht="31.5" hidden="1" customHeight="1" thickTop="1" thickBot="1">
      <c r="B9" s="1062" t="s">
        <v>754</v>
      </c>
      <c r="C9" s="1516"/>
      <c r="D9" s="1517"/>
      <c r="E9" s="1517"/>
      <c r="F9" s="1517"/>
      <c r="G9" s="1517"/>
      <c r="H9" s="1517"/>
      <c r="I9" s="1517"/>
      <c r="J9" s="1517"/>
      <c r="K9" s="1517"/>
      <c r="L9" s="1517"/>
      <c r="M9" s="1517"/>
      <c r="N9" s="1518"/>
      <c r="O9" s="1038"/>
      <c r="P9" s="1514"/>
      <c r="Q9" s="1515"/>
    </row>
    <row r="10" spans="1:18" ht="31.5" hidden="1" customHeight="1" thickTop="1">
      <c r="B10" s="1542">
        <v>16</v>
      </c>
      <c r="C10" s="1045"/>
      <c r="D10" s="1544">
        <v>1757723</v>
      </c>
      <c r="E10" s="1033"/>
      <c r="F10" s="1544">
        <v>597821</v>
      </c>
      <c r="G10" s="1033"/>
      <c r="H10" s="1546">
        <v>305462</v>
      </c>
      <c r="I10" s="1045"/>
      <c r="J10" s="1059">
        <v>359082</v>
      </c>
      <c r="K10" s="1033"/>
      <c r="L10" s="1546">
        <v>204585</v>
      </c>
      <c r="M10" s="1507">
        <v>2886261</v>
      </c>
      <c r="N10" s="1519">
        <v>2728639</v>
      </c>
      <c r="O10" s="1038"/>
      <c r="P10" s="1520">
        <v>4331979</v>
      </c>
      <c r="Q10" s="1505">
        <v>5519601</v>
      </c>
    </row>
    <row r="11" spans="1:18" ht="31.5" hidden="1" customHeight="1" thickBot="1">
      <c r="B11" s="1558"/>
      <c r="C11" s="1045"/>
      <c r="D11" s="1544"/>
      <c r="E11" s="1033"/>
      <c r="F11" s="1544"/>
      <c r="G11" s="1033"/>
      <c r="H11" s="1546"/>
      <c r="I11" s="1045"/>
      <c r="J11" s="1061">
        <v>209485</v>
      </c>
      <c r="K11" s="1033"/>
      <c r="L11" s="1546"/>
      <c r="M11" s="1507"/>
      <c r="N11" s="1519"/>
      <c r="O11" s="1038"/>
      <c r="P11" s="1521"/>
      <c r="Q11" s="1506"/>
    </row>
    <row r="12" spans="1:18" ht="31.5" hidden="1" customHeight="1" thickTop="1">
      <c r="B12" s="1060" t="s">
        <v>754</v>
      </c>
      <c r="C12" s="1516"/>
      <c r="D12" s="1517"/>
      <c r="E12" s="1517"/>
      <c r="F12" s="1517"/>
      <c r="G12" s="1517"/>
      <c r="H12" s="1517"/>
      <c r="I12" s="1517"/>
      <c r="J12" s="1517"/>
      <c r="K12" s="1517"/>
      <c r="L12" s="1517"/>
      <c r="M12" s="1517"/>
      <c r="N12" s="1518"/>
      <c r="O12" s="1038"/>
      <c r="P12" s="1512"/>
      <c r="Q12" s="1513"/>
    </row>
    <row r="13" spans="1:18" ht="37.5" hidden="1" customHeight="1">
      <c r="B13" s="1542" t="s">
        <v>753</v>
      </c>
      <c r="C13" s="1045"/>
      <c r="D13" s="1544">
        <v>1720550</v>
      </c>
      <c r="E13" s="1033"/>
      <c r="F13" s="1544">
        <v>622603</v>
      </c>
      <c r="G13" s="1033"/>
      <c r="H13" s="1546">
        <v>232747</v>
      </c>
      <c r="I13" s="1045"/>
      <c r="J13" s="1059">
        <v>505647</v>
      </c>
      <c r="K13" s="1033"/>
      <c r="L13" s="1546">
        <v>230394</v>
      </c>
      <c r="M13" s="1507">
        <v>2827796</v>
      </c>
      <c r="N13" s="1519">
        <v>2361050</v>
      </c>
      <c r="O13" s="1038"/>
      <c r="P13" s="1520">
        <v>3935403</v>
      </c>
      <c r="Q13" s="1600">
        <v>4999253</v>
      </c>
    </row>
    <row r="14" spans="1:18" ht="37.5" hidden="1" customHeight="1">
      <c r="B14" s="1615"/>
      <c r="C14" s="1049"/>
      <c r="D14" s="1560"/>
      <c r="E14" s="1046"/>
      <c r="F14" s="1560"/>
      <c r="G14" s="1046"/>
      <c r="H14" s="1564"/>
      <c r="I14" s="1049"/>
      <c r="J14" s="1058">
        <v>291648</v>
      </c>
      <c r="K14" s="1046"/>
      <c r="L14" s="1564"/>
      <c r="M14" s="1614">
        <v>2361050</v>
      </c>
      <c r="N14" s="1600"/>
      <c r="O14" s="1038"/>
      <c r="P14" s="1613"/>
      <c r="Q14" s="1608"/>
    </row>
    <row r="15" spans="1:18" ht="18.75" customHeight="1">
      <c r="B15" s="1602" t="s">
        <v>752</v>
      </c>
      <c r="C15" s="1053"/>
      <c r="D15" s="1559">
        <v>1665246</v>
      </c>
      <c r="E15" s="1052"/>
      <c r="F15" s="1559">
        <v>606631</v>
      </c>
      <c r="G15" s="1052"/>
      <c r="H15" s="1559">
        <v>219742</v>
      </c>
      <c r="I15" s="1053"/>
      <c r="J15" s="1561">
        <v>506568</v>
      </c>
      <c r="K15" s="1050"/>
      <c r="L15" s="1563">
        <v>235844</v>
      </c>
      <c r="M15" s="1605">
        <v>2829955</v>
      </c>
      <c r="N15" s="1599">
        <v>2278549</v>
      </c>
      <c r="O15" s="1038"/>
      <c r="P15" s="1521">
        <v>3833475</v>
      </c>
      <c r="Q15" s="1599">
        <v>4915332</v>
      </c>
    </row>
    <row r="16" spans="1:18" ht="18.75" customHeight="1">
      <c r="A16" s="1594"/>
      <c r="B16" s="1595"/>
      <c r="C16" s="1045"/>
      <c r="D16" s="1609"/>
      <c r="E16" s="1044"/>
      <c r="F16" s="1609"/>
      <c r="G16" s="1044"/>
      <c r="H16" s="1609"/>
      <c r="I16" s="1045"/>
      <c r="J16" s="1562"/>
      <c r="K16" s="1033"/>
      <c r="L16" s="1546"/>
      <c r="M16" s="1507"/>
      <c r="N16" s="1519"/>
      <c r="O16" s="1038"/>
      <c r="P16" s="1601"/>
      <c r="Q16" s="1519"/>
    </row>
    <row r="17" spans="1:18" ht="18.75" customHeight="1">
      <c r="A17" s="1594"/>
      <c r="B17" s="1595"/>
      <c r="C17" s="1045"/>
      <c r="D17" s="1609"/>
      <c r="E17" s="1044"/>
      <c r="F17" s="1609"/>
      <c r="G17" s="1044"/>
      <c r="H17" s="1609"/>
      <c r="I17" s="1045"/>
      <c r="J17" s="1573">
        <v>297039</v>
      </c>
      <c r="K17" s="1033"/>
      <c r="L17" s="1546"/>
      <c r="M17" s="1507"/>
      <c r="N17" s="1519"/>
      <c r="O17" s="1038"/>
      <c r="P17" s="1601"/>
      <c r="Q17" s="1519"/>
    </row>
    <row r="18" spans="1:18" ht="18.75" customHeight="1">
      <c r="A18" s="1006"/>
      <c r="B18" s="1596"/>
      <c r="C18" s="1045"/>
      <c r="D18" s="1610"/>
      <c r="E18" s="1044"/>
      <c r="F18" s="1610"/>
      <c r="G18" s="1044"/>
      <c r="H18" s="1610"/>
      <c r="I18" s="1045"/>
      <c r="J18" s="1574"/>
      <c r="K18" s="1033"/>
      <c r="L18" s="1564"/>
      <c r="M18" s="1614"/>
      <c r="N18" s="1600"/>
      <c r="O18" s="1038"/>
      <c r="P18" s="1520"/>
      <c r="Q18" s="1600"/>
    </row>
    <row r="19" spans="1:18" ht="18.75" customHeight="1">
      <c r="A19" s="1006"/>
      <c r="B19" s="1606">
        <v>25</v>
      </c>
      <c r="C19" s="1053"/>
      <c r="D19" s="1587">
        <v>1669953</v>
      </c>
      <c r="E19" s="1050"/>
      <c r="F19" s="1559">
        <v>621892</v>
      </c>
      <c r="G19" s="1050"/>
      <c r="H19" s="1559">
        <v>214884</v>
      </c>
      <c r="I19" s="1053"/>
      <c r="J19" s="1561">
        <v>516088</v>
      </c>
      <c r="K19" s="1050"/>
      <c r="L19" s="1563">
        <v>239715</v>
      </c>
      <c r="M19" s="1605">
        <v>2831245</v>
      </c>
      <c r="N19" s="1599">
        <v>2203135</v>
      </c>
      <c r="O19" s="1038"/>
      <c r="P19" s="1521">
        <v>3772493</v>
      </c>
      <c r="Q19" s="1599">
        <v>4825790</v>
      </c>
    </row>
    <row r="20" spans="1:18" ht="18.75" customHeight="1">
      <c r="A20" s="1006"/>
      <c r="B20" s="1607"/>
      <c r="C20" s="1045"/>
      <c r="D20" s="1588"/>
      <c r="E20" s="1033"/>
      <c r="F20" s="1544"/>
      <c r="G20" s="1033"/>
      <c r="H20" s="1544"/>
      <c r="I20" s="1045"/>
      <c r="J20" s="1562"/>
      <c r="K20" s="1033"/>
      <c r="L20" s="1546"/>
      <c r="M20" s="1507"/>
      <c r="N20" s="1519"/>
      <c r="O20" s="1038"/>
      <c r="P20" s="1601"/>
      <c r="Q20" s="1519"/>
    </row>
    <row r="21" spans="1:18" ht="18.75" customHeight="1">
      <c r="A21" s="1006"/>
      <c r="B21" s="1607"/>
      <c r="C21" s="1045"/>
      <c r="D21" s="1588"/>
      <c r="E21" s="1033"/>
      <c r="F21" s="1544"/>
      <c r="G21" s="1033"/>
      <c r="H21" s="1544"/>
      <c r="I21" s="1045"/>
      <c r="J21" s="1573">
        <v>296747</v>
      </c>
      <c r="K21" s="1033"/>
      <c r="L21" s="1546"/>
      <c r="M21" s="1507"/>
      <c r="N21" s="1519"/>
      <c r="O21" s="1038"/>
      <c r="P21" s="1601"/>
      <c r="Q21" s="1519"/>
    </row>
    <row r="22" spans="1:18" ht="18.75" customHeight="1">
      <c r="A22" s="1006"/>
      <c r="B22" s="1607"/>
      <c r="C22" s="1045"/>
      <c r="D22" s="1588"/>
      <c r="E22" s="1033"/>
      <c r="F22" s="1544"/>
      <c r="G22" s="1033"/>
      <c r="H22" s="1544"/>
      <c r="I22" s="1045"/>
      <c r="J22" s="1573"/>
      <c r="K22" s="1033"/>
      <c r="L22" s="1546"/>
      <c r="M22" s="1507"/>
      <c r="N22" s="1519"/>
      <c r="O22" s="1038"/>
      <c r="P22" s="1601"/>
      <c r="Q22" s="1519"/>
    </row>
    <row r="23" spans="1:18" ht="18.75" customHeight="1">
      <c r="A23" s="1006"/>
      <c r="B23" s="1602" t="s">
        <v>751</v>
      </c>
      <c r="C23" s="1053"/>
      <c r="D23" s="1587">
        <v>1681385</v>
      </c>
      <c r="E23" s="1052"/>
      <c r="F23" s="1587">
        <v>643015</v>
      </c>
      <c r="G23" s="1052"/>
      <c r="H23" s="1587">
        <v>196932</v>
      </c>
      <c r="I23" s="1051"/>
      <c r="J23" s="1597">
        <v>518628</v>
      </c>
      <c r="K23" s="1050"/>
      <c r="L23" s="1565">
        <v>239843</v>
      </c>
      <c r="M23" s="1568">
        <v>2811485</v>
      </c>
      <c r="N23" s="1603">
        <v>2134663</v>
      </c>
      <c r="O23" s="1038"/>
      <c r="P23" s="1585">
        <v>4057537</v>
      </c>
      <c r="Q23" s="1553">
        <v>4668602</v>
      </c>
    </row>
    <row r="24" spans="1:18" ht="18.75" customHeight="1">
      <c r="A24" s="1594"/>
      <c r="B24" s="1595"/>
      <c r="C24" s="1045"/>
      <c r="D24" s="1588"/>
      <c r="E24" s="1044"/>
      <c r="F24" s="1588"/>
      <c r="G24" s="1044"/>
      <c r="H24" s="1588"/>
      <c r="I24" s="1043"/>
      <c r="J24" s="1598"/>
      <c r="K24" s="1033"/>
      <c r="L24" s="1566"/>
      <c r="M24" s="1569"/>
      <c r="N24" s="1604"/>
      <c r="O24" s="1038"/>
      <c r="P24" s="1581"/>
      <c r="Q24" s="1554"/>
    </row>
    <row r="25" spans="1:18" ht="18.75" customHeight="1">
      <c r="A25" s="1594"/>
      <c r="B25" s="1595"/>
      <c r="C25" s="1045"/>
      <c r="D25" s="1588"/>
      <c r="E25" s="1044"/>
      <c r="F25" s="1588"/>
      <c r="G25" s="1044"/>
      <c r="H25" s="1588"/>
      <c r="I25" s="1043"/>
      <c r="J25" s="1573">
        <v>294362</v>
      </c>
      <c r="K25" s="1033"/>
      <c r="L25" s="1566"/>
      <c r="M25" s="1569"/>
      <c r="N25" s="1604"/>
      <c r="O25" s="1038"/>
      <c r="P25" s="1581"/>
      <c r="Q25" s="1554"/>
    </row>
    <row r="26" spans="1:18" ht="18.75" customHeight="1">
      <c r="B26" s="1596"/>
      <c r="C26" s="1049"/>
      <c r="D26" s="1589"/>
      <c r="E26" s="1048"/>
      <c r="F26" s="1589"/>
      <c r="G26" s="1048"/>
      <c r="H26" s="1589"/>
      <c r="I26" s="1047"/>
      <c r="J26" s="1574"/>
      <c r="K26" s="1046"/>
      <c r="L26" s="1567"/>
      <c r="M26" s="1569"/>
      <c r="N26" s="1604"/>
      <c r="O26" s="1038"/>
      <c r="P26" s="1581"/>
      <c r="Q26" s="1554"/>
    </row>
    <row r="27" spans="1:18" ht="18.75" customHeight="1">
      <c r="B27" s="1595">
        <v>27</v>
      </c>
      <c r="C27" s="1045"/>
      <c r="D27" s="1587">
        <v>1726621</v>
      </c>
      <c r="E27" s="1043"/>
      <c r="F27" s="1587">
        <v>639756</v>
      </c>
      <c r="G27" s="1043"/>
      <c r="H27" s="1587">
        <v>205020</v>
      </c>
      <c r="I27" s="1043"/>
      <c r="J27" s="1597">
        <v>531403</v>
      </c>
      <c r="K27" s="1045"/>
      <c r="L27" s="1565">
        <v>236129</v>
      </c>
      <c r="M27" s="1550">
        <v>2690891</v>
      </c>
      <c r="N27" s="1553">
        <v>1968510</v>
      </c>
      <c r="O27" s="1038"/>
      <c r="P27" s="1585">
        <v>3995751</v>
      </c>
      <c r="Q27" s="1553">
        <v>4456659</v>
      </c>
    </row>
    <row r="28" spans="1:18" ht="18.75" customHeight="1">
      <c r="B28" s="1595"/>
      <c r="C28" s="1045"/>
      <c r="D28" s="1588"/>
      <c r="E28" s="1044"/>
      <c r="F28" s="1588"/>
      <c r="G28" s="1044"/>
      <c r="H28" s="1588"/>
      <c r="I28" s="1043"/>
      <c r="J28" s="1598"/>
      <c r="K28" s="1033"/>
      <c r="L28" s="1566"/>
      <c r="M28" s="1551"/>
      <c r="N28" s="1554"/>
      <c r="O28" s="1038"/>
      <c r="P28" s="1581"/>
      <c r="Q28" s="1554"/>
      <c r="R28" s="1592"/>
    </row>
    <row r="29" spans="1:18" ht="18.75" customHeight="1">
      <c r="B29" s="1595"/>
      <c r="C29" s="1045"/>
      <c r="D29" s="1588"/>
      <c r="E29" s="1044"/>
      <c r="F29" s="1588"/>
      <c r="G29" s="1044"/>
      <c r="H29" s="1588"/>
      <c r="I29" s="1043"/>
      <c r="J29" s="1573">
        <v>289285</v>
      </c>
      <c r="K29" s="1033"/>
      <c r="L29" s="1566"/>
      <c r="M29" s="1551"/>
      <c r="N29" s="1554"/>
      <c r="O29" s="1038"/>
      <c r="P29" s="1581"/>
      <c r="Q29" s="1554"/>
      <c r="R29" s="1592"/>
    </row>
    <row r="30" spans="1:18" ht="18.75" customHeight="1">
      <c r="B30" s="1596"/>
      <c r="C30" s="1045"/>
      <c r="D30" s="1589"/>
      <c r="E30" s="1044"/>
      <c r="F30" s="1589"/>
      <c r="G30" s="1044"/>
      <c r="H30" s="1589"/>
      <c r="I30" s="1043"/>
      <c r="J30" s="1573"/>
      <c r="K30" s="1033"/>
      <c r="L30" s="1567"/>
      <c r="M30" s="1552"/>
      <c r="N30" s="1555"/>
      <c r="O30" s="1038"/>
      <c r="P30" s="1581"/>
      <c r="Q30" s="1554"/>
    </row>
    <row r="31" spans="1:18" ht="18.75" customHeight="1">
      <c r="B31" s="1602">
        <v>28</v>
      </c>
      <c r="C31" s="1053"/>
      <c r="D31" s="1587">
        <v>1650910</v>
      </c>
      <c r="E31" s="1056"/>
      <c r="F31" s="1587">
        <v>648117</v>
      </c>
      <c r="G31" s="1056"/>
      <c r="H31" s="1587">
        <v>196079</v>
      </c>
      <c r="I31" s="1057"/>
      <c r="J31" s="1597">
        <v>538555</v>
      </c>
      <c r="K31" s="1056"/>
      <c r="L31" s="1565">
        <v>289312</v>
      </c>
      <c r="M31" s="1550">
        <v>2941117</v>
      </c>
      <c r="N31" s="1553">
        <v>2185525</v>
      </c>
      <c r="O31" s="1038"/>
      <c r="P31" s="1585">
        <v>3697314</v>
      </c>
      <c r="Q31" s="1553">
        <v>4276841</v>
      </c>
    </row>
    <row r="32" spans="1:18" ht="18.75" customHeight="1">
      <c r="B32" s="1595"/>
      <c r="C32" s="1045"/>
      <c r="D32" s="1588"/>
      <c r="E32" s="1054"/>
      <c r="F32" s="1588"/>
      <c r="G32" s="1054"/>
      <c r="H32" s="1588"/>
      <c r="I32" s="1055"/>
      <c r="J32" s="1598"/>
      <c r="K32" s="1054"/>
      <c r="L32" s="1566"/>
      <c r="M32" s="1551"/>
      <c r="N32" s="1554"/>
      <c r="O32" s="1038"/>
      <c r="P32" s="1581"/>
      <c r="Q32" s="1554"/>
      <c r="R32" s="1592"/>
    </row>
    <row r="33" spans="1:18" ht="18.75" customHeight="1">
      <c r="B33" s="1595"/>
      <c r="C33" s="1045"/>
      <c r="D33" s="1588"/>
      <c r="E33" s="1054"/>
      <c r="F33" s="1588"/>
      <c r="G33" s="1054"/>
      <c r="H33" s="1588"/>
      <c r="I33" s="1055"/>
      <c r="J33" s="1593">
        <v>288221</v>
      </c>
      <c r="K33" s="1054"/>
      <c r="L33" s="1566"/>
      <c r="M33" s="1551"/>
      <c r="N33" s="1554"/>
      <c r="O33" s="1038"/>
      <c r="P33" s="1581"/>
      <c r="Q33" s="1554"/>
      <c r="R33" s="1592"/>
    </row>
    <row r="34" spans="1:18" ht="18.75" customHeight="1">
      <c r="B34" s="1596"/>
      <c r="C34" s="1045"/>
      <c r="D34" s="1589"/>
      <c r="E34" s="1054"/>
      <c r="F34" s="1589"/>
      <c r="G34" s="1054"/>
      <c r="H34" s="1589"/>
      <c r="I34" s="1055"/>
      <c r="J34" s="1593"/>
      <c r="K34" s="1054"/>
      <c r="L34" s="1567"/>
      <c r="M34" s="1552"/>
      <c r="N34" s="1555"/>
      <c r="O34" s="1038"/>
      <c r="P34" s="1586"/>
      <c r="Q34" s="1555"/>
    </row>
    <row r="35" spans="1:18" ht="18.75" customHeight="1">
      <c r="B35" s="1570">
        <v>29</v>
      </c>
      <c r="C35" s="1053"/>
      <c r="D35" s="1587">
        <v>1762595</v>
      </c>
      <c r="E35" s="1052"/>
      <c r="F35" s="1559">
        <v>651793</v>
      </c>
      <c r="G35" s="1052"/>
      <c r="H35" s="1587">
        <v>297973</v>
      </c>
      <c r="I35" s="1051"/>
      <c r="J35" s="1561">
        <v>549191</v>
      </c>
      <c r="K35" s="1050"/>
      <c r="L35" s="1590">
        <v>286800</v>
      </c>
      <c r="M35" s="1550">
        <v>3328407</v>
      </c>
      <c r="N35" s="1553">
        <v>2518892</v>
      </c>
      <c r="O35" s="1038"/>
      <c r="P35" s="1585">
        <v>3833994</v>
      </c>
      <c r="Q35" s="1553">
        <v>4138041</v>
      </c>
    </row>
    <row r="36" spans="1:18" ht="18.75" customHeight="1">
      <c r="A36" s="1572"/>
      <c r="B36" s="1542"/>
      <c r="C36" s="1045"/>
      <c r="D36" s="1588"/>
      <c r="E36" s="1044"/>
      <c r="F36" s="1544"/>
      <c r="G36" s="1044"/>
      <c r="H36" s="1588"/>
      <c r="I36" s="1043"/>
      <c r="J36" s="1562"/>
      <c r="K36" s="1033"/>
      <c r="L36" s="1591"/>
      <c r="M36" s="1551"/>
      <c r="N36" s="1554"/>
      <c r="O36" s="1038"/>
      <c r="P36" s="1581"/>
      <c r="Q36" s="1554"/>
      <c r="R36" s="1592"/>
    </row>
    <row r="37" spans="1:18" ht="18.75" customHeight="1">
      <c r="A37" s="1572"/>
      <c r="B37" s="1542"/>
      <c r="C37" s="1045"/>
      <c r="D37" s="1588"/>
      <c r="E37" s="1044"/>
      <c r="F37" s="1544"/>
      <c r="G37" s="1044"/>
      <c r="H37" s="1588"/>
      <c r="I37" s="1043"/>
      <c r="J37" s="1573">
        <v>286418</v>
      </c>
      <c r="K37" s="1033"/>
      <c r="L37" s="1591"/>
      <c r="M37" s="1551"/>
      <c r="N37" s="1554"/>
      <c r="O37" s="1038"/>
      <c r="P37" s="1581"/>
      <c r="Q37" s="1554"/>
      <c r="R37" s="1592"/>
    </row>
    <row r="38" spans="1:18" ht="18.75" customHeight="1">
      <c r="B38" s="1542"/>
      <c r="C38" s="1045"/>
      <c r="D38" s="1589"/>
      <c r="E38" s="1044"/>
      <c r="F38" s="1544"/>
      <c r="G38" s="1044"/>
      <c r="H38" s="1589"/>
      <c r="I38" s="1043"/>
      <c r="J38" s="1573"/>
      <c r="K38" s="1033"/>
      <c r="L38" s="1591"/>
      <c r="M38" s="1552"/>
      <c r="N38" s="1555"/>
      <c r="O38" s="1038"/>
      <c r="P38" s="1581"/>
      <c r="Q38" s="1554"/>
    </row>
    <row r="39" spans="1:18" ht="18.75" customHeight="1">
      <c r="B39" s="1570">
        <v>30</v>
      </c>
      <c r="C39" s="1053"/>
      <c r="D39" s="1559">
        <v>1777126</v>
      </c>
      <c r="E39" s="1052"/>
      <c r="F39" s="1559">
        <v>716434</v>
      </c>
      <c r="G39" s="1052"/>
      <c r="H39" s="1559">
        <v>299241</v>
      </c>
      <c r="I39" s="1051"/>
      <c r="J39" s="1561">
        <v>570196</v>
      </c>
      <c r="K39" s="1050"/>
      <c r="L39" s="1563">
        <v>280154</v>
      </c>
      <c r="M39" s="1550">
        <v>2783034</v>
      </c>
      <c r="N39" s="1553">
        <v>1933621</v>
      </c>
      <c r="O39" s="1038"/>
      <c r="P39" s="1585">
        <v>3898543</v>
      </c>
      <c r="Q39" s="1553">
        <v>3559472</v>
      </c>
    </row>
    <row r="40" spans="1:18" ht="18.75" customHeight="1">
      <c r="A40" s="1572"/>
      <c r="B40" s="1542"/>
      <c r="C40" s="1045"/>
      <c r="D40" s="1544"/>
      <c r="E40" s="1044"/>
      <c r="F40" s="1544"/>
      <c r="G40" s="1044"/>
      <c r="H40" s="1544"/>
      <c r="I40" s="1043"/>
      <c r="J40" s="1562"/>
      <c r="K40" s="1033"/>
      <c r="L40" s="1546"/>
      <c r="M40" s="1551"/>
      <c r="N40" s="1554"/>
      <c r="O40" s="1038"/>
      <c r="P40" s="1581"/>
      <c r="Q40" s="1554"/>
    </row>
    <row r="41" spans="1:18" ht="18.75" customHeight="1">
      <c r="A41" s="1572"/>
      <c r="B41" s="1542"/>
      <c r="C41" s="1045"/>
      <c r="D41" s="1544"/>
      <c r="E41" s="1044"/>
      <c r="F41" s="1544"/>
      <c r="G41" s="1044"/>
      <c r="H41" s="1544"/>
      <c r="I41" s="1043"/>
      <c r="J41" s="1573">
        <v>282291</v>
      </c>
      <c r="K41" s="1033"/>
      <c r="L41" s="1546"/>
      <c r="M41" s="1551"/>
      <c r="N41" s="1554"/>
      <c r="O41" s="1038"/>
      <c r="P41" s="1581"/>
      <c r="Q41" s="1554"/>
    </row>
    <row r="42" spans="1:18" ht="18.75" customHeight="1">
      <c r="B42" s="1571"/>
      <c r="C42" s="1049"/>
      <c r="D42" s="1560"/>
      <c r="E42" s="1048"/>
      <c r="F42" s="1560"/>
      <c r="G42" s="1048"/>
      <c r="H42" s="1560"/>
      <c r="I42" s="1047"/>
      <c r="J42" s="1574"/>
      <c r="K42" s="1046"/>
      <c r="L42" s="1564"/>
      <c r="M42" s="1552"/>
      <c r="N42" s="1555"/>
      <c r="O42" s="1038"/>
      <c r="P42" s="1586"/>
      <c r="Q42" s="1555"/>
    </row>
    <row r="43" spans="1:18" ht="18.75" customHeight="1">
      <c r="B43" s="1570" t="s">
        <v>750</v>
      </c>
      <c r="C43" s="1053"/>
      <c r="D43" s="1559">
        <v>1835340</v>
      </c>
      <c r="E43" s="1052"/>
      <c r="F43" s="1559">
        <v>748822</v>
      </c>
      <c r="G43" s="1052"/>
      <c r="H43" s="1559">
        <v>301303</v>
      </c>
      <c r="I43" s="1051"/>
      <c r="J43" s="1561">
        <v>586420</v>
      </c>
      <c r="K43" s="1050"/>
      <c r="L43" s="1563">
        <v>256803</v>
      </c>
      <c r="M43" s="1550">
        <v>2623668</v>
      </c>
      <c r="N43" s="1553">
        <v>1751469</v>
      </c>
      <c r="O43" s="1038"/>
      <c r="P43" s="1585">
        <v>3572855</v>
      </c>
      <c r="Q43" s="1553">
        <v>3363165</v>
      </c>
    </row>
    <row r="44" spans="1:18" ht="18.75" customHeight="1">
      <c r="A44" s="1572"/>
      <c r="B44" s="1542"/>
      <c r="C44" s="1045"/>
      <c r="D44" s="1544"/>
      <c r="E44" s="1044"/>
      <c r="F44" s="1544"/>
      <c r="G44" s="1044"/>
      <c r="H44" s="1544"/>
      <c r="I44" s="1043"/>
      <c r="J44" s="1562"/>
      <c r="K44" s="1033"/>
      <c r="L44" s="1546"/>
      <c r="M44" s="1551"/>
      <c r="N44" s="1554"/>
      <c r="O44" s="1038"/>
      <c r="P44" s="1581"/>
      <c r="Q44" s="1554"/>
    </row>
    <row r="45" spans="1:18" ht="18.75" customHeight="1">
      <c r="A45" s="1572"/>
      <c r="B45" s="1542"/>
      <c r="C45" s="1045"/>
      <c r="D45" s="1544"/>
      <c r="E45" s="1044"/>
      <c r="F45" s="1544"/>
      <c r="G45" s="1044"/>
      <c r="H45" s="1544"/>
      <c r="I45" s="1043"/>
      <c r="J45" s="1573">
        <v>280460</v>
      </c>
      <c r="K45" s="1033"/>
      <c r="L45" s="1546"/>
      <c r="M45" s="1551"/>
      <c r="N45" s="1554"/>
      <c r="O45" s="1038"/>
      <c r="P45" s="1581"/>
      <c r="Q45" s="1554"/>
    </row>
    <row r="46" spans="1:18" ht="18.75" customHeight="1">
      <c r="B46" s="1571"/>
      <c r="C46" s="1049"/>
      <c r="D46" s="1560"/>
      <c r="E46" s="1048"/>
      <c r="F46" s="1560"/>
      <c r="G46" s="1048"/>
      <c r="H46" s="1560"/>
      <c r="I46" s="1047"/>
      <c r="J46" s="1574"/>
      <c r="K46" s="1046"/>
      <c r="L46" s="1564"/>
      <c r="M46" s="1552"/>
      <c r="N46" s="1555"/>
      <c r="O46" s="1038"/>
      <c r="P46" s="1586"/>
      <c r="Q46" s="1555"/>
    </row>
    <row r="47" spans="1:18" ht="18.75" customHeight="1">
      <c r="B47" s="1570">
        <v>2</v>
      </c>
      <c r="C47" s="1053"/>
      <c r="D47" s="1559">
        <v>1769978</v>
      </c>
      <c r="E47" s="1052"/>
      <c r="F47" s="1559">
        <v>742037</v>
      </c>
      <c r="G47" s="1052"/>
      <c r="H47" s="1559">
        <v>300384</v>
      </c>
      <c r="I47" s="1051"/>
      <c r="J47" s="1561">
        <v>595584</v>
      </c>
      <c r="K47" s="1050"/>
      <c r="L47" s="1563">
        <v>225542</v>
      </c>
      <c r="M47" s="1550">
        <v>2557727</v>
      </c>
      <c r="N47" s="1553">
        <v>1685788</v>
      </c>
      <c r="O47" s="1038"/>
      <c r="P47" s="1585">
        <v>3448710</v>
      </c>
      <c r="Q47" s="1553">
        <v>3307863</v>
      </c>
    </row>
    <row r="48" spans="1:18" ht="18.75" customHeight="1">
      <c r="A48" s="1572"/>
      <c r="B48" s="1542"/>
      <c r="C48" s="1045"/>
      <c r="D48" s="1544"/>
      <c r="E48" s="1044"/>
      <c r="F48" s="1544"/>
      <c r="G48" s="1044"/>
      <c r="H48" s="1544"/>
      <c r="I48" s="1043"/>
      <c r="J48" s="1562"/>
      <c r="K48" s="1033"/>
      <c r="L48" s="1546"/>
      <c r="M48" s="1551"/>
      <c r="N48" s="1554"/>
      <c r="O48" s="1038"/>
      <c r="P48" s="1581"/>
      <c r="Q48" s="1554"/>
    </row>
    <row r="49" spans="1:19" ht="18.75" customHeight="1">
      <c r="A49" s="1572"/>
      <c r="B49" s="1542"/>
      <c r="C49" s="1045"/>
      <c r="D49" s="1544"/>
      <c r="E49" s="1044"/>
      <c r="F49" s="1544"/>
      <c r="G49" s="1044"/>
      <c r="H49" s="1544"/>
      <c r="I49" s="1043"/>
      <c r="J49" s="1573">
        <v>274069</v>
      </c>
      <c r="K49" s="1033"/>
      <c r="L49" s="1546"/>
      <c r="M49" s="1551"/>
      <c r="N49" s="1554"/>
      <c r="O49" s="1038"/>
      <c r="P49" s="1581"/>
      <c r="Q49" s="1554"/>
    </row>
    <row r="50" spans="1:19" ht="18.75" customHeight="1">
      <c r="B50" s="1571"/>
      <c r="C50" s="1049"/>
      <c r="D50" s="1560"/>
      <c r="E50" s="1048"/>
      <c r="F50" s="1560"/>
      <c r="G50" s="1048"/>
      <c r="H50" s="1560"/>
      <c r="I50" s="1047"/>
      <c r="J50" s="1574"/>
      <c r="K50" s="1046"/>
      <c r="L50" s="1564"/>
      <c r="M50" s="1552"/>
      <c r="N50" s="1555"/>
      <c r="O50" s="1038"/>
      <c r="P50" s="1586"/>
      <c r="Q50" s="1555"/>
    </row>
    <row r="51" spans="1:19" ht="18.75" customHeight="1">
      <c r="B51" s="1542">
        <v>3</v>
      </c>
      <c r="C51" s="1045"/>
      <c r="D51" s="1544">
        <v>1830103</v>
      </c>
      <c r="E51" s="1044"/>
      <c r="F51" s="1544">
        <v>711901</v>
      </c>
      <c r="G51" s="1044"/>
      <c r="H51" s="1544">
        <v>300983</v>
      </c>
      <c r="I51" s="1043"/>
      <c r="J51" s="1562">
        <v>620355</v>
      </c>
      <c r="K51" s="1033"/>
      <c r="L51" s="1546">
        <v>201919</v>
      </c>
      <c r="M51" s="1551">
        <v>2517649</v>
      </c>
      <c r="N51" s="1554">
        <v>1617220</v>
      </c>
      <c r="O51" s="1038"/>
      <c r="P51" s="1581">
        <v>3539819</v>
      </c>
      <c r="Q51" s="1554">
        <v>3276524</v>
      </c>
    </row>
    <row r="52" spans="1:19" ht="18.75" customHeight="1">
      <c r="A52" s="1572"/>
      <c r="B52" s="1542"/>
      <c r="C52" s="1045"/>
      <c r="D52" s="1544"/>
      <c r="E52" s="1044"/>
      <c r="F52" s="1544"/>
      <c r="G52" s="1044"/>
      <c r="H52" s="1544"/>
      <c r="I52" s="1043"/>
      <c r="J52" s="1562"/>
      <c r="K52" s="1033"/>
      <c r="L52" s="1546"/>
      <c r="M52" s="1551"/>
      <c r="N52" s="1554"/>
      <c r="O52" s="1038"/>
      <c r="P52" s="1581"/>
      <c r="Q52" s="1554"/>
    </row>
    <row r="53" spans="1:19" ht="18.75" customHeight="1">
      <c r="A53" s="1572"/>
      <c r="B53" s="1542"/>
      <c r="C53" s="1045"/>
      <c r="D53" s="1544"/>
      <c r="E53" s="1044"/>
      <c r="F53" s="1544"/>
      <c r="G53" s="1044"/>
      <c r="H53" s="1544"/>
      <c r="I53" s="1043"/>
      <c r="J53" s="1573">
        <v>277910</v>
      </c>
      <c r="K53" s="1033"/>
      <c r="L53" s="1546"/>
      <c r="M53" s="1551"/>
      <c r="N53" s="1554"/>
      <c r="O53" s="1038"/>
      <c r="P53" s="1581"/>
      <c r="Q53" s="1554"/>
    </row>
    <row r="54" spans="1:19" ht="18.75" customHeight="1" thickBot="1">
      <c r="B54" s="1556"/>
      <c r="C54" s="1042"/>
      <c r="D54" s="1557"/>
      <c r="E54" s="1041"/>
      <c r="F54" s="1557"/>
      <c r="G54" s="1041"/>
      <c r="H54" s="1557"/>
      <c r="I54" s="1040"/>
      <c r="J54" s="1584"/>
      <c r="K54" s="1039"/>
      <c r="L54" s="1611"/>
      <c r="M54" s="1612"/>
      <c r="N54" s="1583"/>
      <c r="O54" s="1038"/>
      <c r="P54" s="1582"/>
      <c r="Q54" s="1583"/>
    </row>
    <row r="55" spans="1:19" s="1031" customFormat="1" ht="14.25" customHeight="1">
      <c r="B55" s="1037"/>
      <c r="C55" s="1033"/>
      <c r="D55" s="1035"/>
      <c r="E55" s="1033"/>
      <c r="F55" s="1035"/>
      <c r="G55" s="1033"/>
      <c r="H55" s="1035"/>
      <c r="I55" s="1033"/>
      <c r="J55" s="1036"/>
      <c r="K55" s="1033"/>
      <c r="L55" s="1035"/>
      <c r="M55" s="1034"/>
      <c r="N55" s="1034"/>
      <c r="O55" s="1033"/>
      <c r="P55" s="1032"/>
      <c r="Q55" s="1032"/>
    </row>
    <row r="56" spans="1:19" ht="21.75" customHeight="1">
      <c r="B56" s="1021" t="s">
        <v>749</v>
      </c>
      <c r="C56" s="1020"/>
      <c r="D56" s="1019"/>
      <c r="E56" s="1020"/>
      <c r="F56" s="1019"/>
      <c r="G56" s="1021"/>
      <c r="H56" s="1019"/>
      <c r="I56" s="1020"/>
      <c r="J56" s="1019"/>
      <c r="K56" s="1020"/>
      <c r="L56" s="1019"/>
      <c r="M56" s="1019"/>
      <c r="N56" s="1019"/>
      <c r="O56" s="1020"/>
      <c r="P56" s="1030"/>
      <c r="Q56" s="1030"/>
    </row>
    <row r="57" spans="1:19" ht="21.75" customHeight="1">
      <c r="B57" s="1021" t="s">
        <v>748</v>
      </c>
      <c r="C57" s="1020"/>
      <c r="D57" s="1019"/>
      <c r="E57" s="1020"/>
      <c r="F57" s="1019"/>
      <c r="G57" s="1021"/>
      <c r="H57" s="1019"/>
      <c r="I57" s="1020"/>
      <c r="J57" s="1019"/>
      <c r="K57" s="1020"/>
      <c r="L57" s="1019"/>
      <c r="M57" s="1019"/>
      <c r="N57" s="1019"/>
      <c r="O57" s="1020"/>
      <c r="P57" s="1019"/>
      <c r="Q57" s="1019"/>
    </row>
    <row r="58" spans="1:19" s="1026" customFormat="1" ht="21.75" customHeight="1">
      <c r="B58" s="1024" t="s">
        <v>747</v>
      </c>
      <c r="C58" s="1027"/>
      <c r="D58" s="1029"/>
      <c r="E58" s="1027"/>
      <c r="G58" s="1024"/>
      <c r="I58" s="1027"/>
      <c r="K58" s="1027"/>
      <c r="O58" s="1027"/>
    </row>
    <row r="59" spans="1:19" ht="18.75" customHeight="1">
      <c r="B59" s="1024" t="s">
        <v>746</v>
      </c>
      <c r="C59" s="1026"/>
      <c r="D59" s="1028"/>
      <c r="E59" s="1020"/>
      <c r="F59" s="1019"/>
      <c r="G59" s="1021"/>
      <c r="H59" s="1019"/>
      <c r="I59" s="1020"/>
      <c r="J59" s="1019"/>
      <c r="K59" s="1020"/>
      <c r="L59" s="1019"/>
      <c r="M59" s="1019"/>
      <c r="N59" s="1020"/>
      <c r="O59" s="1020"/>
      <c r="P59" s="1019"/>
      <c r="Q59" s="1019"/>
      <c r="R59" s="1019"/>
      <c r="S59" s="1019"/>
    </row>
    <row r="60" spans="1:19" s="1025" customFormat="1" ht="21.75" customHeight="1">
      <c r="B60" s="1024" t="s">
        <v>745</v>
      </c>
      <c r="C60" s="1026"/>
      <c r="D60" s="1028"/>
      <c r="E60" s="1027"/>
      <c r="F60" s="1026"/>
      <c r="G60" s="1024"/>
      <c r="H60" s="1026"/>
      <c r="I60" s="1027"/>
      <c r="J60" s="1026"/>
      <c r="K60" s="1027"/>
      <c r="L60" s="1026"/>
      <c r="M60" s="1026"/>
      <c r="N60" s="1026"/>
      <c r="O60" s="1027"/>
      <c r="P60" s="1026"/>
      <c r="Q60" s="1026"/>
      <c r="R60" s="1026"/>
      <c r="S60" s="1026"/>
    </row>
    <row r="61" spans="1:19" s="1018" customFormat="1" ht="18.75" customHeight="1">
      <c r="A61" s="1019"/>
      <c r="B61" s="1024"/>
      <c r="C61" s="1023"/>
      <c r="D61" s="1022"/>
      <c r="E61" s="1020"/>
      <c r="F61" s="1019"/>
      <c r="G61" s="1021"/>
      <c r="H61" s="1019"/>
      <c r="I61" s="1020"/>
      <c r="J61" s="1019"/>
      <c r="K61" s="1020"/>
      <c r="L61" s="1019"/>
      <c r="M61" s="1019"/>
      <c r="N61" s="1019"/>
      <c r="O61" s="1020"/>
      <c r="P61" s="1019"/>
      <c r="Q61" s="1019"/>
      <c r="R61" s="1019"/>
    </row>
    <row r="62" spans="1:19" ht="18.75" customHeight="1">
      <c r="B62" s="1017"/>
      <c r="C62" s="1004"/>
      <c r="D62" s="1016"/>
      <c r="G62" s="1006"/>
    </row>
    <row r="63" spans="1:19" ht="18.75" customHeight="1">
      <c r="B63" s="1017"/>
      <c r="C63" s="1004"/>
      <c r="D63" s="1016"/>
      <c r="G63" s="1006"/>
    </row>
    <row r="64" spans="1:19" ht="18.75" customHeight="1">
      <c r="B64" s="1006"/>
      <c r="G64" s="1006"/>
    </row>
    <row r="65" spans="1:19" ht="18.75" customHeight="1" thickBot="1">
      <c r="B65" s="1006"/>
      <c r="G65" s="1006"/>
    </row>
    <row r="66" spans="1:19" ht="15" customHeight="1">
      <c r="B66" s="1575" t="s">
        <v>744</v>
      </c>
      <c r="C66" s="1577">
        <v>8</v>
      </c>
      <c r="D66" s="1579">
        <v>1922859</v>
      </c>
      <c r="E66" s="1577">
        <v>9</v>
      </c>
      <c r="F66" s="1579">
        <v>766452</v>
      </c>
      <c r="G66" s="1577"/>
      <c r="H66" s="1579"/>
      <c r="I66" s="1015">
        <v>26</v>
      </c>
      <c r="J66" s="1014">
        <v>520133</v>
      </c>
      <c r="K66" s="1577">
        <v>25</v>
      </c>
      <c r="L66" s="1579">
        <v>239715</v>
      </c>
      <c r="M66" s="1013">
        <v>2877700</v>
      </c>
      <c r="N66" s="1013"/>
      <c r="O66" s="1577">
        <v>9</v>
      </c>
      <c r="P66" s="1013">
        <v>2877700</v>
      </c>
      <c r="Q66" s="1013">
        <v>2877700</v>
      </c>
    </row>
    <row r="67" spans="1:19" ht="15" customHeight="1" thickBot="1">
      <c r="B67" s="1576"/>
      <c r="C67" s="1578"/>
      <c r="D67" s="1580"/>
      <c r="E67" s="1578"/>
      <c r="F67" s="1580"/>
      <c r="G67" s="1578"/>
      <c r="H67" s="1580"/>
      <c r="I67" s="1012">
        <v>24</v>
      </c>
      <c r="J67" s="1011">
        <v>297039</v>
      </c>
      <c r="K67" s="1578"/>
      <c r="L67" s="1580"/>
      <c r="M67" s="1010"/>
      <c r="N67" s="1010"/>
      <c r="O67" s="1578"/>
      <c r="P67" s="1010"/>
      <c r="Q67" s="1010"/>
    </row>
    <row r="70" spans="1:19" s="1005" customFormat="1">
      <c r="A70" s="1004"/>
      <c r="C70" s="1008" t="s">
        <v>743</v>
      </c>
      <c r="D70" s="1009"/>
      <c r="F70" s="1004"/>
      <c r="G70" s="1008" t="s">
        <v>742</v>
      </c>
      <c r="H70" s="1007"/>
      <c r="J70" s="1004"/>
      <c r="L70" s="1004"/>
      <c r="M70" s="1004"/>
      <c r="N70" s="1004"/>
      <c r="P70" s="1004"/>
      <c r="Q70" s="1004"/>
      <c r="R70" s="1004"/>
      <c r="S70" s="1004"/>
    </row>
    <row r="71" spans="1:19" s="1005" customFormat="1">
      <c r="A71" s="1004"/>
      <c r="D71" s="1004"/>
      <c r="F71" s="1004"/>
      <c r="G71" s="1006" t="s">
        <v>741</v>
      </c>
      <c r="H71" s="1004"/>
      <c r="J71" s="1004"/>
      <c r="L71" s="1004"/>
      <c r="M71" s="1004"/>
      <c r="N71" s="1004"/>
      <c r="P71" s="1004"/>
      <c r="Q71" s="1004"/>
      <c r="R71" s="1004"/>
      <c r="S71" s="1004"/>
    </row>
  </sheetData>
  <mergeCells count="172">
    <mergeCell ref="Q13:Q14"/>
    <mergeCell ref="B15:B18"/>
    <mergeCell ref="D15:D18"/>
    <mergeCell ref="F15:F18"/>
    <mergeCell ref="H15:H18"/>
    <mergeCell ref="F51:F54"/>
    <mergeCell ref="H51:H54"/>
    <mergeCell ref="J51:J52"/>
    <mergeCell ref="L51:L54"/>
    <mergeCell ref="M51:M54"/>
    <mergeCell ref="N51:N54"/>
    <mergeCell ref="P13:P14"/>
    <mergeCell ref="P15:P18"/>
    <mergeCell ref="M15:M18"/>
    <mergeCell ref="N15:N18"/>
    <mergeCell ref="B13:B14"/>
    <mergeCell ref="D13:D14"/>
    <mergeCell ref="F13:F14"/>
    <mergeCell ref="H13:H14"/>
    <mergeCell ref="L13:L14"/>
    <mergeCell ref="M13:M14"/>
    <mergeCell ref="N13:N14"/>
    <mergeCell ref="Q19:Q22"/>
    <mergeCell ref="B23:B26"/>
    <mergeCell ref="A16:A17"/>
    <mergeCell ref="J17:J18"/>
    <mergeCell ref="B19:B22"/>
    <mergeCell ref="D19:D22"/>
    <mergeCell ref="F19:F22"/>
    <mergeCell ref="H19:H22"/>
    <mergeCell ref="J19:J20"/>
    <mergeCell ref="J15:J16"/>
    <mergeCell ref="L15:L18"/>
    <mergeCell ref="J21:J22"/>
    <mergeCell ref="D23:D26"/>
    <mergeCell ref="F23:F26"/>
    <mergeCell ref="H23:H26"/>
    <mergeCell ref="J23:J24"/>
    <mergeCell ref="L23:L26"/>
    <mergeCell ref="Q15:Q18"/>
    <mergeCell ref="P19:P22"/>
    <mergeCell ref="N19:N22"/>
    <mergeCell ref="B31:B34"/>
    <mergeCell ref="D31:D34"/>
    <mergeCell ref="F31:F34"/>
    <mergeCell ref="H31:H34"/>
    <mergeCell ref="J31:J32"/>
    <mergeCell ref="N23:N26"/>
    <mergeCell ref="L19:L22"/>
    <mergeCell ref="M19:M22"/>
    <mergeCell ref="P27:P30"/>
    <mergeCell ref="L31:L34"/>
    <mergeCell ref="M31:M34"/>
    <mergeCell ref="N31:N34"/>
    <mergeCell ref="A36:A37"/>
    <mergeCell ref="N35:N38"/>
    <mergeCell ref="Q31:Q34"/>
    <mergeCell ref="P23:P26"/>
    <mergeCell ref="R32:R33"/>
    <mergeCell ref="J33:J34"/>
    <mergeCell ref="P31:P34"/>
    <mergeCell ref="M27:M30"/>
    <mergeCell ref="N27:N30"/>
    <mergeCell ref="Q27:Q30"/>
    <mergeCell ref="R28:R29"/>
    <mergeCell ref="J29:J30"/>
    <mergeCell ref="Q23:Q26"/>
    <mergeCell ref="A24:A25"/>
    <mergeCell ref="J25:J26"/>
    <mergeCell ref="B27:B30"/>
    <mergeCell ref="D27:D30"/>
    <mergeCell ref="F27:F30"/>
    <mergeCell ref="H27:H30"/>
    <mergeCell ref="J27:J28"/>
    <mergeCell ref="R36:R37"/>
    <mergeCell ref="J37:J38"/>
    <mergeCell ref="P35:P38"/>
    <mergeCell ref="B35:B38"/>
    <mergeCell ref="D35:D38"/>
    <mergeCell ref="F35:F38"/>
    <mergeCell ref="H35:H38"/>
    <mergeCell ref="J35:J36"/>
    <mergeCell ref="L35:L38"/>
    <mergeCell ref="M35:M38"/>
    <mergeCell ref="Q35:Q38"/>
    <mergeCell ref="Q43:Q46"/>
    <mergeCell ref="A44:A45"/>
    <mergeCell ref="J45:J46"/>
    <mergeCell ref="M39:M42"/>
    <mergeCell ref="N39:N42"/>
    <mergeCell ref="Q39:Q42"/>
    <mergeCell ref="A40:A41"/>
    <mergeCell ref="J41:J42"/>
    <mergeCell ref="B43:B46"/>
    <mergeCell ref="D43:D46"/>
    <mergeCell ref="P39:P42"/>
    <mergeCell ref="P43:P46"/>
    <mergeCell ref="L43:L46"/>
    <mergeCell ref="M43:M46"/>
    <mergeCell ref="N43:N46"/>
    <mergeCell ref="F43:F46"/>
    <mergeCell ref="H43:H46"/>
    <mergeCell ref="D39:D42"/>
    <mergeCell ref="F39:F42"/>
    <mergeCell ref="H39:H42"/>
    <mergeCell ref="J39:J40"/>
    <mergeCell ref="P47:P50"/>
    <mergeCell ref="G66:G67"/>
    <mergeCell ref="H66:H67"/>
    <mergeCell ref="K66:K67"/>
    <mergeCell ref="L66:L67"/>
    <mergeCell ref="O66:O67"/>
    <mergeCell ref="Q47:Q50"/>
    <mergeCell ref="A48:A49"/>
    <mergeCell ref="J49:J50"/>
    <mergeCell ref="B66:B67"/>
    <mergeCell ref="C66:C67"/>
    <mergeCell ref="D66:D67"/>
    <mergeCell ref="E66:E67"/>
    <mergeCell ref="F66:F67"/>
    <mergeCell ref="B47:B50"/>
    <mergeCell ref="D47:D50"/>
    <mergeCell ref="P51:P54"/>
    <mergeCell ref="Q51:Q54"/>
    <mergeCell ref="A52:A53"/>
    <mergeCell ref="J53:J54"/>
    <mergeCell ref="B7:B8"/>
    <mergeCell ref="D7:D8"/>
    <mergeCell ref="F7:F8"/>
    <mergeCell ref="H7:H8"/>
    <mergeCell ref="L7:L8"/>
    <mergeCell ref="B4:B6"/>
    <mergeCell ref="M47:M50"/>
    <mergeCell ref="N47:N50"/>
    <mergeCell ref="B51:B54"/>
    <mergeCell ref="D51:D54"/>
    <mergeCell ref="B10:B11"/>
    <mergeCell ref="D10:D11"/>
    <mergeCell ref="F10:F11"/>
    <mergeCell ref="H10:H11"/>
    <mergeCell ref="L10:L11"/>
    <mergeCell ref="F47:F50"/>
    <mergeCell ref="H47:H50"/>
    <mergeCell ref="J47:J48"/>
    <mergeCell ref="L47:L50"/>
    <mergeCell ref="L39:L42"/>
    <mergeCell ref="L27:L30"/>
    <mergeCell ref="M23:M26"/>
    <mergeCell ref="J43:J44"/>
    <mergeCell ref="B39:B42"/>
    <mergeCell ref="Q5:Q6"/>
    <mergeCell ref="P4:Q4"/>
    <mergeCell ref="P5:P6"/>
    <mergeCell ref="I5:J6"/>
    <mergeCell ref="C4:N4"/>
    <mergeCell ref="M5:M6"/>
    <mergeCell ref="K5:L6"/>
    <mergeCell ref="G5:H6"/>
    <mergeCell ref="E5:F6"/>
    <mergeCell ref="C5:D6"/>
    <mergeCell ref="Q10:Q11"/>
    <mergeCell ref="M7:M8"/>
    <mergeCell ref="N7:N8"/>
    <mergeCell ref="P7:P8"/>
    <mergeCell ref="Q7:Q8"/>
    <mergeCell ref="P12:Q12"/>
    <mergeCell ref="P9:Q9"/>
    <mergeCell ref="C12:N12"/>
    <mergeCell ref="C9:N9"/>
    <mergeCell ref="M10:M11"/>
    <mergeCell ref="N10:N11"/>
    <mergeCell ref="P10:P11"/>
  </mergeCells>
  <phoneticPr fontId="4"/>
  <pageMargins left="0.47244094488188981" right="0.19685039370078741" top="0.6692913385826772" bottom="0.35433070866141736" header="0.31496062992125984" footer="0.31496062992125984"/>
  <pageSetup paperSize="9" scale="75" orientation="portrait" r:id="rId1"/>
  <headerFooter>
    <oddFooter>&amp;C18</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53"/>
  <sheetViews>
    <sheetView showGridLines="0" view="pageBreakPreview" zoomScaleNormal="100" zoomScaleSheetLayoutView="100" workbookViewId="0">
      <selection activeCell="M7" sqref="M7"/>
    </sheetView>
  </sheetViews>
  <sheetFormatPr defaultRowHeight="18" customHeight="1"/>
  <cols>
    <col min="1" max="1" width="9.625" style="1004" customWidth="1"/>
    <col min="2" max="2" width="62.125" style="1004" customWidth="1"/>
    <col min="3" max="3" width="14.5" style="1004" customWidth="1"/>
    <col min="4" max="16384" width="9" style="1004"/>
  </cols>
  <sheetData>
    <row r="1" spans="1:3" ht="28.5" customHeight="1">
      <c r="A1" s="1616" t="s">
        <v>769</v>
      </c>
      <c r="B1" s="1616"/>
      <c r="C1" s="1616"/>
    </row>
    <row r="2" spans="1:3" ht="6" customHeight="1"/>
    <row r="3" spans="1:3" ht="34.5" customHeight="1"/>
    <row r="4" spans="1:3" ht="34.5" customHeight="1"/>
    <row r="5" spans="1:3" ht="15" customHeight="1" thickBot="1"/>
    <row r="6" spans="1:3" s="1072" customFormat="1" ht="18" customHeight="1" thickBot="1">
      <c r="A6" s="1071"/>
      <c r="C6" s="1073" t="s">
        <v>770</v>
      </c>
    </row>
    <row r="7" spans="1:3" s="1072" customFormat="1" ht="25.5" customHeight="1">
      <c r="A7" s="1074" t="s">
        <v>771</v>
      </c>
      <c r="B7" s="1075" t="s">
        <v>772</v>
      </c>
      <c r="C7" s="1076">
        <v>1</v>
      </c>
    </row>
    <row r="8" spans="1:3" s="1072" customFormat="1" ht="25.5" customHeight="1" thickBot="1">
      <c r="A8" s="1077" t="s">
        <v>773</v>
      </c>
      <c r="B8" s="1078" t="s">
        <v>774</v>
      </c>
      <c r="C8" s="1079">
        <v>12</v>
      </c>
    </row>
    <row r="9" spans="1:3" ht="13.5" customHeight="1"/>
    <row r="10" spans="1:3" s="1072" customFormat="1" ht="25.5" customHeight="1">
      <c r="A10" s="1080"/>
      <c r="B10" s="1081"/>
      <c r="C10" s="1082"/>
    </row>
    <row r="11" spans="1:3" s="1072" customFormat="1" ht="25.5" customHeight="1">
      <c r="A11" s="1080"/>
      <c r="B11" s="1081"/>
      <c r="C11" s="1083"/>
    </row>
    <row r="12" spans="1:3" s="1084" customFormat="1" ht="15.75" customHeight="1"/>
    <row r="13" spans="1:3" s="1084" customFormat="1" ht="15.75" customHeight="1"/>
    <row r="14" spans="1:3" s="1084" customFormat="1" ht="15.75" customHeight="1"/>
    <row r="15" spans="1:3" s="1072" customFormat="1" ht="18" customHeight="1">
      <c r="A15" s="1085"/>
      <c r="B15" s="1081"/>
      <c r="C15" s="1086"/>
    </row>
    <row r="16" spans="1:3" s="1072" customFormat="1" ht="13.5" customHeight="1">
      <c r="A16" s="1080"/>
      <c r="B16" s="1081"/>
      <c r="C16" s="1082"/>
    </row>
    <row r="17" spans="1:3" s="1072" customFormat="1" ht="15" customHeight="1">
      <c r="A17" s="1080"/>
      <c r="B17" s="1081"/>
      <c r="C17" s="1083"/>
    </row>
    <row r="18" spans="1:3" ht="43.5" customHeight="1" thickBot="1"/>
    <row r="19" spans="1:3" s="1072" customFormat="1" ht="18" customHeight="1" thickBot="1">
      <c r="A19" s="1071"/>
      <c r="C19" s="1073" t="str">
        <f>C6</f>
        <v>3年度予算</v>
      </c>
    </row>
    <row r="20" spans="1:3" s="1072" customFormat="1" ht="25.5" customHeight="1">
      <c r="A20" s="1074" t="s">
        <v>771</v>
      </c>
      <c r="B20" s="1075" t="s">
        <v>775</v>
      </c>
      <c r="C20" s="1076">
        <v>278</v>
      </c>
    </row>
    <row r="21" spans="1:3" s="1072" customFormat="1" ht="25.5" customHeight="1" thickBot="1">
      <c r="A21" s="1077" t="s">
        <v>773</v>
      </c>
      <c r="B21" s="1078" t="s">
        <v>774</v>
      </c>
      <c r="C21" s="1079">
        <v>1088</v>
      </c>
    </row>
    <row r="22" spans="1:3" ht="13.5" customHeight="1"/>
    <row r="42" spans="1:3" s="1072" customFormat="1" ht="18" customHeight="1">
      <c r="A42" s="1087"/>
      <c r="B42" s="1088"/>
      <c r="C42" s="1089"/>
    </row>
    <row r="43" spans="1:3" s="1072" customFormat="1" ht="25.5" customHeight="1">
      <c r="A43" s="1090"/>
      <c r="B43" s="1088"/>
      <c r="C43" s="1083"/>
    </row>
    <row r="44" spans="1:3" s="1072" customFormat="1" ht="25.5" customHeight="1">
      <c r="A44" s="1090"/>
      <c r="B44" s="1088"/>
      <c r="C44" s="1083"/>
    </row>
    <row r="45" spans="1:3" s="1072" customFormat="1" ht="13.5" customHeight="1">
      <c r="A45" s="1085"/>
      <c r="B45" s="1081"/>
      <c r="C45" s="1086"/>
    </row>
    <row r="46" spans="1:3" s="1072" customFormat="1" ht="25.5" customHeight="1">
      <c r="A46" s="1080"/>
      <c r="B46" s="1081"/>
      <c r="C46" s="1082"/>
    </row>
    <row r="47" spans="1:3" s="1072" customFormat="1" ht="25.5" customHeight="1">
      <c r="A47" s="1080"/>
      <c r="B47" s="1081"/>
      <c r="C47" s="1083"/>
    </row>
    <row r="48" spans="1:3" s="1084" customFormat="1" ht="15.75" customHeight="1"/>
    <row r="49" spans="1:3" s="1084" customFormat="1" ht="15.75" customHeight="1"/>
    <row r="50" spans="1:3" s="1084" customFormat="1" ht="15.75" customHeight="1"/>
    <row r="51" spans="1:3" s="1072" customFormat="1" ht="18" customHeight="1">
      <c r="A51" s="1085"/>
      <c r="B51" s="1081"/>
      <c r="C51" s="1086"/>
    </row>
    <row r="52" spans="1:3" s="1072" customFormat="1" ht="13.5" customHeight="1">
      <c r="A52" s="1080"/>
      <c r="B52" s="1081"/>
      <c r="C52" s="1082"/>
    </row>
    <row r="53" spans="1:3" s="1072" customFormat="1" ht="15" customHeight="1">
      <c r="A53" s="1080"/>
      <c r="B53" s="1081"/>
      <c r="C53" s="1083"/>
    </row>
  </sheetData>
  <mergeCells count="1">
    <mergeCell ref="A1:C1"/>
  </mergeCells>
  <phoneticPr fontId="4"/>
  <printOptions horizontalCentered="1"/>
  <pageMargins left="0.39370078740157483" right="0.39370078740157483" top="0.74803149606299213" bottom="0.74803149606299213" header="0.31496062992125984" footer="0.31496062992125984"/>
  <pageSetup paperSize="9" firstPageNumber="206" orientation="portrait" useFirstPageNumber="1" r:id="rId1"/>
  <headerFooter>
    <oddFooter>&amp;C19</oddFooter>
  </headerFooter>
  <rowBreaks count="1" manualBreakCount="1">
    <brk id="41" max="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60"/>
  <sheetViews>
    <sheetView showGridLines="0" view="pageBreakPreview" zoomScaleNormal="100" zoomScaleSheetLayoutView="100" workbookViewId="0">
      <selection activeCell="M7" sqref="M7"/>
    </sheetView>
  </sheetViews>
  <sheetFormatPr defaultRowHeight="18" customHeight="1"/>
  <cols>
    <col min="1" max="1" width="9.625" style="1004" customWidth="1"/>
    <col min="2" max="2" width="62.125" style="1004" customWidth="1"/>
    <col min="3" max="3" width="14.5" style="1004" customWidth="1"/>
    <col min="4" max="4" width="2.125" style="1004" customWidth="1"/>
    <col min="5" max="16384" width="9" style="1004"/>
  </cols>
  <sheetData>
    <row r="1" spans="1:3" ht="28.5" customHeight="1">
      <c r="A1" s="1091"/>
      <c r="B1" s="1006"/>
      <c r="C1" s="1006"/>
    </row>
    <row r="2" spans="1:3" ht="26.25" customHeight="1" thickBot="1">
      <c r="A2" s="1091"/>
      <c r="B2" s="1006"/>
      <c r="C2" s="1006"/>
    </row>
    <row r="3" spans="1:3" s="1072" customFormat="1" ht="18" customHeight="1" thickBot="1">
      <c r="A3" s="1071"/>
      <c r="C3" s="1073" t="str">
        <f>'[1]Ｐ1（入湯・事業所）'!C6</f>
        <v>3年度予算</v>
      </c>
    </row>
    <row r="4" spans="1:3" s="1072" customFormat="1" ht="25.5" customHeight="1">
      <c r="A4" s="1074" t="s">
        <v>771</v>
      </c>
      <c r="B4" s="1075" t="s">
        <v>776</v>
      </c>
      <c r="C4" s="1076">
        <f>619+7</f>
        <v>626</v>
      </c>
    </row>
    <row r="5" spans="1:3" s="1072" customFormat="1" ht="25.5" customHeight="1" thickBot="1">
      <c r="A5" s="1077" t="s">
        <v>773</v>
      </c>
      <c r="B5" s="1078" t="s">
        <v>774</v>
      </c>
      <c r="C5" s="1079">
        <v>756</v>
      </c>
    </row>
    <row r="6" spans="1:3" s="1072" customFormat="1" ht="13.5" customHeight="1">
      <c r="A6" s="1085"/>
      <c r="B6" s="1081"/>
      <c r="C6" s="1086"/>
    </row>
    <row r="7" spans="1:3" s="1072" customFormat="1" ht="25.5" customHeight="1">
      <c r="A7" s="1080"/>
      <c r="B7" s="1081"/>
      <c r="C7" s="1082"/>
    </row>
    <row r="8" spans="1:3" s="1072" customFormat="1" ht="25.5" customHeight="1">
      <c r="A8" s="1080"/>
      <c r="B8" s="1081"/>
      <c r="C8" s="1083"/>
    </row>
    <row r="9" spans="1:3" s="1084" customFormat="1" ht="15.75" customHeight="1"/>
    <row r="10" spans="1:3" s="1084" customFormat="1" ht="15.75" customHeight="1"/>
    <row r="11" spans="1:3" s="1084" customFormat="1" ht="15.75" customHeight="1"/>
    <row r="12" spans="1:3" s="1072" customFormat="1" ht="18" customHeight="1">
      <c r="A12" s="1085"/>
      <c r="B12" s="1081"/>
      <c r="C12" s="1086"/>
    </row>
    <row r="13" spans="1:3" ht="13.5" customHeight="1">
      <c r="A13" s="1092"/>
      <c r="B13" s="1092"/>
      <c r="C13" s="1092"/>
    </row>
    <row r="14" spans="1:3" ht="17.25" customHeight="1">
      <c r="A14" s="1092"/>
      <c r="B14" s="1092"/>
      <c r="C14" s="1092"/>
    </row>
    <row r="15" spans="1:3" ht="18" customHeight="1" thickBot="1">
      <c r="A15" s="1092"/>
      <c r="B15" s="1092"/>
      <c r="C15" s="1092"/>
    </row>
    <row r="16" spans="1:3" s="1072" customFormat="1" ht="18" customHeight="1" thickBot="1">
      <c r="A16" s="1071"/>
      <c r="C16" s="1073" t="str">
        <f>'[1]Ｐ1（入湯・事業所）'!C6</f>
        <v>3年度予算</v>
      </c>
    </row>
    <row r="17" spans="1:3" s="1072" customFormat="1" ht="25.5" customHeight="1">
      <c r="A17" s="1074" t="s">
        <v>771</v>
      </c>
      <c r="B17" s="1075" t="s">
        <v>777</v>
      </c>
      <c r="C17" s="1093">
        <v>2</v>
      </c>
    </row>
    <row r="18" spans="1:3" s="1072" customFormat="1" ht="25.5" customHeight="1" thickBot="1">
      <c r="A18" s="1077" t="s">
        <v>773</v>
      </c>
      <c r="B18" s="1078" t="s">
        <v>778</v>
      </c>
      <c r="C18" s="1094">
        <v>2</v>
      </c>
    </row>
    <row r="19" spans="1:3" s="1072" customFormat="1" ht="13.5" customHeight="1">
      <c r="A19" s="1080"/>
      <c r="B19" s="1081"/>
      <c r="C19" s="1082"/>
    </row>
    <row r="20" spans="1:3" s="1084" customFormat="1" ht="34.5" customHeight="1"/>
    <row r="21" spans="1:3" s="1084" customFormat="1" ht="34.5" customHeight="1"/>
    <row r="22" spans="1:3" s="1084" customFormat="1" ht="6" customHeight="1"/>
    <row r="23" spans="1:3" s="1084" customFormat="1" ht="6" customHeight="1"/>
    <row r="24" spans="1:3" s="1072" customFormat="1" ht="33" customHeight="1">
      <c r="A24" s="1004"/>
      <c r="B24" s="1004"/>
      <c r="C24" s="1004"/>
    </row>
    <row r="25" spans="1:3" s="1072" customFormat="1" ht="15" customHeight="1">
      <c r="A25" s="1004"/>
      <c r="B25" s="1004"/>
      <c r="C25" s="1004"/>
    </row>
    <row r="26" spans="1:3" s="1072" customFormat="1" ht="18" customHeight="1">
      <c r="A26" s="1004"/>
      <c r="B26" s="1004"/>
      <c r="C26" s="1004"/>
    </row>
    <row r="27" spans="1:3" s="1072" customFormat="1" ht="25.5" customHeight="1">
      <c r="A27" s="1004"/>
      <c r="B27" s="1004"/>
      <c r="C27" s="1004"/>
    </row>
    <row r="28" spans="1:3" s="1072" customFormat="1" ht="25.5" customHeight="1">
      <c r="A28" s="1004"/>
      <c r="B28" s="1004"/>
      <c r="C28" s="1004"/>
    </row>
    <row r="29" spans="1:3" ht="7.5" customHeight="1"/>
    <row r="39" spans="1:3" ht="10.5" customHeight="1">
      <c r="A39" s="1095"/>
    </row>
    <row r="40" spans="1:3" ht="18" customHeight="1">
      <c r="A40" s="1617"/>
      <c r="B40" s="1617"/>
      <c r="C40" s="1617"/>
    </row>
    <row r="41" spans="1:3" ht="18" customHeight="1">
      <c r="A41" s="1617"/>
      <c r="B41" s="1617"/>
      <c r="C41" s="1617"/>
    </row>
    <row r="42" spans="1:3" ht="18" customHeight="1">
      <c r="A42" s="1617"/>
      <c r="B42" s="1617"/>
      <c r="C42" s="1617"/>
    </row>
    <row r="43" spans="1:3" ht="18" customHeight="1">
      <c r="A43" s="1617"/>
      <c r="B43" s="1617"/>
      <c r="C43" s="1617"/>
    </row>
    <row r="44" spans="1:3" ht="10.5" customHeight="1">
      <c r="A44" s="1096"/>
      <c r="B44" s="1096"/>
      <c r="C44" s="1096"/>
    </row>
    <row r="45" spans="1:3" ht="10.5" customHeight="1"/>
    <row r="46" spans="1:3" ht="10.5" customHeight="1"/>
    <row r="47" spans="1:3" ht="10.5" customHeight="1"/>
    <row r="48" spans="1:3"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sheetData>
  <mergeCells count="1">
    <mergeCell ref="A40:C43"/>
  </mergeCells>
  <phoneticPr fontId="4"/>
  <printOptions horizontalCentered="1"/>
  <pageMargins left="0.39370078740157483" right="0.39370078740157483" top="0.74803149606299213" bottom="0.74803149606299213" header="0.31496062992125984" footer="0.31496062992125984"/>
  <pageSetup paperSize="9" firstPageNumber="207" orientation="portrait" useFirstPageNumber="1" r:id="rId1"/>
  <headerFooter>
    <oddFooter>&amp;C20</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view="pageBreakPreview" zoomScaleNormal="100" zoomScaleSheetLayoutView="100" workbookViewId="0">
      <selection activeCell="M7" sqref="M7"/>
    </sheetView>
  </sheetViews>
  <sheetFormatPr defaultRowHeight="18" customHeight="1"/>
  <cols>
    <col min="1" max="1" width="9.625" style="1099" customWidth="1"/>
    <col min="2" max="2" width="62.125" style="1099" customWidth="1"/>
    <col min="3" max="3" width="14.5" style="1099" customWidth="1"/>
    <col min="4" max="16384" width="9" style="1099"/>
  </cols>
  <sheetData>
    <row r="1" spans="1:3" ht="28.5" customHeight="1">
      <c r="A1" s="1097"/>
      <c r="B1" s="1098"/>
      <c r="C1" s="1098"/>
    </row>
    <row r="2" spans="1:3" ht="34.5" customHeight="1">
      <c r="A2" s="1097"/>
      <c r="B2" s="1098"/>
      <c r="C2" s="1098"/>
    </row>
    <row r="3" spans="1:3" ht="85.5" customHeight="1">
      <c r="A3" s="1097"/>
      <c r="B3" s="1098"/>
      <c r="C3" s="1098"/>
    </row>
    <row r="4" spans="1:3" ht="29.25" customHeight="1">
      <c r="A4" s="1097"/>
      <c r="B4" s="1098"/>
      <c r="C4" s="1098"/>
    </row>
    <row r="5" spans="1:3" ht="28.5" customHeight="1" thickBot="1">
      <c r="A5" s="1097"/>
      <c r="B5" s="1098"/>
      <c r="C5" s="1098"/>
    </row>
    <row r="6" spans="1:3" s="1101" customFormat="1" ht="18" customHeight="1" thickBot="1">
      <c r="A6" s="1100"/>
      <c r="C6" s="1102" t="str">
        <f>'[2]Ｐ1（入湯・事業所）'!C6</f>
        <v>3年度予算</v>
      </c>
    </row>
    <row r="7" spans="1:3" s="1101" customFormat="1" ht="25.5" customHeight="1">
      <c r="A7" s="1103" t="s">
        <v>771</v>
      </c>
      <c r="B7" s="1104" t="s">
        <v>779</v>
      </c>
      <c r="C7" s="1105">
        <v>318</v>
      </c>
    </row>
    <row r="8" spans="1:3" s="1101" customFormat="1" ht="25.5" customHeight="1" thickBot="1">
      <c r="A8" s="1106" t="s">
        <v>773</v>
      </c>
      <c r="B8" s="1107" t="s">
        <v>780</v>
      </c>
      <c r="C8" s="1108">
        <v>3115</v>
      </c>
    </row>
    <row r="9" spans="1:3" s="1101" customFormat="1" ht="13.5" customHeight="1">
      <c r="A9" s="1109"/>
      <c r="B9" s="1110"/>
      <c r="C9" s="1111"/>
    </row>
    <row r="10" spans="1:3" s="1101" customFormat="1" ht="25.5" customHeight="1">
      <c r="A10" s="1112"/>
      <c r="B10" s="1110"/>
      <c r="C10" s="1113"/>
    </row>
    <row r="11" spans="1:3" s="1101" customFormat="1" ht="25.5" customHeight="1">
      <c r="A11" s="1112"/>
      <c r="B11" s="1110"/>
      <c r="C11" s="1114"/>
    </row>
    <row r="12" spans="1:3" s="1115" customFormat="1" ht="15.75" customHeight="1"/>
    <row r="13" spans="1:3" s="1115" customFormat="1" ht="15.75" customHeight="1"/>
    <row r="14" spans="1:3" s="1115" customFormat="1" ht="13.5" customHeight="1"/>
    <row r="15" spans="1:3" s="1101" customFormat="1" ht="15" customHeight="1">
      <c r="A15" s="1109"/>
      <c r="B15" s="1110"/>
      <c r="C15" s="1111"/>
    </row>
    <row r="16" spans="1:3" ht="18.75" customHeight="1">
      <c r="A16" s="1116"/>
      <c r="B16" s="1116"/>
      <c r="C16" s="1116"/>
    </row>
    <row r="17" spans="1:3" ht="18.75" customHeight="1">
      <c r="A17" s="1116"/>
      <c r="B17" s="1116"/>
      <c r="C17" s="1116"/>
    </row>
    <row r="18" spans="1:3" s="1101" customFormat="1" ht="18" customHeight="1">
      <c r="A18" s="1109"/>
      <c r="B18" s="1110"/>
      <c r="C18" s="1111"/>
    </row>
    <row r="19" spans="1:3" s="1101" customFormat="1" ht="25.5" customHeight="1">
      <c r="A19" s="1112"/>
      <c r="B19" s="1110"/>
      <c r="C19" s="1113"/>
    </row>
    <row r="20" spans="1:3" s="1101" customFormat="1" ht="25.5" customHeight="1">
      <c r="A20" s="1112"/>
      <c r="B20" s="1110"/>
      <c r="C20" s="1113"/>
    </row>
    <row r="21" spans="1:3" s="1101" customFormat="1" ht="13.5" customHeight="1">
      <c r="A21" s="1112"/>
      <c r="B21" s="1110"/>
      <c r="C21" s="1113"/>
    </row>
    <row r="22" spans="1:3" s="1115" customFormat="1" ht="34.5" customHeight="1"/>
    <row r="23" spans="1:3" s="1115" customFormat="1" ht="34.5" customHeight="1"/>
    <row r="24" spans="1:3" s="1115" customFormat="1" ht="6" customHeight="1"/>
    <row r="25" spans="1:3" s="1115" customFormat="1" ht="6" customHeight="1"/>
    <row r="26" spans="1:3" s="1101" customFormat="1" ht="33" customHeight="1">
      <c r="A26" s="1099"/>
      <c r="B26" s="1099"/>
      <c r="C26" s="1099"/>
    </row>
    <row r="27" spans="1:3" s="1101" customFormat="1" ht="18" customHeight="1">
      <c r="A27" s="1099"/>
      <c r="B27" s="1099"/>
      <c r="C27" s="1099"/>
    </row>
    <row r="28" spans="1:3" ht="10.5" customHeight="1">
      <c r="A28" s="1117"/>
    </row>
    <row r="29" spans="1:3" ht="18" customHeight="1">
      <c r="A29" s="1618"/>
      <c r="B29" s="1618"/>
      <c r="C29" s="1618"/>
    </row>
    <row r="30" spans="1:3" ht="18" customHeight="1">
      <c r="A30" s="1618"/>
      <c r="B30" s="1618"/>
      <c r="C30" s="1618"/>
    </row>
    <row r="31" spans="1:3" ht="18" customHeight="1">
      <c r="A31" s="1618"/>
      <c r="B31" s="1618"/>
      <c r="C31" s="1618"/>
    </row>
    <row r="32" spans="1:3" ht="18" customHeight="1">
      <c r="A32" s="1618"/>
      <c r="B32" s="1618"/>
      <c r="C32" s="1618"/>
    </row>
    <row r="33" spans="1:3" ht="10.5" customHeight="1">
      <c r="A33" s="1118"/>
      <c r="B33" s="1118"/>
      <c r="C33" s="1118"/>
    </row>
    <row r="34" spans="1:3" ht="10.5" customHeight="1"/>
    <row r="35" spans="1:3" ht="10.5" customHeight="1"/>
    <row r="36" spans="1:3" ht="10.5" customHeight="1"/>
    <row r="37" spans="1:3" ht="10.5" customHeight="1"/>
    <row r="38" spans="1:3" ht="10.5" customHeight="1"/>
    <row r="39" spans="1:3" ht="10.5" customHeight="1"/>
    <row r="40" spans="1:3" ht="10.5" customHeight="1"/>
    <row r="41" spans="1:3" ht="10.5" customHeight="1"/>
    <row r="42" spans="1:3" ht="10.5" customHeight="1"/>
    <row r="43" spans="1:3" ht="10.5" customHeight="1"/>
    <row r="44" spans="1:3" ht="10.5" customHeight="1"/>
    <row r="45" spans="1:3" ht="10.5" customHeight="1"/>
    <row r="46" spans="1:3" ht="10.5" customHeight="1"/>
    <row r="47" spans="1:3" ht="10.5" customHeight="1"/>
    <row r="48" spans="1:3" ht="10.5" customHeight="1"/>
    <row r="49" ht="10.5" customHeight="1"/>
  </sheetData>
  <mergeCells count="1">
    <mergeCell ref="A29:C32"/>
  </mergeCells>
  <phoneticPr fontId="4"/>
  <printOptions horizontalCentered="1"/>
  <pageMargins left="0.43307086614173229" right="0.43307086614173229" top="0.74803149606299213" bottom="0.74803149606299213" header="0.31496062992125984" footer="0.31496062992125984"/>
  <pageSetup paperSize="9" firstPageNumber="207" orientation="portrait" useFirstPageNumber="1" r:id="rId1"/>
  <headerFooter>
    <oddFooter>&amp;C21</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R38"/>
  <sheetViews>
    <sheetView showRuler="0" showOutlineSymbols="0" showWhiteSpace="0" zoomScale="85" zoomScaleNormal="85" workbookViewId="0">
      <selection activeCell="L12" sqref="L12"/>
    </sheetView>
  </sheetViews>
  <sheetFormatPr defaultRowHeight="13.5" outlineLevelRow="1"/>
  <cols>
    <col min="1" max="3" width="1.125" style="798" customWidth="1"/>
    <col min="4" max="4" width="11" style="798" customWidth="1"/>
    <col min="5" max="5" width="12.875" style="798" customWidth="1"/>
    <col min="6" max="7" width="9" style="798"/>
    <col min="8" max="10" width="12.625" style="798" customWidth="1"/>
    <col min="11" max="18" width="9" style="799"/>
    <col min="19" max="16384" width="9" style="798"/>
  </cols>
  <sheetData>
    <row r="1" spans="1:18" ht="20.25" customHeight="1">
      <c r="A1" s="824" t="s">
        <v>630</v>
      </c>
      <c r="D1" s="823"/>
    </row>
    <row r="2" spans="1:18" ht="20.25" customHeight="1">
      <c r="A2" s="1619"/>
      <c r="B2" s="1619"/>
      <c r="C2" s="1619"/>
      <c r="D2" s="1619"/>
      <c r="E2" s="1619" t="s">
        <v>629</v>
      </c>
      <c r="F2" s="1619"/>
      <c r="H2" s="798" t="s">
        <v>628</v>
      </c>
    </row>
    <row r="3" spans="1:18" ht="20.25" customHeight="1">
      <c r="A3" s="1619"/>
      <c r="B3" s="1619"/>
      <c r="C3" s="1619"/>
      <c r="D3" s="1619"/>
      <c r="E3" s="822"/>
      <c r="F3" s="807"/>
      <c r="H3" s="798" t="s">
        <v>627</v>
      </c>
    </row>
    <row r="4" spans="1:18" ht="25.5" customHeight="1">
      <c r="A4" s="1619"/>
      <c r="B4" s="1619"/>
      <c r="C4" s="1619"/>
      <c r="D4" s="1619"/>
      <c r="E4" s="819" t="s">
        <v>626</v>
      </c>
      <c r="F4" s="807"/>
    </row>
    <row r="5" spans="1:18" ht="27.75" customHeight="1">
      <c r="A5" s="1621" t="s">
        <v>580</v>
      </c>
      <c r="B5" s="1621"/>
      <c r="C5" s="1621"/>
      <c r="D5" s="1621"/>
      <c r="E5" s="821">
        <v>742037075</v>
      </c>
      <c r="F5" s="820">
        <f>SUM(F6,F15,F29,F21,F24,F25,F26)</f>
        <v>100</v>
      </c>
      <c r="G5" s="800">
        <f t="shared" ref="G5:G15" si="0">ROUND(E5/$E$5*100,3)</f>
        <v>100</v>
      </c>
    </row>
    <row r="6" spans="1:18" ht="27.75" customHeight="1">
      <c r="A6" s="810" t="s">
        <v>101</v>
      </c>
      <c r="B6" s="810"/>
      <c r="C6" s="810"/>
      <c r="D6" s="810"/>
      <c r="E6" s="809">
        <v>320910364</v>
      </c>
      <c r="F6" s="808">
        <f>SUM(F7,F12)</f>
        <v>43.3</v>
      </c>
      <c r="G6" s="800">
        <f t="shared" si="0"/>
        <v>43.247</v>
      </c>
      <c r="I6" s="807"/>
      <c r="J6" s="819" t="s">
        <v>625</v>
      </c>
      <c r="K6" s="819" t="s">
        <v>624</v>
      </c>
    </row>
    <row r="7" spans="1:18" s="812" customFormat="1" ht="27.75" customHeight="1">
      <c r="A7" s="813"/>
      <c r="B7" s="813" t="s">
        <v>530</v>
      </c>
      <c r="C7" s="813"/>
      <c r="D7" s="813"/>
      <c r="E7" s="806">
        <v>211828815</v>
      </c>
      <c r="F7" s="805">
        <f>SUM(F8:F9)</f>
        <v>28.599999999999998</v>
      </c>
      <c r="G7" s="800">
        <f t="shared" si="0"/>
        <v>28.547000000000001</v>
      </c>
      <c r="I7" s="807" t="s">
        <v>530</v>
      </c>
      <c r="J7" s="816">
        <f>'P15'!I20</f>
        <v>208688.584</v>
      </c>
      <c r="K7" s="815">
        <f>ROUND(J7/$J$11,3)</f>
        <v>0.29299999999999998</v>
      </c>
      <c r="M7" s="799"/>
      <c r="N7" s="799"/>
      <c r="O7" s="799"/>
      <c r="P7" s="799"/>
      <c r="Q7" s="799"/>
      <c r="R7" s="799"/>
    </row>
    <row r="8" spans="1:18" ht="27.75" customHeight="1">
      <c r="A8" s="807"/>
      <c r="B8" s="807"/>
      <c r="C8" s="807" t="s">
        <v>620</v>
      </c>
      <c r="D8" s="807"/>
      <c r="E8" s="806">
        <v>4672740</v>
      </c>
      <c r="F8" s="818">
        <f>ROUND(E8/$E$5*100,1)+0.1</f>
        <v>0.7</v>
      </c>
      <c r="G8" s="800">
        <f t="shared" si="0"/>
        <v>0.63</v>
      </c>
      <c r="I8" s="807" t="s">
        <v>533</v>
      </c>
      <c r="J8" s="816">
        <f>'P15'!I22</f>
        <v>79146.509999999995</v>
      </c>
      <c r="K8" s="815">
        <f>ROUND(J8/$J$11,3)</f>
        <v>0.111</v>
      </c>
    </row>
    <row r="9" spans="1:18" ht="27.75" customHeight="1">
      <c r="A9" s="807"/>
      <c r="B9" s="807"/>
      <c r="C9" s="807" t="s">
        <v>623</v>
      </c>
      <c r="D9" s="807"/>
      <c r="E9" s="806">
        <v>207156075</v>
      </c>
      <c r="F9" s="805">
        <f>ROUND(E9/$E$5*100,1)</f>
        <v>27.9</v>
      </c>
      <c r="G9" s="800">
        <f t="shared" si="0"/>
        <v>27.917000000000002</v>
      </c>
      <c r="I9" s="817" t="s">
        <v>536</v>
      </c>
      <c r="J9" s="816">
        <f>'P15'!I24</f>
        <v>367269.89500000002</v>
      </c>
      <c r="K9" s="815">
        <f>ROUND(J9/$J$11,3)</f>
        <v>0.51600000000000001</v>
      </c>
      <c r="Q9" s="798"/>
    </row>
    <row r="10" spans="1:18" ht="27.75" customHeight="1">
      <c r="A10" s="807"/>
      <c r="B10" s="807"/>
      <c r="C10" s="807" t="s">
        <v>622</v>
      </c>
      <c r="D10" s="807"/>
      <c r="E10" s="806">
        <v>163775840</v>
      </c>
      <c r="F10" s="805">
        <f>ROUND(E10/$E$5*100,1)</f>
        <v>22.1</v>
      </c>
      <c r="G10" s="800">
        <f t="shared" si="0"/>
        <v>22.071000000000002</v>
      </c>
      <c r="I10" s="807" t="s">
        <v>539</v>
      </c>
      <c r="J10" s="816">
        <f>'P15'!I26</f>
        <v>56796.305</v>
      </c>
      <c r="K10" s="815">
        <f>ROUND(J10/$J$11,3)</f>
        <v>0.08</v>
      </c>
    </row>
    <row r="11" spans="1:18" ht="27.75" customHeight="1">
      <c r="A11" s="807"/>
      <c r="B11" s="807"/>
      <c r="C11" s="807" t="s">
        <v>621</v>
      </c>
      <c r="D11" s="807"/>
      <c r="E11" s="806">
        <v>48052975</v>
      </c>
      <c r="F11" s="805">
        <f>ROUND(E11/$E$5*100,1)</f>
        <v>6.5</v>
      </c>
      <c r="G11" s="800">
        <f t="shared" si="0"/>
        <v>6.476</v>
      </c>
      <c r="J11" s="814">
        <f>SUM(J7:J10)</f>
        <v>711901.29400000011</v>
      </c>
      <c r="K11" s="814">
        <f>SUM(K7:K10)</f>
        <v>0.99999999999999989</v>
      </c>
    </row>
    <row r="12" spans="1:18" s="812" customFormat="1" ht="27.75" customHeight="1">
      <c r="A12" s="813"/>
      <c r="B12" s="813" t="s">
        <v>533</v>
      </c>
      <c r="C12" s="813"/>
      <c r="D12" s="813"/>
      <c r="E12" s="806">
        <v>109081549</v>
      </c>
      <c r="F12" s="805">
        <f>SUM(F13:F14)</f>
        <v>14.7</v>
      </c>
      <c r="G12" s="800">
        <f t="shared" si="0"/>
        <v>14.7</v>
      </c>
      <c r="I12" s="798"/>
      <c r="J12" s="798"/>
      <c r="K12" s="799"/>
      <c r="L12" s="799"/>
      <c r="M12" s="799"/>
      <c r="N12" s="799"/>
      <c r="O12" s="799"/>
      <c r="P12" s="799"/>
      <c r="Q12" s="799"/>
      <c r="R12" s="799"/>
    </row>
    <row r="13" spans="1:18" ht="27.75" customHeight="1">
      <c r="A13" s="807"/>
      <c r="B13" s="807"/>
      <c r="C13" s="807" t="s">
        <v>620</v>
      </c>
      <c r="D13" s="807"/>
      <c r="E13" s="806">
        <v>19169612</v>
      </c>
      <c r="F13" s="805">
        <f>ROUND(E13/$E$5*100,1)</f>
        <v>2.6</v>
      </c>
      <c r="G13" s="800">
        <f t="shared" si="0"/>
        <v>2.5830000000000002</v>
      </c>
    </row>
    <row r="14" spans="1:18" ht="27.75" customHeight="1">
      <c r="A14" s="807"/>
      <c r="B14" s="807"/>
      <c r="C14" s="807" t="s">
        <v>619</v>
      </c>
      <c r="D14" s="807"/>
      <c r="E14" s="806">
        <v>89911937</v>
      </c>
      <c r="F14" s="805">
        <f>ROUND(E14/$E$5*100,1)</f>
        <v>12.1</v>
      </c>
      <c r="G14" s="800">
        <f t="shared" si="0"/>
        <v>12.117000000000001</v>
      </c>
    </row>
    <row r="15" spans="1:18" ht="27.75" customHeight="1" outlineLevel="1">
      <c r="A15" s="810" t="s">
        <v>618</v>
      </c>
      <c r="B15" s="810"/>
      <c r="C15" s="810"/>
      <c r="D15" s="810"/>
      <c r="E15" s="809">
        <v>302283978</v>
      </c>
      <c r="F15" s="808">
        <f>SUM(F16,F20)</f>
        <v>40.699999999999996</v>
      </c>
      <c r="G15" s="800">
        <f t="shared" si="0"/>
        <v>40.737000000000002</v>
      </c>
    </row>
    <row r="16" spans="1:18" ht="27.75" customHeight="1" outlineLevel="1">
      <c r="A16" s="1626"/>
      <c r="B16" s="807" t="s">
        <v>617</v>
      </c>
      <c r="C16" s="807"/>
      <c r="D16" s="807"/>
      <c r="E16" s="811">
        <v>302036999</v>
      </c>
      <c r="F16" s="805">
        <f>SUM(F17:F19)</f>
        <v>40.699999999999996</v>
      </c>
    </row>
    <row r="17" spans="1:7" ht="27.75" customHeight="1" outlineLevel="1">
      <c r="A17" s="1626"/>
      <c r="B17" s="807"/>
      <c r="C17" s="807" t="s">
        <v>606</v>
      </c>
      <c r="D17" s="807"/>
      <c r="E17" s="806">
        <v>116550952</v>
      </c>
      <c r="F17" s="805">
        <f>ROUND(E17/$E$5*100,1)</f>
        <v>15.7</v>
      </c>
      <c r="G17" s="800">
        <f>ROUND(E17/$E$5*100,3)</f>
        <v>15.707000000000001</v>
      </c>
    </row>
    <row r="18" spans="1:7" ht="27.75" customHeight="1" outlineLevel="1">
      <c r="A18" s="1626"/>
      <c r="B18" s="807"/>
      <c r="C18" s="807" t="s">
        <v>605</v>
      </c>
      <c r="D18" s="807"/>
      <c r="E18" s="806">
        <v>145945860</v>
      </c>
      <c r="F18" s="805">
        <f>ROUND(E18/$E$5*100,1)</f>
        <v>19.7</v>
      </c>
      <c r="G18" s="800">
        <f>ROUND(E18/$E$5*100,3)</f>
        <v>19.667999999999999</v>
      </c>
    </row>
    <row r="19" spans="1:7" ht="27.75" customHeight="1" outlineLevel="1">
      <c r="A19" s="1626"/>
      <c r="B19" s="807"/>
      <c r="C19" s="807" t="s">
        <v>616</v>
      </c>
      <c r="D19" s="807"/>
      <c r="E19" s="806">
        <v>39540187</v>
      </c>
      <c r="F19" s="805">
        <f>ROUND(E19/$E$5*100,1)</f>
        <v>5.3</v>
      </c>
      <c r="G19" s="800">
        <f>ROUND(E19/$E$5*100,3)</f>
        <v>5.3289999999999997</v>
      </c>
    </row>
    <row r="20" spans="1:7" ht="27.75" customHeight="1" outlineLevel="1">
      <c r="A20" s="1626"/>
      <c r="B20" s="807" t="s">
        <v>615</v>
      </c>
      <c r="C20" s="807"/>
      <c r="D20" s="807"/>
      <c r="E20" s="806">
        <v>246979</v>
      </c>
      <c r="F20" s="805">
        <f>ROUND(E20/$E$5*100,1)</f>
        <v>0</v>
      </c>
    </row>
    <row r="21" spans="1:7" ht="27.75" customHeight="1">
      <c r="A21" s="810"/>
      <c r="B21" s="810" t="s">
        <v>614</v>
      </c>
      <c r="C21" s="810"/>
      <c r="D21" s="810"/>
      <c r="E21" s="809">
        <v>1956644</v>
      </c>
      <c r="F21" s="808">
        <f>SUM(F22:F23)</f>
        <v>0.3</v>
      </c>
      <c r="G21" s="800">
        <f t="shared" ref="G21:G26" si="1">ROUND(E21/$E$5*100,3)</f>
        <v>0.26400000000000001</v>
      </c>
    </row>
    <row r="22" spans="1:7" ht="27.75" customHeight="1">
      <c r="A22" s="810"/>
      <c r="B22" s="810"/>
      <c r="C22" s="810" t="s">
        <v>614</v>
      </c>
      <c r="D22" s="810"/>
      <c r="E22" s="809">
        <v>1861371</v>
      </c>
      <c r="F22" s="808">
        <f>ROUND(E22/$E$5*100,1)</f>
        <v>0.3</v>
      </c>
      <c r="G22" s="800">
        <f t="shared" si="1"/>
        <v>0.251</v>
      </c>
    </row>
    <row r="23" spans="1:7" ht="27.75" customHeight="1">
      <c r="A23" s="810"/>
      <c r="B23" s="810"/>
      <c r="C23" s="810" t="s">
        <v>613</v>
      </c>
      <c r="D23" s="810"/>
      <c r="E23" s="809">
        <v>95273</v>
      </c>
      <c r="F23" s="808">
        <f>ROUND(E23/$E$5*100,1)</f>
        <v>0</v>
      </c>
      <c r="G23" s="800">
        <f t="shared" si="1"/>
        <v>1.2999999999999999E-2</v>
      </c>
    </row>
    <row r="24" spans="1:7" ht="27.75" customHeight="1">
      <c r="A24" s="810"/>
      <c r="B24" s="810" t="s">
        <v>612</v>
      </c>
      <c r="C24" s="810"/>
      <c r="D24" s="810"/>
      <c r="E24" s="809">
        <v>27517292</v>
      </c>
      <c r="F24" s="808">
        <f>ROUND(E24/$E$5*100,1)</f>
        <v>3.7</v>
      </c>
      <c r="G24" s="800">
        <f t="shared" si="1"/>
        <v>3.7080000000000002</v>
      </c>
    </row>
    <row r="25" spans="1:7" ht="27.75" customHeight="1">
      <c r="A25" s="810"/>
      <c r="B25" s="810" t="s">
        <v>611</v>
      </c>
      <c r="C25" s="810"/>
      <c r="D25" s="810"/>
      <c r="E25" s="809">
        <v>279518</v>
      </c>
      <c r="F25" s="808">
        <f>ROUND(E25/$E$5*100,1)</f>
        <v>0</v>
      </c>
      <c r="G25" s="800">
        <f t="shared" si="1"/>
        <v>3.7999999999999999E-2</v>
      </c>
    </row>
    <row r="26" spans="1:7" ht="27.75" customHeight="1">
      <c r="A26" s="810"/>
      <c r="B26" s="810" t="s">
        <v>610</v>
      </c>
      <c r="C26" s="810"/>
      <c r="D26" s="810"/>
      <c r="E26" s="809">
        <v>27908521</v>
      </c>
      <c r="F26" s="808">
        <f>ROUND(E26/$E$5*100,1)</f>
        <v>3.8</v>
      </c>
      <c r="G26" s="800">
        <f t="shared" si="1"/>
        <v>3.7610000000000001</v>
      </c>
    </row>
    <row r="27" spans="1:7" ht="27.75" customHeight="1">
      <c r="A27" s="807"/>
      <c r="B27" s="807"/>
      <c r="C27" s="807" t="s">
        <v>609</v>
      </c>
      <c r="D27" s="807"/>
      <c r="E27" s="806">
        <v>18824868</v>
      </c>
    </row>
    <row r="28" spans="1:7" ht="27.75" customHeight="1">
      <c r="A28" s="807"/>
      <c r="B28" s="807"/>
      <c r="C28" s="807" t="s">
        <v>608</v>
      </c>
      <c r="D28" s="807"/>
      <c r="E28" s="806">
        <v>9083653</v>
      </c>
    </row>
    <row r="29" spans="1:7" ht="27.75" customHeight="1" outlineLevel="1">
      <c r="A29" s="810" t="s">
        <v>607</v>
      </c>
      <c r="B29" s="810"/>
      <c r="C29" s="810"/>
      <c r="D29" s="810"/>
      <c r="E29" s="809">
        <v>61180758</v>
      </c>
      <c r="F29" s="808">
        <f>SUM(F30:F31)</f>
        <v>8.1999999999999993</v>
      </c>
      <c r="G29" s="800">
        <f>ROUND(E29/$E$5*100,3)</f>
        <v>8.2449999999999992</v>
      </c>
    </row>
    <row r="30" spans="1:7" ht="27.75" customHeight="1" outlineLevel="1">
      <c r="A30" s="1619"/>
      <c r="B30" s="807" t="s">
        <v>606</v>
      </c>
      <c r="C30" s="807"/>
      <c r="D30" s="807"/>
      <c r="E30" s="806">
        <v>29088584</v>
      </c>
      <c r="F30" s="805">
        <f>ROUND(E30/$E$5*100,1)</f>
        <v>3.9</v>
      </c>
      <c r="G30" s="800">
        <f>ROUND(E30/$E$5*100,3)</f>
        <v>3.92</v>
      </c>
    </row>
    <row r="31" spans="1:7" ht="27.75" customHeight="1" outlineLevel="1">
      <c r="A31" s="1619"/>
      <c r="B31" s="807" t="s">
        <v>605</v>
      </c>
      <c r="C31" s="807"/>
      <c r="D31" s="807"/>
      <c r="E31" s="806">
        <v>32092174</v>
      </c>
      <c r="F31" s="805">
        <f>ROUND(E31/$E$5*100,1)</f>
        <v>4.3</v>
      </c>
      <c r="G31" s="800">
        <f>ROUND(E31/$E$5*100,3)</f>
        <v>4.3250000000000002</v>
      </c>
    </row>
    <row r="33" spans="1:7" ht="27.75" customHeight="1">
      <c r="A33" s="1622" t="s">
        <v>604</v>
      </c>
      <c r="B33" s="1622"/>
      <c r="C33" s="1622"/>
      <c r="D33" s="1622"/>
      <c r="E33" s="802">
        <f>SUM(E15,E29)</f>
        <v>363464736</v>
      </c>
      <c r="F33" s="804">
        <f>ROUND(E33/$E$5*100,1)-0.1</f>
        <v>48.9</v>
      </c>
      <c r="G33" s="800">
        <f>ROUND(E33/$E$5*100,3)</f>
        <v>48.981999999999999</v>
      </c>
    </row>
    <row r="34" spans="1:7" ht="27.75" customHeight="1">
      <c r="A34" s="1623"/>
      <c r="B34" s="803"/>
      <c r="C34" s="1624" t="s">
        <v>603</v>
      </c>
      <c r="D34" s="1625"/>
      <c r="E34" s="802">
        <f>SUM(E17,E30)</f>
        <v>145639536</v>
      </c>
      <c r="F34" s="801">
        <f>ROUND(E34/$E$5*100,1)</f>
        <v>19.600000000000001</v>
      </c>
      <c r="G34" s="800">
        <f>ROUND(E34/$E$5*100,3)</f>
        <v>19.626999999999999</v>
      </c>
    </row>
    <row r="35" spans="1:7" ht="27.75" customHeight="1">
      <c r="A35" s="1623"/>
      <c r="B35" s="803"/>
      <c r="C35" s="1624" t="s">
        <v>602</v>
      </c>
      <c r="D35" s="1625"/>
      <c r="E35" s="802">
        <f>SUM(E18,E31)</f>
        <v>178038034</v>
      </c>
      <c r="F35" s="801">
        <f>ROUND(E35/$E$5*100,1)</f>
        <v>24</v>
      </c>
      <c r="G35" s="800">
        <f>ROUND(E35/$E$5*100,3)</f>
        <v>23.992999999999999</v>
      </c>
    </row>
    <row r="37" spans="1:7" ht="27.75" customHeight="1">
      <c r="A37" s="1620" t="s">
        <v>539</v>
      </c>
      <c r="B37" s="1620"/>
      <c r="C37" s="1620"/>
      <c r="D37" s="1620"/>
      <c r="E37" s="802">
        <f>SUM(E21,E24:E26)</f>
        <v>57661975</v>
      </c>
      <c r="F37" s="801">
        <f>ROUND(E37/$E$5*100,1)</f>
        <v>7.8</v>
      </c>
      <c r="G37" s="800">
        <f>ROUND(E37/$E$5*100,3)</f>
        <v>7.7709999999999999</v>
      </c>
    </row>
    <row r="38" spans="1:7">
      <c r="A38" s="798" t="s">
        <v>601</v>
      </c>
    </row>
  </sheetData>
  <mergeCells count="10">
    <mergeCell ref="A30:A31"/>
    <mergeCell ref="A37:D37"/>
    <mergeCell ref="E2:F2"/>
    <mergeCell ref="A5:D5"/>
    <mergeCell ref="A33:D33"/>
    <mergeCell ref="A34:A35"/>
    <mergeCell ref="C34:D34"/>
    <mergeCell ref="C35:D35"/>
    <mergeCell ref="A16:A20"/>
    <mergeCell ref="A2:D4"/>
  </mergeCells>
  <phoneticPr fontId="4"/>
  <printOptions horizontalCentered="1"/>
  <pageMargins left="0.39370078740157483" right="0.39370078740157483" top="0.78740157480314965" bottom="0.31496062992125984" header="0.39370078740157483" footer="0.19685039370078741"/>
  <pageSetup paperSize="9" scale="75" orientation="portrait" verticalDpi="300" r:id="rId1"/>
  <headerFooter alignWithMargins="0">
    <oddHeader>&amp;R★</oddHeader>
    <oddFooter>&amp;R&amp;A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P28"/>
  <sheetViews>
    <sheetView zoomScale="85" zoomScaleNormal="85" workbookViewId="0">
      <selection activeCell="L10" sqref="L10"/>
    </sheetView>
  </sheetViews>
  <sheetFormatPr defaultRowHeight="13.5"/>
  <cols>
    <col min="1" max="1" width="17.875" style="689" customWidth="1"/>
    <col min="2" max="16" width="11.75" style="689" customWidth="1"/>
    <col min="17" max="16384" width="9" style="689"/>
  </cols>
  <sheetData>
    <row r="1" spans="1:16" s="761" customFormat="1" ht="25.5" customHeight="1" thickBot="1">
      <c r="C1" s="797"/>
      <c r="D1" s="797"/>
      <c r="E1" s="797"/>
      <c r="F1" s="797"/>
      <c r="G1" s="797"/>
      <c r="H1" s="796" t="s">
        <v>600</v>
      </c>
    </row>
    <row r="2" spans="1:16" s="761" customFormat="1" ht="27.75">
      <c r="A2" s="790" t="s">
        <v>233</v>
      </c>
      <c r="B2" s="789" t="s">
        <v>596</v>
      </c>
      <c r="C2" s="788"/>
      <c r="D2" s="786" t="s">
        <v>586</v>
      </c>
      <c r="E2" s="787" t="s">
        <v>585</v>
      </c>
      <c r="F2" s="786" t="s">
        <v>584</v>
      </c>
      <c r="G2" s="786" t="s">
        <v>599</v>
      </c>
      <c r="H2" s="785" t="s">
        <v>598</v>
      </c>
    </row>
    <row r="3" spans="1:16" s="761" customFormat="1" ht="39.950000000000003" customHeight="1">
      <c r="A3" s="783" t="s">
        <v>530</v>
      </c>
      <c r="B3" s="782">
        <v>1294</v>
      </c>
      <c r="C3" s="780"/>
      <c r="D3" s="779">
        <v>1505</v>
      </c>
      <c r="E3" s="778">
        <v>1993</v>
      </c>
      <c r="F3" s="795">
        <v>2120</v>
      </c>
      <c r="G3" s="778">
        <f>BD表!U9/100000</f>
        <v>2118.2881499999999</v>
      </c>
      <c r="H3" s="777">
        <f>BD表!O9/100000</f>
        <v>2086.8858399999999</v>
      </c>
    </row>
    <row r="4" spans="1:16" s="761" customFormat="1" ht="39.950000000000003" customHeight="1">
      <c r="A4" s="783" t="s">
        <v>533</v>
      </c>
      <c r="B4" s="782">
        <v>1643</v>
      </c>
      <c r="C4" s="780"/>
      <c r="D4" s="779">
        <v>1311</v>
      </c>
      <c r="E4" s="778">
        <v>1388</v>
      </c>
      <c r="F4" s="795">
        <v>1499</v>
      </c>
      <c r="G4" s="778">
        <f>BD表!U11/100000</f>
        <v>1090.81549</v>
      </c>
      <c r="H4" s="777">
        <f>BD表!O11/100000</f>
        <v>791.46510000000001</v>
      </c>
    </row>
    <row r="5" spans="1:16" s="761" customFormat="1" ht="39.950000000000003" customHeight="1">
      <c r="A5" s="784" t="s">
        <v>581</v>
      </c>
      <c r="B5" s="782">
        <v>4296</v>
      </c>
      <c r="C5" s="780"/>
      <c r="D5" s="779">
        <v>3346</v>
      </c>
      <c r="E5" s="778">
        <v>3408</v>
      </c>
      <c r="F5" s="795">
        <v>3552</v>
      </c>
      <c r="G5" s="778">
        <f>BD表!U13/100000</f>
        <v>3634.6473599999999</v>
      </c>
      <c r="H5" s="777">
        <f>BD表!O13/100000</f>
        <v>3672.69895</v>
      </c>
    </row>
    <row r="6" spans="1:16" s="761" customFormat="1" ht="39.950000000000003" customHeight="1">
      <c r="A6" s="783" t="s">
        <v>539</v>
      </c>
      <c r="B6" s="782">
        <v>543</v>
      </c>
      <c r="C6" s="780"/>
      <c r="D6" s="779">
        <v>592</v>
      </c>
      <c r="E6" s="778">
        <v>585</v>
      </c>
      <c r="F6" s="795">
        <v>590</v>
      </c>
      <c r="G6" s="794">
        <f>BD表!U15/100000-1</f>
        <v>575.61974999999995</v>
      </c>
      <c r="H6" s="777">
        <f>BD表!O15/100000</f>
        <v>567.96304999999995</v>
      </c>
    </row>
    <row r="7" spans="1:16" s="761" customFormat="1" ht="39.950000000000003" customHeight="1" thickBot="1">
      <c r="A7" s="776" t="s">
        <v>580</v>
      </c>
      <c r="B7" s="775">
        <f>SUM(B3:B6)</f>
        <v>7776</v>
      </c>
      <c r="C7" s="773"/>
      <c r="D7" s="772">
        <v>6754</v>
      </c>
      <c r="E7" s="771">
        <v>7374</v>
      </c>
      <c r="F7" s="793">
        <v>7761</v>
      </c>
      <c r="G7" s="771">
        <f>BD表!U6/100000</f>
        <v>7420.37075</v>
      </c>
      <c r="H7" s="770">
        <f>BD表!O6/100000</f>
        <v>7119.0129399999996</v>
      </c>
    </row>
    <row r="8" spans="1:16">
      <c r="B8" s="690" t="s">
        <v>263</v>
      </c>
      <c r="F8" s="690"/>
      <c r="G8" s="690"/>
      <c r="H8" s="690" t="s">
        <v>263</v>
      </c>
    </row>
    <row r="9" spans="1:16" ht="14.25">
      <c r="B9" s="792">
        <v>777636524</v>
      </c>
      <c r="F9" s="792"/>
      <c r="G9" s="792"/>
      <c r="H9" s="792">
        <v>711901294</v>
      </c>
      <c r="I9" s="791">
        <f>H9-B9</f>
        <v>-65735230</v>
      </c>
    </row>
    <row r="10" spans="1:16" ht="14.25">
      <c r="F10" s="792"/>
      <c r="G10" s="792"/>
      <c r="H10" s="792"/>
      <c r="I10" s="791"/>
    </row>
    <row r="11" spans="1:16">
      <c r="A11" s="689" t="s">
        <v>597</v>
      </c>
    </row>
    <row r="13" spans="1:16" s="761" customFormat="1" ht="25.5" customHeight="1"/>
    <row r="14" spans="1:16" s="761" customFormat="1" ht="18" thickBot="1"/>
    <row r="15" spans="1:16" s="761" customFormat="1" ht="36" customHeight="1">
      <c r="A15" s="790" t="s">
        <v>233</v>
      </c>
      <c r="B15" s="789" t="s">
        <v>596</v>
      </c>
      <c r="C15" s="789" t="s">
        <v>595</v>
      </c>
      <c r="D15" s="789" t="s">
        <v>594</v>
      </c>
      <c r="E15" s="789" t="s">
        <v>593</v>
      </c>
      <c r="F15" s="789" t="s">
        <v>592</v>
      </c>
      <c r="G15" s="786" t="s">
        <v>591</v>
      </c>
      <c r="H15" s="786" t="s">
        <v>590</v>
      </c>
      <c r="I15" s="788" t="s">
        <v>589</v>
      </c>
      <c r="J15" s="786" t="s">
        <v>588</v>
      </c>
      <c r="K15" s="786" t="s">
        <v>587</v>
      </c>
      <c r="L15" s="787" t="s">
        <v>586</v>
      </c>
      <c r="M15" s="786" t="s">
        <v>585</v>
      </c>
      <c r="N15" s="786" t="s">
        <v>584</v>
      </c>
      <c r="O15" s="786" t="s">
        <v>583</v>
      </c>
      <c r="P15" s="785" t="s">
        <v>582</v>
      </c>
    </row>
    <row r="16" spans="1:16" s="761" customFormat="1" ht="36" customHeight="1">
      <c r="A16" s="783" t="s">
        <v>530</v>
      </c>
      <c r="B16" s="782">
        <v>1294</v>
      </c>
      <c r="C16" s="781">
        <v>1400</v>
      </c>
      <c r="D16" s="781">
        <v>1389</v>
      </c>
      <c r="E16" s="781">
        <v>1306</v>
      </c>
      <c r="F16" s="781">
        <v>1287</v>
      </c>
      <c r="G16" s="781">
        <v>1340</v>
      </c>
      <c r="H16" s="781">
        <v>1354</v>
      </c>
      <c r="I16" s="779">
        <v>1383</v>
      </c>
      <c r="J16" s="780">
        <v>1422</v>
      </c>
      <c r="K16" s="779">
        <v>1465</v>
      </c>
      <c r="L16" s="778">
        <v>1505</v>
      </c>
      <c r="M16" s="778">
        <v>1993</v>
      </c>
      <c r="N16" s="778">
        <v>2120</v>
      </c>
      <c r="O16" s="778">
        <v>2118</v>
      </c>
      <c r="P16" s="777">
        <v>2087</v>
      </c>
    </row>
    <row r="17" spans="1:16" s="761" customFormat="1" ht="36" customHeight="1">
      <c r="A17" s="783" t="s">
        <v>533</v>
      </c>
      <c r="B17" s="782">
        <v>1643</v>
      </c>
      <c r="C17" s="781">
        <v>1544</v>
      </c>
      <c r="D17" s="781">
        <v>1034</v>
      </c>
      <c r="E17" s="781">
        <v>1081</v>
      </c>
      <c r="F17" s="781">
        <v>1162</v>
      </c>
      <c r="G17" s="781">
        <v>1182</v>
      </c>
      <c r="H17" s="781">
        <v>1252</v>
      </c>
      <c r="I17" s="779">
        <v>1350</v>
      </c>
      <c r="J17" s="780">
        <v>1319</v>
      </c>
      <c r="K17" s="779">
        <v>1223</v>
      </c>
      <c r="L17" s="778">
        <v>1311</v>
      </c>
      <c r="M17" s="778">
        <v>1388</v>
      </c>
      <c r="N17" s="778">
        <v>1499</v>
      </c>
      <c r="O17" s="778">
        <v>1091</v>
      </c>
      <c r="P17" s="777">
        <v>791</v>
      </c>
    </row>
    <row r="18" spans="1:16" s="761" customFormat="1" ht="36" customHeight="1">
      <c r="A18" s="784" t="s">
        <v>581</v>
      </c>
      <c r="B18" s="782">
        <v>4296</v>
      </c>
      <c r="C18" s="781">
        <v>3242</v>
      </c>
      <c r="D18" s="781">
        <v>3302</v>
      </c>
      <c r="E18" s="781">
        <v>3363</v>
      </c>
      <c r="F18" s="781">
        <v>3357</v>
      </c>
      <c r="G18" s="781">
        <v>3191</v>
      </c>
      <c r="H18" s="781">
        <v>3225</v>
      </c>
      <c r="I18" s="779">
        <v>3267</v>
      </c>
      <c r="J18" s="780">
        <v>3267</v>
      </c>
      <c r="K18" s="779">
        <v>3317</v>
      </c>
      <c r="L18" s="778">
        <v>3346</v>
      </c>
      <c r="M18" s="778">
        <v>3408</v>
      </c>
      <c r="N18" s="778">
        <v>3552</v>
      </c>
      <c r="O18" s="778">
        <v>3635</v>
      </c>
      <c r="P18" s="777">
        <v>3673</v>
      </c>
    </row>
    <row r="19" spans="1:16" s="761" customFormat="1" ht="36" customHeight="1">
      <c r="A19" s="783" t="s">
        <v>539</v>
      </c>
      <c r="B19" s="782">
        <v>543</v>
      </c>
      <c r="C19" s="781">
        <v>522</v>
      </c>
      <c r="D19" s="781">
        <v>511</v>
      </c>
      <c r="E19" s="781">
        <v>510</v>
      </c>
      <c r="F19" s="781">
        <v>555</v>
      </c>
      <c r="G19" s="781">
        <v>557</v>
      </c>
      <c r="H19" s="781">
        <v>588</v>
      </c>
      <c r="I19" s="779">
        <v>593</v>
      </c>
      <c r="J19" s="780">
        <v>593</v>
      </c>
      <c r="K19" s="779">
        <v>590</v>
      </c>
      <c r="L19" s="778">
        <v>592</v>
      </c>
      <c r="M19" s="778">
        <v>585</v>
      </c>
      <c r="N19" s="778">
        <v>590</v>
      </c>
      <c r="O19" s="778">
        <v>576</v>
      </c>
      <c r="P19" s="777">
        <v>568</v>
      </c>
    </row>
    <row r="20" spans="1:16" ht="36" customHeight="1" thickBot="1">
      <c r="A20" s="776" t="s">
        <v>580</v>
      </c>
      <c r="B20" s="775">
        <f t="shared" ref="B20:I20" si="0">SUM(B16:B19)</f>
        <v>7776</v>
      </c>
      <c r="C20" s="774">
        <f t="shared" si="0"/>
        <v>6708</v>
      </c>
      <c r="D20" s="774">
        <f t="shared" si="0"/>
        <v>6236</v>
      </c>
      <c r="E20" s="774">
        <f t="shared" si="0"/>
        <v>6260</v>
      </c>
      <c r="F20" s="774">
        <f t="shared" si="0"/>
        <v>6361</v>
      </c>
      <c r="G20" s="774">
        <f t="shared" si="0"/>
        <v>6270</v>
      </c>
      <c r="H20" s="774">
        <f t="shared" si="0"/>
        <v>6419</v>
      </c>
      <c r="I20" s="772">
        <f t="shared" si="0"/>
        <v>6593</v>
      </c>
      <c r="J20" s="773">
        <v>6601</v>
      </c>
      <c r="K20" s="772">
        <v>6595</v>
      </c>
      <c r="L20" s="771">
        <v>6754</v>
      </c>
      <c r="M20" s="771">
        <v>7374</v>
      </c>
      <c r="N20" s="771">
        <v>7761</v>
      </c>
      <c r="O20" s="771">
        <v>7420</v>
      </c>
      <c r="P20" s="770">
        <v>7119</v>
      </c>
    </row>
    <row r="21" spans="1:16" ht="18" thickBot="1">
      <c r="A21" s="761"/>
      <c r="B21" s="761"/>
      <c r="C21" s="761"/>
      <c r="D21" s="761"/>
      <c r="E21" s="761"/>
      <c r="F21" s="761"/>
      <c r="G21" s="761"/>
      <c r="H21" s="761"/>
      <c r="I21" s="761"/>
      <c r="J21" s="761"/>
      <c r="K21" s="761"/>
    </row>
    <row r="22" spans="1:16" ht="30.75" customHeight="1" thickBot="1">
      <c r="A22" s="769" t="s">
        <v>579</v>
      </c>
      <c r="B22" s="768"/>
      <c r="C22" s="767">
        <f t="shared" ref="C22:P22" si="1">C20-B20</f>
        <v>-1068</v>
      </c>
      <c r="D22" s="767">
        <f t="shared" si="1"/>
        <v>-472</v>
      </c>
      <c r="E22" s="767">
        <f t="shared" si="1"/>
        <v>24</v>
      </c>
      <c r="F22" s="767">
        <f t="shared" si="1"/>
        <v>101</v>
      </c>
      <c r="G22" s="767">
        <f t="shared" si="1"/>
        <v>-91</v>
      </c>
      <c r="H22" s="767">
        <f t="shared" si="1"/>
        <v>149</v>
      </c>
      <c r="I22" s="765">
        <f t="shared" si="1"/>
        <v>174</v>
      </c>
      <c r="J22" s="766">
        <f t="shared" si="1"/>
        <v>8</v>
      </c>
      <c r="K22" s="765">
        <f t="shared" si="1"/>
        <v>-6</v>
      </c>
      <c r="L22" s="763">
        <f t="shared" si="1"/>
        <v>159</v>
      </c>
      <c r="M22" s="764">
        <f t="shared" si="1"/>
        <v>620</v>
      </c>
      <c r="N22" s="763">
        <f t="shared" si="1"/>
        <v>387</v>
      </c>
      <c r="O22" s="763">
        <f t="shared" si="1"/>
        <v>-341</v>
      </c>
      <c r="P22" s="762">
        <f t="shared" si="1"/>
        <v>-301</v>
      </c>
    </row>
    <row r="23" spans="1:16" ht="17.25">
      <c r="A23" s="761"/>
      <c r="B23" s="761"/>
      <c r="C23" s="761"/>
      <c r="D23" s="761"/>
      <c r="E23" s="761"/>
      <c r="F23" s="761"/>
      <c r="G23" s="761"/>
      <c r="H23" s="761"/>
      <c r="I23" s="761"/>
      <c r="J23" s="761"/>
      <c r="K23" s="761"/>
    </row>
    <row r="24" spans="1:16" ht="17.25">
      <c r="A24" s="761"/>
      <c r="B24" s="761"/>
      <c r="C24" s="761"/>
      <c r="D24" s="761"/>
      <c r="E24" s="761"/>
      <c r="F24" s="761"/>
      <c r="G24" s="761"/>
      <c r="H24" s="761"/>
      <c r="I24" s="761"/>
      <c r="J24" s="761"/>
      <c r="K24" s="761"/>
    </row>
    <row r="25" spans="1:16" ht="17.25">
      <c r="A25" s="761"/>
      <c r="B25" s="761"/>
      <c r="C25" s="761"/>
      <c r="D25" s="761"/>
      <c r="E25" s="761"/>
      <c r="F25" s="761"/>
      <c r="G25" s="761"/>
      <c r="H25" s="761"/>
      <c r="I25" s="761"/>
      <c r="J25" s="761"/>
      <c r="K25" s="761"/>
    </row>
    <row r="26" spans="1:16" ht="17.25">
      <c r="A26" s="761"/>
      <c r="B26" s="761"/>
      <c r="C26" s="761"/>
      <c r="D26" s="761"/>
      <c r="E26" s="761"/>
      <c r="F26" s="761"/>
      <c r="G26" s="761"/>
      <c r="H26" s="761"/>
      <c r="I26" s="761"/>
      <c r="J26" s="761"/>
      <c r="K26" s="761"/>
    </row>
    <row r="27" spans="1:16" ht="17.25">
      <c r="A27" s="761"/>
      <c r="B27" s="761"/>
      <c r="C27" s="761"/>
      <c r="D27" s="761"/>
      <c r="E27" s="761"/>
      <c r="F27" s="761"/>
      <c r="G27" s="761"/>
      <c r="H27" s="761"/>
      <c r="I27" s="761"/>
      <c r="J27" s="761"/>
      <c r="K27" s="761"/>
    </row>
    <row r="28" spans="1:16" ht="17.25">
      <c r="A28" s="761"/>
      <c r="B28" s="761"/>
      <c r="C28" s="761"/>
      <c r="D28" s="761"/>
      <c r="E28" s="761"/>
      <c r="F28" s="761"/>
      <c r="G28" s="761"/>
      <c r="H28" s="761"/>
      <c r="I28" s="761"/>
      <c r="J28" s="761"/>
      <c r="K28" s="761"/>
    </row>
  </sheetData>
  <phoneticPr fontId="4"/>
  <pageMargins left="0.78740157480314965" right="0.78740157480314965" top="0.98425196850393704" bottom="0.82677165354330717" header="0.51181102362204722" footer="0.51181102362204722"/>
  <pageSetup paperSize="9" scale="44"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E4"/>
  <sheetViews>
    <sheetView showGridLines="0" showOutlineSymbols="0" workbookViewId="0">
      <selection activeCell="D5" sqref="D5"/>
    </sheetView>
  </sheetViews>
  <sheetFormatPr defaultRowHeight="13.5"/>
  <cols>
    <col min="1" max="3" width="9.625" style="755" customWidth="1"/>
    <col min="4" max="4" width="9.25" style="755" bestFit="1" customWidth="1"/>
    <col min="5" max="5" width="9.625" style="755" customWidth="1"/>
    <col min="6" max="16384" width="9" style="755"/>
  </cols>
  <sheetData>
    <row r="1" spans="1:5" ht="18" customHeight="1">
      <c r="A1" s="760"/>
    </row>
    <row r="2" spans="1:5" ht="19.5" customHeight="1">
      <c r="B2" s="759" t="s">
        <v>578</v>
      </c>
      <c r="C2" s="758" t="s">
        <v>577</v>
      </c>
      <c r="D2" s="758" t="s">
        <v>576</v>
      </c>
      <c r="E2" s="758" t="s">
        <v>575</v>
      </c>
    </row>
    <row r="3" spans="1:5" ht="19.5" customHeight="1">
      <c r="B3" s="757">
        <v>0.98499999999999999</v>
      </c>
      <c r="C3" s="757">
        <v>0.98599999999999999</v>
      </c>
      <c r="D3" s="757">
        <v>0.98599999999999999</v>
      </c>
      <c r="E3" s="757">
        <v>0.98199999999999998</v>
      </c>
    </row>
    <row r="4" spans="1:5" ht="18" customHeight="1">
      <c r="B4" s="756"/>
      <c r="C4" s="756"/>
      <c r="D4" s="756"/>
      <c r="E4" s="756"/>
    </row>
  </sheetData>
  <phoneticPr fontId="4"/>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B2:AK31"/>
  <sheetViews>
    <sheetView zoomScale="85" zoomScaleNormal="85" workbookViewId="0">
      <selection activeCell="W21" sqref="W21"/>
    </sheetView>
  </sheetViews>
  <sheetFormatPr defaultRowHeight="13.5"/>
  <cols>
    <col min="1" max="1" width="2.125" style="689" customWidth="1"/>
    <col min="2" max="2" width="15.875" style="689" customWidth="1"/>
    <col min="3" max="3" width="16.125" style="689" customWidth="1"/>
    <col min="4" max="4" width="13.875" style="689" customWidth="1"/>
    <col min="5" max="5" width="17.5" style="689" customWidth="1"/>
    <col min="6" max="7" width="9" style="689"/>
    <col min="8" max="14" width="2.125" style="689" customWidth="1"/>
    <col min="15" max="32" width="2.875" style="689" customWidth="1"/>
    <col min="33" max="37" width="2.125" style="689" customWidth="1"/>
    <col min="38" max="16384" width="9" style="689"/>
  </cols>
  <sheetData>
    <row r="2" spans="2:37" ht="14.25" thickBot="1">
      <c r="C2" s="690" t="s">
        <v>516</v>
      </c>
      <c r="D2" s="690"/>
      <c r="E2" s="690" t="s">
        <v>517</v>
      </c>
    </row>
    <row r="3" spans="2:37">
      <c r="B3" s="691" t="s">
        <v>518</v>
      </c>
      <c r="C3" s="692" t="s">
        <v>229</v>
      </c>
      <c r="D3" s="1627" t="s">
        <v>519</v>
      </c>
      <c r="E3" s="692" t="s">
        <v>229</v>
      </c>
      <c r="H3" s="1368" t="s">
        <v>382</v>
      </c>
      <c r="I3" s="1369"/>
      <c r="J3" s="1369"/>
      <c r="K3" s="1369"/>
      <c r="L3" s="1369"/>
      <c r="M3" s="1369"/>
      <c r="N3" s="1370"/>
      <c r="O3" s="1375" t="s">
        <v>520</v>
      </c>
      <c r="P3" s="1376"/>
      <c r="Q3" s="1376"/>
      <c r="R3" s="1376"/>
      <c r="S3" s="1376"/>
      <c r="T3" s="1377"/>
      <c r="U3" s="1375" t="s">
        <v>521</v>
      </c>
      <c r="V3" s="1376"/>
      <c r="W3" s="1376"/>
      <c r="X3" s="1376"/>
      <c r="Y3" s="1376"/>
      <c r="Z3" s="1377"/>
      <c r="AA3" s="1384" t="s">
        <v>190</v>
      </c>
      <c r="AB3" s="1384"/>
      <c r="AC3" s="1384"/>
      <c r="AD3" s="1384"/>
      <c r="AE3" s="1384"/>
      <c r="AF3" s="1384"/>
      <c r="AG3" s="1387" t="s">
        <v>522</v>
      </c>
      <c r="AH3" s="1384"/>
      <c r="AI3" s="1384"/>
      <c r="AJ3" s="1384"/>
      <c r="AK3" s="1384"/>
    </row>
    <row r="4" spans="2:37" ht="14.25" thickBot="1">
      <c r="B4" s="693"/>
      <c r="C4" s="694" t="s">
        <v>523</v>
      </c>
      <c r="D4" s="1628"/>
      <c r="E4" s="694" t="s">
        <v>523</v>
      </c>
      <c r="H4" s="1371"/>
      <c r="I4" s="1349"/>
      <c r="J4" s="1349"/>
      <c r="K4" s="1349"/>
      <c r="L4" s="1349"/>
      <c r="M4" s="1349"/>
      <c r="N4" s="1350"/>
      <c r="O4" s="1378"/>
      <c r="P4" s="1379"/>
      <c r="Q4" s="1379"/>
      <c r="R4" s="1379"/>
      <c r="S4" s="1379"/>
      <c r="T4" s="1380"/>
      <c r="U4" s="1378"/>
      <c r="V4" s="1379"/>
      <c r="W4" s="1379"/>
      <c r="X4" s="1379"/>
      <c r="Y4" s="1379"/>
      <c r="Z4" s="1380"/>
      <c r="AA4" s="1385"/>
      <c r="AB4" s="1385"/>
      <c r="AC4" s="1385"/>
      <c r="AD4" s="1385"/>
      <c r="AE4" s="1385"/>
      <c r="AF4" s="1385"/>
      <c r="AG4" s="1385"/>
      <c r="AH4" s="1385"/>
      <c r="AI4" s="1385"/>
      <c r="AJ4" s="1385"/>
      <c r="AK4" s="1385"/>
    </row>
    <row r="5" spans="2:37" ht="15" thickTop="1" thickBot="1">
      <c r="B5" s="695" t="s">
        <v>524</v>
      </c>
      <c r="C5" s="696">
        <v>711901294</v>
      </c>
      <c r="D5" s="696">
        <v>11535021</v>
      </c>
      <c r="E5" s="696">
        <v>742037075</v>
      </c>
      <c r="H5" s="1372"/>
      <c r="I5" s="1373"/>
      <c r="J5" s="1373"/>
      <c r="K5" s="1373"/>
      <c r="L5" s="1373"/>
      <c r="M5" s="1373"/>
      <c r="N5" s="1374"/>
      <c r="O5" s="1381"/>
      <c r="P5" s="1382"/>
      <c r="Q5" s="1382"/>
      <c r="R5" s="1382"/>
      <c r="S5" s="1382"/>
      <c r="T5" s="1383"/>
      <c r="U5" s="1381"/>
      <c r="V5" s="1382"/>
      <c r="W5" s="1382"/>
      <c r="X5" s="1382"/>
      <c r="Y5" s="1382"/>
      <c r="Z5" s="1383"/>
      <c r="AA5" s="1386"/>
      <c r="AB5" s="1386"/>
      <c r="AC5" s="1386"/>
      <c r="AD5" s="1386"/>
      <c r="AE5" s="1386"/>
      <c r="AF5" s="1386"/>
      <c r="AG5" s="1386"/>
      <c r="AH5" s="1386"/>
      <c r="AI5" s="1386"/>
      <c r="AJ5" s="1386"/>
      <c r="AK5" s="1386"/>
    </row>
    <row r="6" spans="2:37" ht="15" thickTop="1">
      <c r="B6" s="697" t="s">
        <v>525</v>
      </c>
      <c r="C6" s="698">
        <v>287835094</v>
      </c>
      <c r="D6" s="698">
        <v>2669613</v>
      </c>
      <c r="E6" s="698">
        <v>320910364</v>
      </c>
      <c r="H6" s="1407" t="s">
        <v>526</v>
      </c>
      <c r="I6" s="1408"/>
      <c r="J6" s="1408"/>
      <c r="K6" s="1408"/>
      <c r="L6" s="1408"/>
      <c r="M6" s="1408"/>
      <c r="N6" s="1409"/>
      <c r="O6" s="1398">
        <f>C5</f>
        <v>711901294</v>
      </c>
      <c r="P6" s="1399"/>
      <c r="Q6" s="1399"/>
      <c r="R6" s="1399"/>
      <c r="S6" s="1399"/>
      <c r="T6" s="1400"/>
      <c r="U6" s="1398">
        <f>E5</f>
        <v>742037075</v>
      </c>
      <c r="V6" s="1399"/>
      <c r="W6" s="1399"/>
      <c r="X6" s="1399"/>
      <c r="Y6" s="1399"/>
      <c r="Z6" s="1400"/>
      <c r="AA6" s="1401">
        <f>O6-U6</f>
        <v>-30135781</v>
      </c>
      <c r="AB6" s="1402"/>
      <c r="AC6" s="1402"/>
      <c r="AD6" s="1402"/>
      <c r="AE6" s="1402"/>
      <c r="AF6" s="1403"/>
      <c r="AG6" s="1404">
        <f>ROUND(AA6/U6*100,1)</f>
        <v>-4.0999999999999996</v>
      </c>
      <c r="AH6" s="1405"/>
      <c r="AI6" s="1405"/>
      <c r="AJ6" s="1405"/>
      <c r="AK6" s="1406"/>
    </row>
    <row r="7" spans="2:37">
      <c r="B7" s="699" t="s">
        <v>527</v>
      </c>
      <c r="C7" s="700">
        <v>208688584</v>
      </c>
      <c r="D7" s="700">
        <v>414933</v>
      </c>
      <c r="E7" s="700">
        <v>211828815</v>
      </c>
      <c r="H7" s="1410"/>
      <c r="I7" s="1411"/>
      <c r="J7" s="1411"/>
      <c r="K7" s="1411"/>
      <c r="L7" s="1411"/>
      <c r="M7" s="1411"/>
      <c r="N7" s="1412"/>
      <c r="O7" s="1311">
        <f>C5-D5</f>
        <v>700366273</v>
      </c>
      <c r="P7" s="1312"/>
      <c r="Q7" s="1312"/>
      <c r="R7" s="1312"/>
      <c r="S7" s="1312"/>
      <c r="T7" s="1313"/>
      <c r="U7" s="1311"/>
      <c r="V7" s="1312"/>
      <c r="W7" s="1312"/>
      <c r="X7" s="1312"/>
      <c r="Y7" s="1312"/>
      <c r="Z7" s="1313"/>
      <c r="AA7" s="1311">
        <f>O7-U6</f>
        <v>-41670802</v>
      </c>
      <c r="AB7" s="1312"/>
      <c r="AC7" s="1312"/>
      <c r="AD7" s="1312"/>
      <c r="AE7" s="1312"/>
      <c r="AF7" s="1313"/>
      <c r="AG7" s="1317">
        <f>ROUND(AA7/U6*100,1)</f>
        <v>-5.6</v>
      </c>
      <c r="AH7" s="1318"/>
      <c r="AI7" s="1318"/>
      <c r="AJ7" s="1318"/>
      <c r="AK7" s="1319"/>
    </row>
    <row r="8" spans="2:37" ht="14.25">
      <c r="B8" s="699" t="s">
        <v>528</v>
      </c>
      <c r="C8" s="700">
        <v>4605319</v>
      </c>
      <c r="D8" s="700">
        <v>8338</v>
      </c>
      <c r="E8" s="700">
        <v>4672740</v>
      </c>
      <c r="H8" s="701"/>
      <c r="I8" s="1324" t="s">
        <v>101</v>
      </c>
      <c r="J8" s="1325"/>
      <c r="K8" s="1325"/>
      <c r="L8" s="1325"/>
      <c r="M8" s="1325"/>
      <c r="N8" s="1347"/>
      <c r="O8" s="1629">
        <f>C6</f>
        <v>287835094</v>
      </c>
      <c r="P8" s="1630"/>
      <c r="Q8" s="1630"/>
      <c r="R8" s="1630"/>
      <c r="S8" s="1630"/>
      <c r="T8" s="1631"/>
      <c r="U8" s="1629">
        <f>E6</f>
        <v>320910364</v>
      </c>
      <c r="V8" s="1630"/>
      <c r="W8" s="1630"/>
      <c r="X8" s="1630"/>
      <c r="Y8" s="1630"/>
      <c r="Z8" s="1631"/>
      <c r="AA8" s="1413">
        <f>O8-U8</f>
        <v>-33075270</v>
      </c>
      <c r="AB8" s="1414"/>
      <c r="AC8" s="1414"/>
      <c r="AD8" s="1414"/>
      <c r="AE8" s="1414"/>
      <c r="AF8" s="1415"/>
      <c r="AG8" s="1314">
        <f>ROUND(AA8/U8*100,1)</f>
        <v>-10.3</v>
      </c>
      <c r="AH8" s="1315"/>
      <c r="AI8" s="1315"/>
      <c r="AJ8" s="1315"/>
      <c r="AK8" s="1316"/>
    </row>
    <row r="9" spans="2:37" ht="14.25">
      <c r="B9" s="699" t="s">
        <v>529</v>
      </c>
      <c r="C9" s="700">
        <v>204083265</v>
      </c>
      <c r="D9" s="700">
        <v>406595</v>
      </c>
      <c r="E9" s="700">
        <v>207156075</v>
      </c>
      <c r="H9" s="702"/>
      <c r="I9" s="1351"/>
      <c r="J9" s="1324" t="s">
        <v>530</v>
      </c>
      <c r="K9" s="1325"/>
      <c r="L9" s="1325"/>
      <c r="M9" s="1325"/>
      <c r="N9" s="1347"/>
      <c r="O9" s="1302">
        <f>C7</f>
        <v>208688584</v>
      </c>
      <c r="P9" s="1303"/>
      <c r="Q9" s="1303"/>
      <c r="R9" s="1303"/>
      <c r="S9" s="1303"/>
      <c r="T9" s="1304"/>
      <c r="U9" s="1302">
        <f>E7</f>
        <v>211828815</v>
      </c>
      <c r="V9" s="1303"/>
      <c r="W9" s="1303"/>
      <c r="X9" s="1303"/>
      <c r="Y9" s="1303"/>
      <c r="Z9" s="1304"/>
      <c r="AA9" s="1305">
        <f>O9-U9</f>
        <v>-3140231</v>
      </c>
      <c r="AB9" s="1306"/>
      <c r="AC9" s="1306"/>
      <c r="AD9" s="1306"/>
      <c r="AE9" s="1306"/>
      <c r="AF9" s="1307"/>
      <c r="AG9" s="1308">
        <f>ROUND(AA9/U9*100,1)</f>
        <v>-1.5</v>
      </c>
      <c r="AH9" s="1309"/>
      <c r="AI9" s="1309"/>
      <c r="AJ9" s="1309"/>
      <c r="AK9" s="1310"/>
    </row>
    <row r="10" spans="2:37">
      <c r="B10" s="699" t="s">
        <v>531</v>
      </c>
      <c r="C10" s="700">
        <v>163038191</v>
      </c>
      <c r="D10" s="700">
        <v>127187</v>
      </c>
      <c r="E10" s="700">
        <v>163775840</v>
      </c>
      <c r="H10" s="702"/>
      <c r="I10" s="1352"/>
      <c r="J10" s="1353"/>
      <c r="K10" s="1354"/>
      <c r="L10" s="1354"/>
      <c r="M10" s="1354"/>
      <c r="N10" s="1355"/>
      <c r="O10" s="1632">
        <f>C7-D7</f>
        <v>208273651</v>
      </c>
      <c r="P10" s="1633"/>
      <c r="Q10" s="1633"/>
      <c r="R10" s="1633"/>
      <c r="S10" s="1633"/>
      <c r="T10" s="1634"/>
      <c r="U10" s="1632"/>
      <c r="V10" s="1633"/>
      <c r="W10" s="1633"/>
      <c r="X10" s="1633"/>
      <c r="Y10" s="1633"/>
      <c r="Z10" s="1634"/>
      <c r="AA10" s="1632">
        <f>O10-U9</f>
        <v>-3555164</v>
      </c>
      <c r="AB10" s="1633"/>
      <c r="AC10" s="1633"/>
      <c r="AD10" s="1633"/>
      <c r="AE10" s="1633"/>
      <c r="AF10" s="1634"/>
      <c r="AG10" s="1317">
        <f>ROUND(AA10/U9*100,1)</f>
        <v>-1.7</v>
      </c>
      <c r="AH10" s="1318"/>
      <c r="AI10" s="1318"/>
      <c r="AJ10" s="1318"/>
      <c r="AK10" s="1319"/>
    </row>
    <row r="11" spans="2:37" ht="14.25">
      <c r="B11" s="699" t="s">
        <v>532</v>
      </c>
      <c r="C11" s="700">
        <v>45650393</v>
      </c>
      <c r="D11" s="700">
        <v>287746</v>
      </c>
      <c r="E11" s="700">
        <v>48052975</v>
      </c>
      <c r="H11" s="702"/>
      <c r="I11" s="1352"/>
      <c r="J11" s="1340" t="s">
        <v>533</v>
      </c>
      <c r="K11" s="1341"/>
      <c r="L11" s="1341"/>
      <c r="M11" s="1341"/>
      <c r="N11" s="1342"/>
      <c r="O11" s="1302">
        <f>C12</f>
        <v>79146510</v>
      </c>
      <c r="P11" s="1303"/>
      <c r="Q11" s="1303"/>
      <c r="R11" s="1303"/>
      <c r="S11" s="1303"/>
      <c r="T11" s="1304"/>
      <c r="U11" s="1302">
        <f>E12</f>
        <v>109081549</v>
      </c>
      <c r="V11" s="1303"/>
      <c r="W11" s="1303"/>
      <c r="X11" s="1303"/>
      <c r="Y11" s="1303"/>
      <c r="Z11" s="1304"/>
      <c r="AA11" s="1305">
        <f>O11-U11</f>
        <v>-29935039</v>
      </c>
      <c r="AB11" s="1306"/>
      <c r="AC11" s="1306"/>
      <c r="AD11" s="1306"/>
      <c r="AE11" s="1306"/>
      <c r="AF11" s="1307"/>
      <c r="AG11" s="1308">
        <f>ROUND(AA11/U11*100,1)</f>
        <v>-27.4</v>
      </c>
      <c r="AH11" s="1309"/>
      <c r="AI11" s="1309"/>
      <c r="AJ11" s="1309"/>
      <c r="AK11" s="1310"/>
    </row>
    <row r="12" spans="2:37">
      <c r="B12" s="699" t="s">
        <v>534</v>
      </c>
      <c r="C12" s="700">
        <v>79146510</v>
      </c>
      <c r="D12" s="700">
        <v>2254680</v>
      </c>
      <c r="E12" s="700">
        <v>109081549</v>
      </c>
      <c r="H12" s="702"/>
      <c r="I12" s="1352"/>
      <c r="J12" s="1343"/>
      <c r="K12" s="1344"/>
      <c r="L12" s="1344"/>
      <c r="M12" s="1344"/>
      <c r="N12" s="1345"/>
      <c r="O12" s="1632">
        <f>C12-D12</f>
        <v>76891830</v>
      </c>
      <c r="P12" s="1633"/>
      <c r="Q12" s="1633"/>
      <c r="R12" s="1633"/>
      <c r="S12" s="1633"/>
      <c r="T12" s="1634"/>
      <c r="U12" s="1632"/>
      <c r="V12" s="1633"/>
      <c r="W12" s="1633"/>
      <c r="X12" s="1633"/>
      <c r="Y12" s="1633"/>
      <c r="Z12" s="1634"/>
      <c r="AA12" s="1632">
        <f>O12-U11</f>
        <v>-32189719</v>
      </c>
      <c r="AB12" s="1633"/>
      <c r="AC12" s="1633"/>
      <c r="AD12" s="1633"/>
      <c r="AE12" s="1633"/>
      <c r="AF12" s="1634"/>
      <c r="AG12" s="1317">
        <f>ROUND(AA12/U11*100,1)</f>
        <v>-29.5</v>
      </c>
      <c r="AH12" s="1318"/>
      <c r="AI12" s="1318"/>
      <c r="AJ12" s="1318"/>
      <c r="AK12" s="1319"/>
    </row>
    <row r="13" spans="2:37" ht="14.25">
      <c r="B13" s="699" t="s">
        <v>535</v>
      </c>
      <c r="C13" s="700">
        <v>18975865</v>
      </c>
      <c r="D13" s="700">
        <v>396665</v>
      </c>
      <c r="E13" s="700">
        <v>19169612</v>
      </c>
      <c r="H13" s="702"/>
      <c r="I13" s="1346" t="s">
        <v>536</v>
      </c>
      <c r="J13" s="1325"/>
      <c r="K13" s="1325"/>
      <c r="L13" s="1325"/>
      <c r="M13" s="1325"/>
      <c r="N13" s="1347"/>
      <c r="O13" s="1302">
        <f>C15+C29</f>
        <v>367269895</v>
      </c>
      <c r="P13" s="1303"/>
      <c r="Q13" s="1303"/>
      <c r="R13" s="1303"/>
      <c r="S13" s="1303"/>
      <c r="T13" s="1304"/>
      <c r="U13" s="1302">
        <f>E15+E29</f>
        <v>363464736</v>
      </c>
      <c r="V13" s="1303"/>
      <c r="W13" s="1303"/>
      <c r="X13" s="1303"/>
      <c r="Y13" s="1303"/>
      <c r="Z13" s="1304"/>
      <c r="AA13" s="1305">
        <f>O13-U13</f>
        <v>3805159</v>
      </c>
      <c r="AB13" s="1306"/>
      <c r="AC13" s="1306"/>
      <c r="AD13" s="1306"/>
      <c r="AE13" s="1306"/>
      <c r="AF13" s="1307"/>
      <c r="AG13" s="1308">
        <f>ROUND(AA13/U13*100,1)</f>
        <v>1</v>
      </c>
      <c r="AH13" s="1309"/>
      <c r="AI13" s="1309"/>
      <c r="AJ13" s="1309"/>
      <c r="AK13" s="1310"/>
    </row>
    <row r="14" spans="2:37">
      <c r="B14" s="703" t="s">
        <v>537</v>
      </c>
      <c r="C14" s="704">
        <v>60170645</v>
      </c>
      <c r="D14" s="704">
        <v>1858015</v>
      </c>
      <c r="E14" s="704">
        <v>89911937</v>
      </c>
      <c r="H14" s="702"/>
      <c r="I14" s="1348"/>
      <c r="J14" s="1349"/>
      <c r="K14" s="1349"/>
      <c r="L14" s="1349"/>
      <c r="M14" s="1349"/>
      <c r="N14" s="1350"/>
      <c r="O14" s="1632">
        <f>C15+C29-D15-D29</f>
        <v>358990105</v>
      </c>
      <c r="P14" s="1633"/>
      <c r="Q14" s="1633"/>
      <c r="R14" s="1633"/>
      <c r="S14" s="1633"/>
      <c r="T14" s="1634"/>
      <c r="U14" s="1632"/>
      <c r="V14" s="1633"/>
      <c r="W14" s="1633"/>
      <c r="X14" s="1633"/>
      <c r="Y14" s="1633"/>
      <c r="Z14" s="1634"/>
      <c r="AA14" s="1632">
        <f>O14-U13</f>
        <v>-4474631</v>
      </c>
      <c r="AB14" s="1633"/>
      <c r="AC14" s="1633"/>
      <c r="AD14" s="1633"/>
      <c r="AE14" s="1633"/>
      <c r="AF14" s="1634"/>
      <c r="AG14" s="1317">
        <f>ROUND(AA14/U13*100,1)</f>
        <v>-1.2</v>
      </c>
      <c r="AH14" s="1318"/>
      <c r="AI14" s="1318"/>
      <c r="AJ14" s="1318"/>
      <c r="AK14" s="1319"/>
    </row>
    <row r="15" spans="2:37" ht="14.25">
      <c r="B15" s="699" t="s">
        <v>538</v>
      </c>
      <c r="C15" s="700">
        <v>305378181</v>
      </c>
      <c r="D15" s="700">
        <v>6925378</v>
      </c>
      <c r="E15" s="700">
        <v>302283978</v>
      </c>
      <c r="H15" s="702"/>
      <c r="I15" s="1324" t="s">
        <v>539</v>
      </c>
      <c r="J15" s="1325"/>
      <c r="K15" s="1325"/>
      <c r="L15" s="1325"/>
      <c r="M15" s="1325"/>
      <c r="N15" s="1325"/>
      <c r="O15" s="1302">
        <f>C21+C24+C25+C26</f>
        <v>56796305</v>
      </c>
      <c r="P15" s="1303"/>
      <c r="Q15" s="1303"/>
      <c r="R15" s="1303"/>
      <c r="S15" s="1303"/>
      <c r="T15" s="1304"/>
      <c r="U15" s="1302">
        <f>E21+E24+E25+E26</f>
        <v>57661975</v>
      </c>
      <c r="V15" s="1303"/>
      <c r="W15" s="1303"/>
      <c r="X15" s="1303"/>
      <c r="Y15" s="1303"/>
      <c r="Z15" s="1304"/>
      <c r="AA15" s="1305">
        <f>O15-U15</f>
        <v>-865670</v>
      </c>
      <c r="AB15" s="1306"/>
      <c r="AC15" s="1306"/>
      <c r="AD15" s="1306"/>
      <c r="AE15" s="1306"/>
      <c r="AF15" s="1307"/>
      <c r="AG15" s="1308">
        <f>ROUND(AA15/U15*100,1)</f>
        <v>-1.5</v>
      </c>
      <c r="AH15" s="1309"/>
      <c r="AI15" s="1309"/>
      <c r="AJ15" s="1309"/>
      <c r="AK15" s="1310"/>
    </row>
    <row r="16" spans="2:37" ht="14.25" thickBot="1">
      <c r="B16" s="699" t="s">
        <v>540</v>
      </c>
      <c r="C16" s="700">
        <v>305120543</v>
      </c>
      <c r="D16" s="700">
        <v>6925378</v>
      </c>
      <c r="E16" s="700">
        <v>302036999</v>
      </c>
      <c r="H16" s="705"/>
      <c r="I16" s="1326"/>
      <c r="J16" s="1327"/>
      <c r="K16" s="1327"/>
      <c r="L16" s="1327"/>
      <c r="M16" s="1327"/>
      <c r="N16" s="1327"/>
      <c r="O16" s="1334">
        <f>C21+C24+C25+C26-D21-D24-D25-D26</f>
        <v>56210687</v>
      </c>
      <c r="P16" s="1335"/>
      <c r="Q16" s="1335"/>
      <c r="R16" s="1335"/>
      <c r="S16" s="1335"/>
      <c r="T16" s="1336"/>
      <c r="U16" s="1334"/>
      <c r="V16" s="1335"/>
      <c r="W16" s="1335"/>
      <c r="X16" s="1335"/>
      <c r="Y16" s="1335"/>
      <c r="Z16" s="1336"/>
      <c r="AA16" s="1334">
        <f>O16-U15</f>
        <v>-1451288</v>
      </c>
      <c r="AB16" s="1335"/>
      <c r="AC16" s="1335"/>
      <c r="AD16" s="1335"/>
      <c r="AE16" s="1335"/>
      <c r="AF16" s="1336"/>
      <c r="AG16" s="1337">
        <f>ROUND(AA16/U15*100,1)</f>
        <v>-2.5</v>
      </c>
      <c r="AH16" s="1338"/>
      <c r="AI16" s="1338"/>
      <c r="AJ16" s="1338"/>
      <c r="AK16" s="1339"/>
    </row>
    <row r="17" spans="2:5">
      <c r="B17" s="699" t="s">
        <v>541</v>
      </c>
      <c r="C17" s="700">
        <v>119095570</v>
      </c>
      <c r="D17" s="700">
        <v>2580385</v>
      </c>
      <c r="E17" s="700">
        <v>116550952</v>
      </c>
    </row>
    <row r="18" spans="2:5">
      <c r="B18" s="699" t="s">
        <v>542</v>
      </c>
      <c r="C18" s="700">
        <v>146484794</v>
      </c>
      <c r="D18" s="700">
        <v>3232038</v>
      </c>
      <c r="E18" s="700">
        <v>145945860</v>
      </c>
    </row>
    <row r="19" spans="2:5">
      <c r="B19" s="699" t="s">
        <v>543</v>
      </c>
      <c r="C19" s="700">
        <v>39540179</v>
      </c>
      <c r="D19" s="700">
        <v>1112955</v>
      </c>
      <c r="E19" s="700">
        <v>39540187</v>
      </c>
    </row>
    <row r="20" spans="2:5">
      <c r="B20" s="703" t="s">
        <v>544</v>
      </c>
      <c r="C20" s="704">
        <v>257638</v>
      </c>
      <c r="D20" s="704">
        <v>0</v>
      </c>
      <c r="E20" s="704">
        <v>246979</v>
      </c>
    </row>
    <row r="21" spans="2:5">
      <c r="B21" s="706" t="s">
        <v>545</v>
      </c>
      <c r="C21" s="707">
        <v>2017097</v>
      </c>
      <c r="D21" s="707">
        <v>2760</v>
      </c>
      <c r="E21" s="707">
        <v>1956644</v>
      </c>
    </row>
    <row r="22" spans="2:5">
      <c r="B22" s="699" t="s">
        <v>546</v>
      </c>
      <c r="C22" s="700">
        <v>94922</v>
      </c>
      <c r="D22" s="700">
        <v>0</v>
      </c>
      <c r="E22" s="700">
        <v>95273</v>
      </c>
    </row>
    <row r="23" spans="2:5">
      <c r="B23" s="703" t="s">
        <v>547</v>
      </c>
      <c r="C23" s="704">
        <v>1922175</v>
      </c>
      <c r="D23" s="704">
        <v>2760</v>
      </c>
      <c r="E23" s="704">
        <v>1861371</v>
      </c>
    </row>
    <row r="24" spans="2:5">
      <c r="B24" s="703" t="s">
        <v>548</v>
      </c>
      <c r="C24" s="704">
        <v>26893822</v>
      </c>
      <c r="D24" s="704">
        <v>0</v>
      </c>
      <c r="E24" s="704">
        <v>27517292</v>
      </c>
    </row>
    <row r="25" spans="2:5">
      <c r="B25" s="703" t="s">
        <v>549</v>
      </c>
      <c r="C25" s="704">
        <v>100177</v>
      </c>
      <c r="D25" s="704">
        <v>315</v>
      </c>
      <c r="E25" s="704">
        <v>279518</v>
      </c>
    </row>
    <row r="26" spans="2:5">
      <c r="B26" s="699" t="s">
        <v>550</v>
      </c>
      <c r="C26" s="700">
        <v>27785209</v>
      </c>
      <c r="D26" s="700">
        <v>582543</v>
      </c>
      <c r="E26" s="700">
        <v>27908521</v>
      </c>
    </row>
    <row r="27" spans="2:5">
      <c r="B27" s="699" t="s">
        <v>551</v>
      </c>
      <c r="C27" s="700">
        <v>18579936</v>
      </c>
      <c r="D27" s="700">
        <v>388941</v>
      </c>
      <c r="E27" s="700">
        <v>18824868</v>
      </c>
    </row>
    <row r="28" spans="2:5">
      <c r="B28" s="703" t="s">
        <v>552</v>
      </c>
      <c r="C28" s="704">
        <v>9205273</v>
      </c>
      <c r="D28" s="704">
        <v>193602</v>
      </c>
      <c r="E28" s="704">
        <v>9083653</v>
      </c>
    </row>
    <row r="29" spans="2:5">
      <c r="B29" s="699" t="s">
        <v>553</v>
      </c>
      <c r="C29" s="700">
        <v>61891714</v>
      </c>
      <c r="D29" s="700">
        <v>1354412</v>
      </c>
      <c r="E29" s="700">
        <v>61180758</v>
      </c>
    </row>
    <row r="30" spans="2:5">
      <c r="B30" s="699" t="s">
        <v>554</v>
      </c>
      <c r="C30" s="700">
        <v>29717933</v>
      </c>
      <c r="D30" s="700">
        <v>644398</v>
      </c>
      <c r="E30" s="700">
        <v>29088584</v>
      </c>
    </row>
    <row r="31" spans="2:5" ht="14.25" thickBot="1">
      <c r="B31" s="708" t="s">
        <v>555</v>
      </c>
      <c r="C31" s="709">
        <v>32173781</v>
      </c>
      <c r="D31" s="709">
        <v>710014</v>
      </c>
      <c r="E31" s="709">
        <v>32092174</v>
      </c>
    </row>
  </sheetData>
  <mergeCells count="57">
    <mergeCell ref="I15:N16"/>
    <mergeCell ref="O15:T15"/>
    <mergeCell ref="U15:Z15"/>
    <mergeCell ref="AA15:AF15"/>
    <mergeCell ref="AG15:AK15"/>
    <mergeCell ref="O16:T16"/>
    <mergeCell ref="U16:Z16"/>
    <mergeCell ref="AA13:AF13"/>
    <mergeCell ref="AG13:AK13"/>
    <mergeCell ref="O14:T14"/>
    <mergeCell ref="AA16:AF16"/>
    <mergeCell ref="AG16:AK16"/>
    <mergeCell ref="U14:Z14"/>
    <mergeCell ref="AA14:AF14"/>
    <mergeCell ref="AG14:AK14"/>
    <mergeCell ref="I9:I12"/>
    <mergeCell ref="J9:N10"/>
    <mergeCell ref="I13:N14"/>
    <mergeCell ref="O13:T13"/>
    <mergeCell ref="U13:Z13"/>
    <mergeCell ref="O12:T12"/>
    <mergeCell ref="U12:Z12"/>
    <mergeCell ref="J11:N12"/>
    <mergeCell ref="O11:T11"/>
    <mergeCell ref="U11:Z11"/>
    <mergeCell ref="O10:T10"/>
    <mergeCell ref="U10:Z10"/>
    <mergeCell ref="O9:T9"/>
    <mergeCell ref="U9:Z9"/>
    <mergeCell ref="AA11:AF11"/>
    <mergeCell ref="AG11:AK11"/>
    <mergeCell ref="AA12:AF12"/>
    <mergeCell ref="AG12:AK12"/>
    <mergeCell ref="AG9:AK9"/>
    <mergeCell ref="AA10:AF10"/>
    <mergeCell ref="AG10:AK10"/>
    <mergeCell ref="AA9:AF9"/>
    <mergeCell ref="I8:N8"/>
    <mergeCell ref="O8:T8"/>
    <mergeCell ref="U8:Z8"/>
    <mergeCell ref="AA8:AF8"/>
    <mergeCell ref="AG8:AK8"/>
    <mergeCell ref="AG3:AK5"/>
    <mergeCell ref="H6:N7"/>
    <mergeCell ref="O6:T6"/>
    <mergeCell ref="U6:Z6"/>
    <mergeCell ref="AA6:AF6"/>
    <mergeCell ref="AG6:AK6"/>
    <mergeCell ref="O7:T7"/>
    <mergeCell ref="U7:Z7"/>
    <mergeCell ref="AA7:AF7"/>
    <mergeCell ref="AG7:AK7"/>
    <mergeCell ref="D3:D4"/>
    <mergeCell ref="H3:N5"/>
    <mergeCell ref="O3:T5"/>
    <mergeCell ref="U3:Z5"/>
    <mergeCell ref="AA3:AF5"/>
  </mergeCells>
  <phoneticPr fontId="4"/>
  <pageMargins left="0.78740157480314965" right="0.78740157480314965" top="0.98425196850393704" bottom="0.82677165354330717" header="0.51181102362204722" footer="0.51181102362204722"/>
  <pageSetup paperSize="9" scale="5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1:BA64"/>
  <sheetViews>
    <sheetView view="pageBreakPreview" zoomScaleNormal="100" zoomScaleSheetLayoutView="100" workbookViewId="0">
      <selection activeCell="M7" sqref="M7"/>
    </sheetView>
  </sheetViews>
  <sheetFormatPr defaultColWidth="1.625" defaultRowHeight="15" customHeight="1"/>
  <cols>
    <col min="1" max="2" width="1.625" style="5"/>
    <col min="3" max="3" width="1.625" style="5" customWidth="1"/>
    <col min="4" max="4" width="2.5" style="5" customWidth="1"/>
    <col min="5" max="28" width="1.625" style="5" customWidth="1"/>
    <col min="29" max="36" width="1.625" style="7" customWidth="1"/>
    <col min="37" max="39" width="1.625" style="5" customWidth="1"/>
    <col min="40" max="40" width="1.875" style="5" customWidth="1"/>
    <col min="41" max="16384" width="1.625" style="5"/>
  </cols>
  <sheetData>
    <row r="1" spans="3:53" ht="36.75" customHeight="1">
      <c r="C1" s="1158" t="s">
        <v>0</v>
      </c>
      <c r="D1" s="1158"/>
      <c r="E1" s="1158"/>
      <c r="F1" s="1158"/>
      <c r="G1" s="1158"/>
      <c r="H1" s="1158"/>
      <c r="I1" s="1158"/>
      <c r="J1" s="1158"/>
      <c r="K1" s="1158"/>
      <c r="L1" s="1158"/>
      <c r="M1" s="1158"/>
      <c r="N1" s="1158"/>
      <c r="O1" s="1158"/>
      <c r="P1" s="1158"/>
      <c r="Q1" s="1158"/>
      <c r="R1" s="1158"/>
      <c r="S1" s="1158"/>
      <c r="T1" s="1158"/>
      <c r="U1" s="1158"/>
      <c r="V1" s="1158"/>
      <c r="W1" s="1158"/>
      <c r="X1" s="1158"/>
      <c r="Y1" s="1158"/>
      <c r="Z1" s="1158"/>
      <c r="AA1" s="1158"/>
      <c r="AB1" s="1158"/>
      <c r="AC1" s="1158"/>
      <c r="AD1" s="1158"/>
      <c r="AE1" s="1158"/>
      <c r="AF1" s="1158"/>
      <c r="AG1" s="1158"/>
      <c r="AH1" s="1158"/>
      <c r="AI1" s="1158"/>
      <c r="AJ1" s="1158"/>
      <c r="AK1" s="1158"/>
      <c r="AL1" s="1158"/>
      <c r="AM1" s="1158"/>
      <c r="AN1" s="1158"/>
      <c r="AO1" s="1158"/>
      <c r="AP1" s="1158"/>
      <c r="AQ1" s="1158"/>
      <c r="AR1" s="1158"/>
      <c r="AS1" s="1158"/>
      <c r="AT1" s="1158"/>
      <c r="AU1" s="1158"/>
      <c r="AV1" s="1158"/>
      <c r="AW1" s="1158"/>
      <c r="AX1" s="1158"/>
      <c r="AY1" s="1158"/>
      <c r="AZ1" s="1158"/>
      <c r="BA1" s="1158"/>
    </row>
    <row r="2" spans="3:53" ht="24" customHeight="1">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row>
    <row r="3" spans="3:53" ht="15" customHeight="1">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3:53" s="2" customFormat="1" ht="24" customHeight="1">
      <c r="C4" s="2" t="s">
        <v>4</v>
      </c>
      <c r="P4" s="2" t="s">
        <v>5</v>
      </c>
      <c r="Q4" s="2" t="s">
        <v>5</v>
      </c>
      <c r="R4" s="2" t="s">
        <v>5</v>
      </c>
      <c r="S4" s="2" t="s">
        <v>5</v>
      </c>
      <c r="T4" s="2" t="s">
        <v>5</v>
      </c>
      <c r="U4" s="2" t="s">
        <v>5</v>
      </c>
      <c r="V4" s="2" t="s">
        <v>5</v>
      </c>
      <c r="W4" s="2" t="s">
        <v>5</v>
      </c>
      <c r="X4" s="2" t="s">
        <v>5</v>
      </c>
      <c r="Y4" s="2" t="s">
        <v>5</v>
      </c>
      <c r="Z4" s="2" t="s">
        <v>5</v>
      </c>
      <c r="AA4" s="2" t="s">
        <v>5</v>
      </c>
      <c r="AB4" s="2" t="s">
        <v>5</v>
      </c>
      <c r="AC4" s="2" t="s">
        <v>5</v>
      </c>
      <c r="AD4" s="2" t="s">
        <v>5</v>
      </c>
      <c r="AE4" s="2" t="s">
        <v>5</v>
      </c>
      <c r="AF4" s="2" t="s">
        <v>5</v>
      </c>
      <c r="AG4" s="2" t="s">
        <v>5</v>
      </c>
      <c r="AH4" s="2" t="s">
        <v>5</v>
      </c>
      <c r="AI4" s="2" t="s">
        <v>5</v>
      </c>
      <c r="AJ4" s="2" t="s">
        <v>5</v>
      </c>
      <c r="AK4" s="2" t="s">
        <v>5</v>
      </c>
      <c r="AL4" s="2" t="s">
        <v>5</v>
      </c>
      <c r="AM4" s="2" t="s">
        <v>5</v>
      </c>
      <c r="AN4" s="2" t="s">
        <v>5</v>
      </c>
      <c r="AO4" s="2" t="s">
        <v>5</v>
      </c>
      <c r="AP4" s="2" t="s">
        <v>5</v>
      </c>
      <c r="AQ4" s="2" t="s">
        <v>5</v>
      </c>
      <c r="AR4" s="2" t="s">
        <v>5</v>
      </c>
      <c r="AS4" s="2" t="s">
        <v>5</v>
      </c>
      <c r="AT4" s="2" t="s">
        <v>5</v>
      </c>
      <c r="AU4" s="2" t="s">
        <v>5</v>
      </c>
      <c r="AV4" s="2" t="s">
        <v>5</v>
      </c>
      <c r="AW4" s="2" t="s">
        <v>5</v>
      </c>
      <c r="AX4" s="1160">
        <v>1</v>
      </c>
      <c r="AY4" s="1160"/>
      <c r="AZ4" s="1160"/>
      <c r="BA4" s="1160"/>
    </row>
    <row r="5" spans="3:53" s="2" customFormat="1" ht="24" customHeight="1">
      <c r="AC5" s="3"/>
      <c r="AD5" s="3"/>
      <c r="AE5" s="3"/>
      <c r="AF5" s="3"/>
      <c r="AG5" s="3"/>
      <c r="AH5" s="3"/>
      <c r="AI5" s="3"/>
      <c r="AX5" s="11"/>
      <c r="AY5" s="11"/>
      <c r="AZ5" s="11"/>
      <c r="BA5" s="11"/>
    </row>
    <row r="6" spans="3:53" s="2" customFormat="1" ht="24" customHeight="1">
      <c r="C6" s="2" t="s">
        <v>6</v>
      </c>
      <c r="P6" s="2" t="s">
        <v>5</v>
      </c>
      <c r="Q6" s="2" t="s">
        <v>5</v>
      </c>
      <c r="R6" s="2" t="s">
        <v>5</v>
      </c>
      <c r="S6" s="2" t="s">
        <v>5</v>
      </c>
      <c r="T6" s="2" t="s">
        <v>5</v>
      </c>
      <c r="U6" s="2" t="s">
        <v>5</v>
      </c>
      <c r="V6" s="2" t="s">
        <v>5</v>
      </c>
      <c r="W6" s="2" t="s">
        <v>5</v>
      </c>
      <c r="X6" s="2" t="s">
        <v>5</v>
      </c>
      <c r="Y6" s="2" t="s">
        <v>5</v>
      </c>
      <c r="Z6" s="2" t="s">
        <v>5</v>
      </c>
      <c r="AA6" s="2" t="s">
        <v>5</v>
      </c>
      <c r="AB6" s="2" t="s">
        <v>5</v>
      </c>
      <c r="AC6" s="2" t="s">
        <v>5</v>
      </c>
      <c r="AD6" s="2" t="s">
        <v>5</v>
      </c>
      <c r="AE6" s="2" t="s">
        <v>5</v>
      </c>
      <c r="AF6" s="2" t="s">
        <v>5</v>
      </c>
      <c r="AG6" s="2" t="s">
        <v>5</v>
      </c>
      <c r="AH6" s="2" t="s">
        <v>5</v>
      </c>
      <c r="AI6" s="2" t="s">
        <v>5</v>
      </c>
      <c r="AJ6" s="2" t="s">
        <v>5</v>
      </c>
      <c r="AK6" s="2" t="s">
        <v>5</v>
      </c>
      <c r="AL6" s="2" t="s">
        <v>5</v>
      </c>
      <c r="AM6" s="2" t="s">
        <v>5</v>
      </c>
      <c r="AN6" s="2" t="s">
        <v>5</v>
      </c>
      <c r="AO6" s="2" t="s">
        <v>5</v>
      </c>
      <c r="AP6" s="2" t="s">
        <v>5</v>
      </c>
      <c r="AQ6" s="2" t="s">
        <v>5</v>
      </c>
      <c r="AR6" s="2" t="s">
        <v>5</v>
      </c>
      <c r="AS6" s="2" t="s">
        <v>5</v>
      </c>
      <c r="AT6" s="2" t="s">
        <v>5</v>
      </c>
      <c r="AU6" s="2" t="s">
        <v>5</v>
      </c>
      <c r="AV6" s="2" t="s">
        <v>5</v>
      </c>
      <c r="AW6" s="2" t="s">
        <v>5</v>
      </c>
      <c r="AX6" s="1160">
        <v>2</v>
      </c>
      <c r="AY6" s="1160"/>
      <c r="AZ6" s="1160"/>
      <c r="BA6" s="1160"/>
    </row>
    <row r="7" spans="3:53" s="2" customFormat="1" ht="24" customHeight="1">
      <c r="AX7" s="14"/>
      <c r="AY7" s="14"/>
      <c r="AZ7" s="14"/>
      <c r="BA7" s="14"/>
    </row>
    <row r="8" spans="3:53" s="2" customFormat="1" ht="24" customHeight="1">
      <c r="C8" s="2" t="s">
        <v>7</v>
      </c>
      <c r="O8" s="2" t="s">
        <v>5</v>
      </c>
      <c r="P8" s="2" t="s">
        <v>5</v>
      </c>
      <c r="Q8" s="2" t="s">
        <v>5</v>
      </c>
      <c r="R8" s="2" t="s">
        <v>5</v>
      </c>
      <c r="S8" s="2" t="s">
        <v>5</v>
      </c>
      <c r="T8" s="2" t="s">
        <v>5</v>
      </c>
      <c r="U8" s="2" t="s">
        <v>5</v>
      </c>
      <c r="V8" s="2" t="s">
        <v>5</v>
      </c>
      <c r="W8" s="2" t="s">
        <v>5</v>
      </c>
      <c r="X8" s="2" t="s">
        <v>5</v>
      </c>
      <c r="Y8" s="2" t="s">
        <v>5</v>
      </c>
      <c r="Z8" s="2" t="s">
        <v>5</v>
      </c>
      <c r="AA8" s="2" t="s">
        <v>5</v>
      </c>
      <c r="AB8" s="2" t="s">
        <v>5</v>
      </c>
      <c r="AC8" s="2" t="s">
        <v>5</v>
      </c>
      <c r="AD8" s="2" t="s">
        <v>5</v>
      </c>
      <c r="AE8" s="2" t="s">
        <v>5</v>
      </c>
      <c r="AF8" s="2" t="s">
        <v>5</v>
      </c>
      <c r="AG8" s="2" t="s">
        <v>5</v>
      </c>
      <c r="AH8" s="2" t="s">
        <v>5</v>
      </c>
      <c r="AI8" s="2" t="s">
        <v>5</v>
      </c>
      <c r="AJ8" s="2" t="s">
        <v>5</v>
      </c>
      <c r="AK8" s="2" t="s">
        <v>5</v>
      </c>
      <c r="AL8" s="2" t="s">
        <v>5</v>
      </c>
      <c r="AM8" s="2" t="s">
        <v>5</v>
      </c>
      <c r="AN8" s="2" t="s">
        <v>5</v>
      </c>
      <c r="AO8" s="2" t="s">
        <v>5</v>
      </c>
      <c r="AP8" s="2" t="s">
        <v>5</v>
      </c>
      <c r="AQ8" s="2" t="s">
        <v>5</v>
      </c>
      <c r="AR8" s="2" t="s">
        <v>5</v>
      </c>
      <c r="AS8" s="2" t="s">
        <v>5</v>
      </c>
      <c r="AT8" s="2" t="s">
        <v>5</v>
      </c>
      <c r="AU8" s="2" t="s">
        <v>5</v>
      </c>
      <c r="AV8" s="2" t="s">
        <v>5</v>
      </c>
      <c r="AW8" s="2" t="s">
        <v>5</v>
      </c>
      <c r="AX8" s="1160">
        <v>4</v>
      </c>
      <c r="AY8" s="1160"/>
      <c r="AZ8" s="1160"/>
      <c r="BA8" s="1160"/>
    </row>
    <row r="9" spans="3:53" s="2" customFormat="1" ht="24" customHeight="1">
      <c r="AX9" s="14"/>
      <c r="AY9" s="14"/>
      <c r="AZ9" s="14"/>
      <c r="BA9" s="14"/>
    </row>
    <row r="10" spans="3:53" s="2" customFormat="1" ht="24" customHeight="1">
      <c r="D10" s="2" t="s">
        <v>12</v>
      </c>
      <c r="S10" s="2" t="s">
        <v>5</v>
      </c>
      <c r="T10" s="2" t="s">
        <v>5</v>
      </c>
      <c r="U10" s="2" t="s">
        <v>5</v>
      </c>
      <c r="V10" s="2" t="s">
        <v>5</v>
      </c>
      <c r="W10" s="2" t="s">
        <v>5</v>
      </c>
      <c r="X10" s="2" t="s">
        <v>5</v>
      </c>
      <c r="Y10" s="2" t="s">
        <v>5</v>
      </c>
      <c r="Z10" s="2" t="s">
        <v>5</v>
      </c>
      <c r="AA10" s="2" t="s">
        <v>5</v>
      </c>
      <c r="AB10" s="2" t="s">
        <v>5</v>
      </c>
      <c r="AC10" s="2" t="s">
        <v>5</v>
      </c>
      <c r="AD10" s="2" t="s">
        <v>5</v>
      </c>
      <c r="AE10" s="2" t="s">
        <v>5</v>
      </c>
      <c r="AF10" s="2" t="s">
        <v>5</v>
      </c>
      <c r="AG10" s="2" t="s">
        <v>5</v>
      </c>
      <c r="AH10" s="2" t="s">
        <v>5</v>
      </c>
      <c r="AI10" s="2" t="s">
        <v>5</v>
      </c>
      <c r="AJ10" s="2" t="s">
        <v>5</v>
      </c>
      <c r="AK10" s="2" t="s">
        <v>5</v>
      </c>
      <c r="AL10" s="2" t="s">
        <v>5</v>
      </c>
      <c r="AM10" s="2" t="s">
        <v>5</v>
      </c>
      <c r="AN10" s="2" t="s">
        <v>5</v>
      </c>
      <c r="AO10" s="2" t="s">
        <v>5</v>
      </c>
      <c r="AP10" s="2" t="s">
        <v>5</v>
      </c>
      <c r="AQ10" s="2" t="s">
        <v>5</v>
      </c>
      <c r="AR10" s="2" t="s">
        <v>5</v>
      </c>
      <c r="AS10" s="2" t="s">
        <v>5</v>
      </c>
      <c r="AT10" s="2" t="s">
        <v>5</v>
      </c>
      <c r="AU10" s="2" t="s">
        <v>5</v>
      </c>
      <c r="AV10" s="2" t="s">
        <v>5</v>
      </c>
      <c r="AW10" s="2" t="s">
        <v>5</v>
      </c>
      <c r="AX10" s="1160">
        <v>4</v>
      </c>
      <c r="AY10" s="1160"/>
      <c r="AZ10" s="1160"/>
      <c r="BA10" s="1160"/>
    </row>
    <row r="11" spans="3:53" s="2" customFormat="1" ht="24" customHeight="1">
      <c r="AX11" s="14"/>
      <c r="AY11" s="14"/>
      <c r="AZ11" s="14"/>
      <c r="BA11" s="14"/>
    </row>
    <row r="12" spans="3:53" s="2" customFormat="1" ht="24" customHeight="1">
      <c r="D12" s="2" t="s">
        <v>13</v>
      </c>
      <c r="Z12" s="2" t="s">
        <v>5</v>
      </c>
      <c r="AA12" s="2" t="s">
        <v>5</v>
      </c>
      <c r="AB12" s="2" t="s">
        <v>5</v>
      </c>
      <c r="AC12" s="2" t="s">
        <v>5</v>
      </c>
      <c r="AD12" s="2" t="s">
        <v>5</v>
      </c>
      <c r="AE12" s="2" t="s">
        <v>5</v>
      </c>
      <c r="AF12" s="2" t="s">
        <v>5</v>
      </c>
      <c r="AG12" s="2" t="s">
        <v>5</v>
      </c>
      <c r="AH12" s="2" t="s">
        <v>5</v>
      </c>
      <c r="AI12" s="2" t="s">
        <v>5</v>
      </c>
      <c r="AJ12" s="2" t="s">
        <v>5</v>
      </c>
      <c r="AK12" s="2" t="s">
        <v>5</v>
      </c>
      <c r="AL12" s="2" t="s">
        <v>5</v>
      </c>
      <c r="AM12" s="2" t="s">
        <v>5</v>
      </c>
      <c r="AN12" s="2" t="s">
        <v>5</v>
      </c>
      <c r="AO12" s="2" t="s">
        <v>5</v>
      </c>
      <c r="AP12" s="2" t="s">
        <v>5</v>
      </c>
      <c r="AQ12" s="2" t="s">
        <v>5</v>
      </c>
      <c r="AR12" s="2" t="s">
        <v>5</v>
      </c>
      <c r="AS12" s="2" t="s">
        <v>5</v>
      </c>
      <c r="AT12" s="2" t="s">
        <v>5</v>
      </c>
      <c r="AU12" s="2" t="s">
        <v>5</v>
      </c>
      <c r="AV12" s="2" t="s">
        <v>5</v>
      </c>
      <c r="AW12" s="2" t="s">
        <v>5</v>
      </c>
      <c r="AX12" s="1160">
        <v>6</v>
      </c>
      <c r="AY12" s="1160"/>
      <c r="AZ12" s="1160"/>
      <c r="BA12" s="1160"/>
    </row>
    <row r="13" spans="3:53" s="2" customFormat="1" ht="24" customHeight="1">
      <c r="AX13" s="14"/>
      <c r="AY13" s="14"/>
      <c r="AZ13" s="14"/>
      <c r="BA13" s="14"/>
    </row>
    <row r="14" spans="3:53" s="2" customFormat="1" ht="24" customHeight="1">
      <c r="D14" s="2" t="s">
        <v>14</v>
      </c>
      <c r="Y14" s="2" t="s">
        <v>5</v>
      </c>
      <c r="Z14" s="2" t="s">
        <v>5</v>
      </c>
      <c r="AA14" s="2" t="s">
        <v>5</v>
      </c>
      <c r="AB14" s="2" t="s">
        <v>5</v>
      </c>
      <c r="AC14" s="2" t="s">
        <v>5</v>
      </c>
      <c r="AD14" s="2" t="s">
        <v>5</v>
      </c>
      <c r="AE14" s="2" t="s">
        <v>5</v>
      </c>
      <c r="AF14" s="2" t="s">
        <v>5</v>
      </c>
      <c r="AG14" s="2" t="s">
        <v>5</v>
      </c>
      <c r="AH14" s="2" t="s">
        <v>5</v>
      </c>
      <c r="AI14" s="2" t="s">
        <v>5</v>
      </c>
      <c r="AJ14" s="2" t="s">
        <v>5</v>
      </c>
      <c r="AK14" s="2" t="s">
        <v>5</v>
      </c>
      <c r="AL14" s="2" t="s">
        <v>5</v>
      </c>
      <c r="AM14" s="2" t="s">
        <v>5</v>
      </c>
      <c r="AN14" s="2" t="s">
        <v>5</v>
      </c>
      <c r="AO14" s="2" t="s">
        <v>5</v>
      </c>
      <c r="AP14" s="2" t="s">
        <v>5</v>
      </c>
      <c r="AQ14" s="2" t="s">
        <v>5</v>
      </c>
      <c r="AR14" s="2" t="s">
        <v>5</v>
      </c>
      <c r="AS14" s="2" t="s">
        <v>5</v>
      </c>
      <c r="AT14" s="2" t="s">
        <v>5</v>
      </c>
      <c r="AU14" s="2" t="s">
        <v>5</v>
      </c>
      <c r="AV14" s="2" t="s">
        <v>5</v>
      </c>
      <c r="AW14" s="2" t="s">
        <v>5</v>
      </c>
      <c r="AX14" s="1160">
        <v>10</v>
      </c>
      <c r="AY14" s="1160"/>
      <c r="AZ14" s="1160"/>
      <c r="BA14" s="1160"/>
    </row>
    <row r="15" spans="3:53" s="2" customFormat="1" ht="24" customHeight="1">
      <c r="AX15" s="14"/>
      <c r="AY15" s="14"/>
      <c r="AZ15" s="14"/>
      <c r="BA15" s="14"/>
    </row>
    <row r="16" spans="3:53" s="2" customFormat="1" ht="24" customHeight="1">
      <c r="D16" s="2" t="s">
        <v>15</v>
      </c>
      <c r="U16" s="2" t="s">
        <v>5</v>
      </c>
      <c r="V16" s="2" t="s">
        <v>5</v>
      </c>
      <c r="W16" s="2" t="s">
        <v>5</v>
      </c>
      <c r="X16" s="2" t="s">
        <v>5</v>
      </c>
      <c r="Y16" s="2" t="s">
        <v>5</v>
      </c>
      <c r="Z16" s="2" t="s">
        <v>5</v>
      </c>
      <c r="AA16" s="2" t="s">
        <v>5</v>
      </c>
      <c r="AB16" s="2" t="s">
        <v>5</v>
      </c>
      <c r="AC16" s="2" t="s">
        <v>5</v>
      </c>
      <c r="AD16" s="2" t="s">
        <v>5</v>
      </c>
      <c r="AE16" s="2" t="s">
        <v>5</v>
      </c>
      <c r="AF16" s="2" t="s">
        <v>5</v>
      </c>
      <c r="AG16" s="2" t="s">
        <v>5</v>
      </c>
      <c r="AH16" s="2" t="s">
        <v>5</v>
      </c>
      <c r="AI16" s="2" t="s">
        <v>5</v>
      </c>
      <c r="AJ16" s="2" t="s">
        <v>5</v>
      </c>
      <c r="AK16" s="2" t="s">
        <v>5</v>
      </c>
      <c r="AL16" s="2" t="s">
        <v>5</v>
      </c>
      <c r="AM16" s="2" t="s">
        <v>5</v>
      </c>
      <c r="AN16" s="2" t="s">
        <v>5</v>
      </c>
      <c r="AO16" s="2" t="s">
        <v>5</v>
      </c>
      <c r="AP16" s="2" t="s">
        <v>5</v>
      </c>
      <c r="AQ16" s="2" t="s">
        <v>5</v>
      </c>
      <c r="AR16" s="2" t="s">
        <v>5</v>
      </c>
      <c r="AS16" s="2" t="s">
        <v>5</v>
      </c>
      <c r="AT16" s="2" t="s">
        <v>5</v>
      </c>
      <c r="AU16" s="2" t="s">
        <v>5</v>
      </c>
      <c r="AV16" s="2" t="s">
        <v>5</v>
      </c>
      <c r="AW16" s="2" t="s">
        <v>5</v>
      </c>
      <c r="AX16" s="1160">
        <v>12</v>
      </c>
      <c r="AY16" s="1160"/>
      <c r="AZ16" s="1160"/>
      <c r="BA16" s="1160"/>
    </row>
    <row r="17" spans="3:53" s="2" customFormat="1" ht="24" customHeight="1">
      <c r="AX17" s="14"/>
      <c r="AY17" s="14"/>
      <c r="AZ17" s="14"/>
      <c r="BA17" s="14"/>
    </row>
    <row r="18" spans="3:53" s="2" customFormat="1" ht="24" customHeight="1">
      <c r="C18" s="2" t="s">
        <v>8</v>
      </c>
      <c r="P18" s="2" t="s">
        <v>5</v>
      </c>
      <c r="Q18" s="2" t="s">
        <v>5</v>
      </c>
      <c r="R18" s="2" t="s">
        <v>5</v>
      </c>
      <c r="S18" s="2" t="s">
        <v>5</v>
      </c>
      <c r="T18" s="2" t="s">
        <v>5</v>
      </c>
      <c r="U18" s="2" t="s">
        <v>5</v>
      </c>
      <c r="V18" s="2" t="s">
        <v>5</v>
      </c>
      <c r="W18" s="2" t="s">
        <v>5</v>
      </c>
      <c r="X18" s="2" t="s">
        <v>5</v>
      </c>
      <c r="Y18" s="2" t="s">
        <v>5</v>
      </c>
      <c r="Z18" s="2" t="s">
        <v>5</v>
      </c>
      <c r="AA18" s="2" t="s">
        <v>5</v>
      </c>
      <c r="AB18" s="2" t="s">
        <v>5</v>
      </c>
      <c r="AC18" s="2" t="s">
        <v>5</v>
      </c>
      <c r="AD18" s="2" t="s">
        <v>5</v>
      </c>
      <c r="AE18" s="2" t="s">
        <v>5</v>
      </c>
      <c r="AF18" s="2" t="s">
        <v>5</v>
      </c>
      <c r="AG18" s="2" t="s">
        <v>5</v>
      </c>
      <c r="AH18" s="2" t="s">
        <v>5</v>
      </c>
      <c r="AI18" s="2" t="s">
        <v>5</v>
      </c>
      <c r="AJ18" s="2" t="s">
        <v>5</v>
      </c>
      <c r="AK18" s="2" t="s">
        <v>5</v>
      </c>
      <c r="AL18" s="2" t="s">
        <v>5</v>
      </c>
      <c r="AM18" s="2" t="s">
        <v>5</v>
      </c>
      <c r="AN18" s="2" t="s">
        <v>5</v>
      </c>
      <c r="AO18" s="2" t="s">
        <v>5</v>
      </c>
      <c r="AP18" s="2" t="s">
        <v>5</v>
      </c>
      <c r="AQ18" s="2" t="s">
        <v>5</v>
      </c>
      <c r="AR18" s="2" t="s">
        <v>5</v>
      </c>
      <c r="AS18" s="2" t="s">
        <v>5</v>
      </c>
      <c r="AT18" s="2" t="s">
        <v>5</v>
      </c>
      <c r="AU18" s="2" t="s">
        <v>5</v>
      </c>
      <c r="AV18" s="2" t="s">
        <v>5</v>
      </c>
      <c r="AW18" s="2" t="s">
        <v>5</v>
      </c>
      <c r="AX18" s="1160">
        <v>15</v>
      </c>
      <c r="AY18" s="1160"/>
      <c r="AZ18" s="1160"/>
      <c r="BA18" s="1160"/>
    </row>
    <row r="19" spans="3:53" s="2" customFormat="1" ht="24" customHeight="1">
      <c r="AX19" s="14"/>
      <c r="AY19" s="14"/>
      <c r="AZ19" s="14"/>
      <c r="BA19" s="14"/>
    </row>
    <row r="20" spans="3:53" s="2" customFormat="1" ht="24" customHeight="1">
      <c r="C20" s="2" t="s">
        <v>9</v>
      </c>
      <c r="V20" s="2" t="s">
        <v>5</v>
      </c>
      <c r="W20" s="2" t="s">
        <v>5</v>
      </c>
      <c r="X20" s="2" t="s">
        <v>5</v>
      </c>
      <c r="Y20" s="2" t="s">
        <v>5</v>
      </c>
      <c r="Z20" s="2" t="s">
        <v>5</v>
      </c>
      <c r="AA20" s="2" t="s">
        <v>5</v>
      </c>
      <c r="AB20" s="2" t="s">
        <v>5</v>
      </c>
      <c r="AC20" s="2" t="s">
        <v>5</v>
      </c>
      <c r="AD20" s="2" t="s">
        <v>5</v>
      </c>
      <c r="AE20" s="2" t="s">
        <v>5</v>
      </c>
      <c r="AF20" s="2" t="s">
        <v>5</v>
      </c>
      <c r="AG20" s="2" t="s">
        <v>5</v>
      </c>
      <c r="AH20" s="2" t="s">
        <v>5</v>
      </c>
      <c r="AI20" s="2" t="s">
        <v>5</v>
      </c>
      <c r="AJ20" s="2" t="s">
        <v>5</v>
      </c>
      <c r="AK20" s="2" t="s">
        <v>5</v>
      </c>
      <c r="AL20" s="2" t="s">
        <v>5</v>
      </c>
      <c r="AM20" s="2" t="s">
        <v>5</v>
      </c>
      <c r="AN20" s="2" t="s">
        <v>5</v>
      </c>
      <c r="AO20" s="2" t="s">
        <v>5</v>
      </c>
      <c r="AP20" s="2" t="s">
        <v>5</v>
      </c>
      <c r="AQ20" s="2" t="s">
        <v>5</v>
      </c>
      <c r="AR20" s="2" t="s">
        <v>5</v>
      </c>
      <c r="AS20" s="2" t="s">
        <v>5</v>
      </c>
      <c r="AT20" s="2" t="s">
        <v>5</v>
      </c>
      <c r="AU20" s="2" t="s">
        <v>5</v>
      </c>
      <c r="AV20" s="2" t="s">
        <v>5</v>
      </c>
      <c r="AW20" s="2" t="s">
        <v>5</v>
      </c>
      <c r="AX20" s="1160">
        <v>16</v>
      </c>
      <c r="AY20" s="1160"/>
      <c r="AZ20" s="1160"/>
      <c r="BA20" s="1160"/>
    </row>
    <row r="21" spans="3:53" s="2" customFormat="1" ht="20.25" customHeight="1">
      <c r="AX21" s="14"/>
      <c r="AY21" s="14"/>
      <c r="AZ21" s="14"/>
      <c r="BA21" s="14"/>
    </row>
    <row r="22" spans="3:53" s="2" customFormat="1" ht="20.25" customHeight="1">
      <c r="D22" s="4"/>
      <c r="AX22" s="1159"/>
      <c r="AY22" s="1159"/>
      <c r="AZ22" s="1159"/>
      <c r="BA22" s="1159"/>
    </row>
    <row r="23" spans="3:53" s="2" customFormat="1" ht="24" customHeight="1">
      <c r="C23" s="2" t="s">
        <v>2</v>
      </c>
      <c r="AF23" s="2" t="s">
        <v>1</v>
      </c>
      <c r="AG23" s="2" t="s">
        <v>1</v>
      </c>
      <c r="AH23" s="2" t="s">
        <v>1</v>
      </c>
      <c r="AI23" s="2" t="s">
        <v>1</v>
      </c>
      <c r="AJ23" s="2" t="s">
        <v>1</v>
      </c>
      <c r="AK23" s="2" t="s">
        <v>1</v>
      </c>
      <c r="AL23" s="2" t="s">
        <v>1</v>
      </c>
      <c r="AM23" s="2" t="s">
        <v>1</v>
      </c>
      <c r="AN23" s="2" t="s">
        <v>1</v>
      </c>
      <c r="AO23" s="2" t="s">
        <v>1</v>
      </c>
      <c r="AP23" s="2" t="s">
        <v>1</v>
      </c>
      <c r="AQ23" s="2" t="s">
        <v>1</v>
      </c>
      <c r="AR23" s="2" t="s">
        <v>1</v>
      </c>
      <c r="AS23" s="2" t="s">
        <v>1</v>
      </c>
      <c r="AT23" s="2" t="s">
        <v>1</v>
      </c>
      <c r="AU23" s="2" t="s">
        <v>1</v>
      </c>
      <c r="AV23" s="2" t="s">
        <v>1</v>
      </c>
      <c r="AW23" s="2" t="s">
        <v>1</v>
      </c>
      <c r="AX23" s="1160">
        <v>18</v>
      </c>
      <c r="AY23" s="1160"/>
      <c r="AZ23" s="1160"/>
      <c r="BA23" s="1160"/>
    </row>
    <row r="24" spans="3:53" s="2" customFormat="1" ht="24" customHeight="1">
      <c r="D24" s="4"/>
      <c r="AX24" s="1159"/>
      <c r="AY24" s="1159"/>
      <c r="AZ24" s="1159"/>
      <c r="BA24" s="1159"/>
    </row>
    <row r="25" spans="3:53" s="2" customFormat="1" ht="24" customHeight="1">
      <c r="C25" s="2" t="s">
        <v>17</v>
      </c>
      <c r="AA25" s="2" t="s">
        <v>1</v>
      </c>
      <c r="AB25" s="2" t="s">
        <v>1</v>
      </c>
      <c r="AC25" s="2" t="s">
        <v>1</v>
      </c>
      <c r="AD25" s="2" t="s">
        <v>1</v>
      </c>
      <c r="AE25" s="2" t="s">
        <v>1</v>
      </c>
      <c r="AF25" s="2" t="s">
        <v>1</v>
      </c>
      <c r="AG25" s="2" t="s">
        <v>1</v>
      </c>
      <c r="AH25" s="2" t="s">
        <v>1</v>
      </c>
      <c r="AI25" s="2" t="s">
        <v>1</v>
      </c>
      <c r="AJ25" s="2" t="s">
        <v>1</v>
      </c>
      <c r="AK25" s="2" t="s">
        <v>1</v>
      </c>
      <c r="AL25" s="2" t="s">
        <v>1</v>
      </c>
      <c r="AM25" s="2" t="s">
        <v>1</v>
      </c>
      <c r="AN25" s="2" t="s">
        <v>1</v>
      </c>
      <c r="AO25" s="2" t="s">
        <v>1</v>
      </c>
      <c r="AP25" s="2" t="s">
        <v>1</v>
      </c>
      <c r="AQ25" s="2" t="s">
        <v>1</v>
      </c>
      <c r="AR25" s="2" t="s">
        <v>1</v>
      </c>
      <c r="AS25" s="2" t="s">
        <v>1</v>
      </c>
      <c r="AT25" s="2" t="s">
        <v>1</v>
      </c>
      <c r="AU25" s="2" t="s">
        <v>1</v>
      </c>
      <c r="AV25" s="2" t="s">
        <v>1</v>
      </c>
      <c r="AW25" s="2" t="s">
        <v>1</v>
      </c>
      <c r="AX25" s="1160">
        <v>19</v>
      </c>
      <c r="AY25" s="1160"/>
      <c r="AZ25" s="1160"/>
      <c r="BA25" s="1160"/>
    </row>
    <row r="26" spans="3:53" s="2" customFormat="1" ht="33.75" customHeight="1">
      <c r="D26" s="4"/>
      <c r="AX26" s="9"/>
      <c r="AY26" s="9"/>
      <c r="AZ26" s="9"/>
      <c r="BA26" s="9"/>
    </row>
    <row r="27" spans="3:53" s="2" customFormat="1" ht="24" customHeight="1">
      <c r="AC27" s="3"/>
      <c r="AD27" s="3"/>
      <c r="AE27" s="3"/>
      <c r="AF27" s="3"/>
      <c r="AG27" s="3"/>
      <c r="AH27" s="3"/>
      <c r="AI27" s="3"/>
      <c r="AJ27" s="3"/>
      <c r="AT27" s="1162"/>
      <c r="AU27" s="1162"/>
      <c r="AV27" s="1162"/>
      <c r="AW27" s="1162"/>
      <c r="AX27" s="1162"/>
      <c r="AY27" s="9"/>
      <c r="AZ27" s="9"/>
      <c r="BA27" s="9"/>
    </row>
    <row r="28" spans="3:53" s="2" customFormat="1" ht="15" customHeight="1">
      <c r="E28" s="2" t="s">
        <v>22</v>
      </c>
      <c r="AC28" s="3"/>
      <c r="AD28" s="3"/>
      <c r="AG28" s="2" t="s">
        <v>1</v>
      </c>
      <c r="AH28" s="2" t="s">
        <v>1</v>
      </c>
      <c r="AI28" s="2" t="s">
        <v>1</v>
      </c>
      <c r="AJ28" s="2" t="s">
        <v>1</v>
      </c>
      <c r="AK28" s="2" t="s">
        <v>1</v>
      </c>
      <c r="AL28" s="2" t="s">
        <v>1</v>
      </c>
      <c r="AM28" s="2" t="s">
        <v>1</v>
      </c>
      <c r="AN28" s="2" t="s">
        <v>1</v>
      </c>
      <c r="AO28" s="2" t="s">
        <v>1</v>
      </c>
      <c r="AP28" s="2" t="s">
        <v>1</v>
      </c>
      <c r="AQ28" s="2" t="s">
        <v>1</v>
      </c>
      <c r="AR28" s="2" t="s">
        <v>1</v>
      </c>
      <c r="AS28" s="2" t="s">
        <v>1</v>
      </c>
      <c r="AT28" s="2" t="s">
        <v>1</v>
      </c>
      <c r="AU28" s="1160">
        <v>13</v>
      </c>
      <c r="AV28" s="1160"/>
      <c r="AW28" s="1160"/>
      <c r="AX28" s="1160"/>
      <c r="AY28" s="13"/>
      <c r="AZ28" s="9"/>
      <c r="BA28" s="9"/>
    </row>
    <row r="29" spans="3:53" s="2" customFormat="1" ht="24" customHeight="1">
      <c r="AT29" s="1162"/>
      <c r="AU29" s="1162"/>
      <c r="AV29" s="1162"/>
      <c r="AW29" s="1162"/>
      <c r="AX29" s="1162"/>
      <c r="AY29" s="11"/>
      <c r="AZ29" s="11"/>
      <c r="BA29" s="11"/>
    </row>
    <row r="30" spans="3:53" s="2" customFormat="1" ht="24" customHeight="1">
      <c r="AT30" s="16"/>
      <c r="AU30" s="16"/>
      <c r="AV30" s="16"/>
      <c r="AW30" s="16"/>
      <c r="AX30" s="16"/>
      <c r="AY30" s="15"/>
      <c r="AZ30" s="15"/>
      <c r="BA30" s="15"/>
    </row>
    <row r="31" spans="3:53" s="2" customFormat="1" ht="24" customHeight="1">
      <c r="AT31" s="16"/>
      <c r="AU31" s="16"/>
      <c r="AV31" s="16"/>
      <c r="AW31" s="16"/>
      <c r="AX31" s="16"/>
      <c r="AY31" s="15"/>
      <c r="AZ31" s="15"/>
      <c r="BA31" s="15"/>
    </row>
    <row r="32" spans="3:53" s="2" customFormat="1" ht="24" customHeight="1">
      <c r="AT32" s="1162"/>
      <c r="AU32" s="1162"/>
      <c r="AV32" s="1162"/>
      <c r="AW32" s="1162"/>
      <c r="AX32" s="1162"/>
      <c r="AY32" s="9"/>
      <c r="AZ32" s="9"/>
      <c r="BA32" s="9"/>
    </row>
    <row r="33" spans="3:53" s="17" customFormat="1" ht="24" customHeight="1">
      <c r="C33" s="19" t="s">
        <v>19</v>
      </c>
      <c r="D33" s="17" t="s">
        <v>21</v>
      </c>
      <c r="AY33" s="18"/>
      <c r="AZ33" s="18"/>
      <c r="BA33" s="18"/>
    </row>
    <row r="34" spans="3:53" s="17" customFormat="1" ht="24" customHeight="1">
      <c r="D34" s="17" t="s">
        <v>20</v>
      </c>
      <c r="AT34" s="1163"/>
      <c r="AU34" s="1163"/>
      <c r="AV34" s="1163"/>
      <c r="AW34" s="1163"/>
      <c r="AX34" s="1163"/>
      <c r="AY34" s="18"/>
      <c r="AZ34" s="18"/>
      <c r="BA34" s="18"/>
    </row>
    <row r="35" spans="3:53" s="2" customFormat="1" ht="15" customHeight="1">
      <c r="AC35" s="3"/>
      <c r="AD35" s="3"/>
      <c r="AE35" s="3"/>
      <c r="AF35" s="3"/>
      <c r="AG35" s="3"/>
      <c r="AH35" s="3"/>
      <c r="AI35" s="3"/>
      <c r="AJ35" s="3"/>
      <c r="AT35" s="1162"/>
      <c r="AU35" s="1162"/>
      <c r="AV35" s="1162"/>
      <c r="AW35" s="1162"/>
      <c r="AX35" s="1162"/>
      <c r="AY35" s="9"/>
      <c r="AZ35" s="9"/>
      <c r="BA35" s="9"/>
    </row>
    <row r="36" spans="3:53" s="2" customFormat="1" ht="23.25" customHeight="1">
      <c r="AC36" s="3"/>
      <c r="AD36" s="3"/>
      <c r="AE36" s="3"/>
      <c r="AF36" s="3"/>
      <c r="AG36" s="3"/>
      <c r="AH36" s="3"/>
      <c r="AI36" s="3"/>
      <c r="AJ36" s="3"/>
      <c r="AX36" s="9"/>
      <c r="AY36" s="9"/>
      <c r="AZ36" s="9"/>
      <c r="BA36" s="9"/>
    </row>
    <row r="37" spans="3:53" ht="23.25" customHeight="1">
      <c r="D37" s="6"/>
      <c r="AC37" s="5"/>
      <c r="AD37" s="5"/>
      <c r="AE37" s="5"/>
      <c r="AF37" s="5"/>
      <c r="AG37" s="5"/>
      <c r="AH37" s="5"/>
      <c r="AI37" s="5"/>
      <c r="AJ37" s="5"/>
      <c r="AX37" s="1161"/>
      <c r="AY37" s="1161"/>
      <c r="AZ37" s="1161"/>
      <c r="BA37" s="1161"/>
    </row>
    <row r="38" spans="3:53" ht="23.25" customHeight="1">
      <c r="AX38" s="1161"/>
      <c r="AY38" s="1161"/>
      <c r="AZ38" s="1161"/>
      <c r="BA38" s="1161"/>
    </row>
    <row r="39" spans="3:53" ht="23.25" customHeight="1">
      <c r="AX39" s="1161"/>
      <c r="AY39" s="1161"/>
      <c r="AZ39" s="1161"/>
      <c r="BA39" s="1161"/>
    </row>
    <row r="40" spans="3:53" ht="23.25" customHeight="1">
      <c r="AX40" s="1161"/>
      <c r="AY40" s="1161"/>
      <c r="AZ40" s="1161"/>
      <c r="BA40" s="1161"/>
    </row>
    <row r="41" spans="3:53" ht="23.25" customHeight="1">
      <c r="AX41" s="1161"/>
      <c r="AY41" s="1161"/>
      <c r="AZ41" s="1161"/>
      <c r="BA41" s="1161"/>
    </row>
    <row r="42" spans="3:53" ht="23.25" customHeight="1">
      <c r="AX42" s="1161"/>
      <c r="AY42" s="1161"/>
      <c r="AZ42" s="1161"/>
      <c r="BA42" s="1161"/>
    </row>
    <row r="43" spans="3:53" ht="23.25" customHeight="1">
      <c r="AX43" s="1161"/>
      <c r="AY43" s="1161"/>
      <c r="AZ43" s="1161"/>
      <c r="BA43" s="1161"/>
    </row>
    <row r="44" spans="3:53" ht="23.25" customHeight="1">
      <c r="AX44" s="1161"/>
      <c r="AY44" s="1161"/>
      <c r="AZ44" s="1161"/>
      <c r="BA44" s="1161"/>
    </row>
    <row r="45" spans="3:53" ht="23.25" customHeight="1">
      <c r="AX45" s="1161"/>
      <c r="AY45" s="1161"/>
      <c r="AZ45" s="1161"/>
      <c r="BA45" s="1161"/>
    </row>
    <row r="46" spans="3:53" ht="23.25" customHeight="1">
      <c r="AX46" s="1161"/>
      <c r="AY46" s="1161"/>
      <c r="AZ46" s="1161"/>
      <c r="BA46" s="1161"/>
    </row>
    <row r="47" spans="3:53" ht="23.25" customHeight="1">
      <c r="AX47" s="1161"/>
      <c r="AY47" s="1161"/>
      <c r="AZ47" s="1161"/>
      <c r="BA47" s="1161"/>
    </row>
    <row r="48" spans="3:53" ht="23.25" customHeight="1">
      <c r="AX48" s="1161"/>
      <c r="AY48" s="1161"/>
      <c r="AZ48" s="1161"/>
      <c r="BA48" s="1161"/>
    </row>
    <row r="49" spans="50:53" ht="23.25" customHeight="1">
      <c r="AX49" s="1161"/>
      <c r="AY49" s="1161"/>
      <c r="AZ49" s="1161"/>
      <c r="BA49" s="1161"/>
    </row>
    <row r="50" spans="50:53" ht="23.25" customHeight="1">
      <c r="AX50" s="1161"/>
      <c r="AY50" s="1161"/>
      <c r="AZ50" s="1161"/>
      <c r="BA50" s="1161"/>
    </row>
    <row r="51" spans="50:53" ht="23.25" customHeight="1">
      <c r="AX51" s="1161"/>
      <c r="AY51" s="1161"/>
      <c r="AZ51" s="1161"/>
      <c r="BA51" s="1161"/>
    </row>
    <row r="52" spans="50:53" ht="23.25" customHeight="1">
      <c r="AX52" s="1161"/>
      <c r="AY52" s="1161"/>
      <c r="AZ52" s="1161"/>
      <c r="BA52" s="1161"/>
    </row>
    <row r="53" spans="50:53" ht="23.25" customHeight="1">
      <c r="AX53" s="1161"/>
      <c r="AY53" s="1161"/>
      <c r="AZ53" s="1161"/>
      <c r="BA53" s="1161"/>
    </row>
    <row r="54" spans="50:53" ht="23.25" customHeight="1">
      <c r="AX54" s="1161"/>
      <c r="AY54" s="1161"/>
      <c r="AZ54" s="1161"/>
      <c r="BA54" s="1161"/>
    </row>
    <row r="55" spans="50:53" ht="23.25" customHeight="1">
      <c r="AX55" s="1161"/>
      <c r="AY55" s="1161"/>
      <c r="AZ55" s="1161"/>
      <c r="BA55" s="1161"/>
    </row>
    <row r="56" spans="50:53" ht="23.25" customHeight="1">
      <c r="AX56" s="1161"/>
      <c r="AY56" s="1161"/>
      <c r="AZ56" s="1161"/>
      <c r="BA56" s="1161"/>
    </row>
    <row r="57" spans="50:53" ht="23.25" customHeight="1">
      <c r="AX57" s="1161"/>
      <c r="AY57" s="1161"/>
      <c r="AZ57" s="1161"/>
      <c r="BA57" s="1161"/>
    </row>
    <row r="58" spans="50:53" ht="23.25" customHeight="1">
      <c r="AX58" s="1161"/>
      <c r="AY58" s="1161"/>
      <c r="AZ58" s="1161"/>
      <c r="BA58" s="1161"/>
    </row>
    <row r="59" spans="50:53" ht="23.25" customHeight="1">
      <c r="AX59" s="1161"/>
      <c r="AY59" s="1161"/>
      <c r="AZ59" s="1161"/>
      <c r="BA59" s="1161"/>
    </row>
    <row r="60" spans="50:53" ht="15" customHeight="1">
      <c r="AX60" s="1161"/>
      <c r="AY60" s="1161"/>
      <c r="AZ60" s="1161"/>
      <c r="BA60" s="1161"/>
    </row>
    <row r="61" spans="50:53" ht="15" customHeight="1">
      <c r="AX61" s="1161"/>
      <c r="AY61" s="1161"/>
      <c r="AZ61" s="1161"/>
      <c r="BA61" s="1161"/>
    </row>
    <row r="62" spans="50:53" ht="15" customHeight="1">
      <c r="AX62" s="1161"/>
      <c r="AY62" s="1161"/>
      <c r="AZ62" s="1161"/>
      <c r="BA62" s="1161"/>
    </row>
    <row r="63" spans="50:53" ht="15" customHeight="1">
      <c r="AX63" s="1161"/>
      <c r="AY63" s="1161"/>
      <c r="AZ63" s="1161"/>
      <c r="BA63" s="1161"/>
    </row>
    <row r="64" spans="50:53" ht="15" customHeight="1">
      <c r="AX64" s="1161"/>
      <c r="AY64" s="1161"/>
      <c r="AZ64" s="1161"/>
      <c r="BA64" s="1161"/>
    </row>
  </sheetData>
  <mergeCells count="48">
    <mergeCell ref="AX61:BA61"/>
    <mergeCell ref="AX62:BA62"/>
    <mergeCell ref="AX63:BA63"/>
    <mergeCell ref="AX64:BA64"/>
    <mergeCell ref="AX55:BA55"/>
    <mergeCell ref="AX56:BA56"/>
    <mergeCell ref="AX57:BA57"/>
    <mergeCell ref="AX58:BA58"/>
    <mergeCell ref="AX59:BA59"/>
    <mergeCell ref="AX60:BA60"/>
    <mergeCell ref="AX54:BA54"/>
    <mergeCell ref="AX43:BA43"/>
    <mergeCell ref="AX44:BA44"/>
    <mergeCell ref="AX45:BA45"/>
    <mergeCell ref="AX46:BA46"/>
    <mergeCell ref="AX47:BA47"/>
    <mergeCell ref="AX48:BA48"/>
    <mergeCell ref="AX49:BA49"/>
    <mergeCell ref="AX50:BA50"/>
    <mergeCell ref="AX51:BA51"/>
    <mergeCell ref="AX52:BA52"/>
    <mergeCell ref="AX53:BA53"/>
    <mergeCell ref="AX42:BA42"/>
    <mergeCell ref="AX25:BA25"/>
    <mergeCell ref="AT27:AX27"/>
    <mergeCell ref="AT29:AX29"/>
    <mergeCell ref="AT32:AX32"/>
    <mergeCell ref="AT34:AX34"/>
    <mergeCell ref="AT35:AX35"/>
    <mergeCell ref="AX37:BA37"/>
    <mergeCell ref="AX38:BA38"/>
    <mergeCell ref="AX39:BA39"/>
    <mergeCell ref="AX40:BA40"/>
    <mergeCell ref="AX41:BA41"/>
    <mergeCell ref="AU28:AX28"/>
    <mergeCell ref="C1:BA1"/>
    <mergeCell ref="AX24:BA24"/>
    <mergeCell ref="AX22:BA22"/>
    <mergeCell ref="AX23:BA23"/>
    <mergeCell ref="AX14:BA14"/>
    <mergeCell ref="AX16:BA16"/>
    <mergeCell ref="AX18:BA18"/>
    <mergeCell ref="AX20:BA20"/>
    <mergeCell ref="AX4:BA4"/>
    <mergeCell ref="AX6:BA6"/>
    <mergeCell ref="AX8:BA8"/>
    <mergeCell ref="AX10:BA10"/>
    <mergeCell ref="AX12:BA12"/>
  </mergeCells>
  <phoneticPr fontId="4"/>
  <pageMargins left="0.88" right="0.78700000000000003" top="0.9" bottom="0.49" header="0.51200000000000001" footer="0.36"/>
  <pageSetup paperSize="9" scale="97"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O29"/>
  <sheetViews>
    <sheetView showGridLines="0" workbookViewId="0">
      <selection activeCell="D17" sqref="D17"/>
    </sheetView>
  </sheetViews>
  <sheetFormatPr defaultRowHeight="15.75"/>
  <cols>
    <col min="1" max="1" width="2.625" style="631" customWidth="1"/>
    <col min="2" max="2" width="11" style="631" customWidth="1"/>
    <col min="3" max="3" width="9" style="631" customWidth="1"/>
    <col min="4" max="4" width="5.625" style="631" customWidth="1"/>
    <col min="5" max="5" width="13.25" style="631" customWidth="1"/>
    <col min="6" max="6" width="12.625" style="631" customWidth="1"/>
    <col min="7" max="7" width="11" style="631" customWidth="1"/>
    <col min="8" max="8" width="11.25" style="631" bestFit="1" customWidth="1"/>
    <col min="9" max="9" width="1.625" style="631" customWidth="1"/>
    <col min="10" max="10" width="7.5" style="631" customWidth="1"/>
    <col min="11" max="11" width="34.875" style="631" bestFit="1" customWidth="1"/>
    <col min="12" max="12" width="32.375" style="631" bestFit="1" customWidth="1"/>
    <col min="13" max="14" width="9" style="631"/>
    <col min="15" max="15" width="33.625" style="631" bestFit="1" customWidth="1"/>
    <col min="16" max="16384" width="9" style="631"/>
  </cols>
  <sheetData>
    <row r="4" spans="2:11" ht="21" customHeight="1">
      <c r="B4" s="657"/>
    </row>
    <row r="6" spans="2:11" ht="22.5" customHeight="1">
      <c r="B6" s="1638" t="s">
        <v>441</v>
      </c>
      <c r="C6" s="1639"/>
      <c r="D6" s="1638" t="s">
        <v>440</v>
      </c>
      <c r="E6" s="1639"/>
      <c r="G6" s="1635" t="s">
        <v>439</v>
      </c>
      <c r="H6" s="1636"/>
    </row>
    <row r="7" spans="2:11" ht="24.75" customHeight="1">
      <c r="B7" s="640" t="s">
        <v>438</v>
      </c>
      <c r="C7" s="653" t="s">
        <v>437</v>
      </c>
      <c r="D7" s="656"/>
      <c r="E7" s="655"/>
      <c r="G7" s="654" t="s">
        <v>436</v>
      </c>
      <c r="H7" s="653" t="s">
        <v>435</v>
      </c>
    </row>
    <row r="8" spans="2:11" ht="24.75" customHeight="1">
      <c r="B8" s="640" t="s">
        <v>434</v>
      </c>
      <c r="C8" s="653" t="s">
        <v>433</v>
      </c>
      <c r="D8" s="656"/>
      <c r="E8" s="655" t="s">
        <v>432</v>
      </c>
      <c r="G8" s="654" t="s">
        <v>431</v>
      </c>
      <c r="H8" s="653" t="s">
        <v>430</v>
      </c>
    </row>
    <row r="9" spans="2:11" ht="24.75" customHeight="1">
      <c r="B9" s="640" t="s">
        <v>429</v>
      </c>
      <c r="C9" s="653" t="s">
        <v>428</v>
      </c>
      <c r="D9" s="1640"/>
      <c r="E9" s="1641"/>
      <c r="F9" s="1637"/>
      <c r="G9" s="640" t="s">
        <v>427</v>
      </c>
      <c r="H9" s="653" t="s">
        <v>426</v>
      </c>
    </row>
    <row r="10" spans="2:11" ht="24.75" customHeight="1">
      <c r="B10" s="650" t="s">
        <v>422</v>
      </c>
      <c r="C10" s="649" t="s">
        <v>425</v>
      </c>
      <c r="D10" s="652" t="s">
        <v>424</v>
      </c>
      <c r="E10" s="651" t="s">
        <v>423</v>
      </c>
      <c r="F10" s="1637"/>
      <c r="G10" s="650" t="s">
        <v>422</v>
      </c>
      <c r="H10" s="649" t="s">
        <v>421</v>
      </c>
    </row>
    <row r="11" spans="2:11" ht="4.5" customHeight="1"/>
    <row r="12" spans="2:11">
      <c r="B12" s="647" t="s">
        <v>420</v>
      </c>
    </row>
    <row r="13" spans="2:11">
      <c r="B13" s="647" t="s">
        <v>419</v>
      </c>
    </row>
    <row r="15" spans="2:11" ht="7.5" customHeight="1"/>
    <row r="16" spans="2:11" ht="19.5" customHeight="1">
      <c r="J16" s="648" t="s">
        <v>418</v>
      </c>
      <c r="K16" s="631" t="s">
        <v>417</v>
      </c>
    </row>
    <row r="19" spans="2:15">
      <c r="B19" s="647" t="s">
        <v>416</v>
      </c>
    </row>
    <row r="20" spans="2:15">
      <c r="B20" s="647" t="s">
        <v>415</v>
      </c>
    </row>
    <row r="23" spans="2:15">
      <c r="O23" s="646" t="s">
        <v>414</v>
      </c>
    </row>
    <row r="24" spans="2:15" ht="26.25" customHeight="1">
      <c r="L24" s="645" t="s">
        <v>413</v>
      </c>
      <c r="M24" s="644" t="s">
        <v>412</v>
      </c>
      <c r="N24" s="643" t="s">
        <v>411</v>
      </c>
      <c r="O24" s="642" t="s">
        <v>410</v>
      </c>
    </row>
    <row r="25" spans="2:15" ht="30" customHeight="1">
      <c r="L25" s="640" t="s">
        <v>409</v>
      </c>
      <c r="M25" s="639">
        <v>365</v>
      </c>
      <c r="N25" s="639">
        <v>81</v>
      </c>
      <c r="O25" s="641" t="s">
        <v>408</v>
      </c>
    </row>
    <row r="26" spans="2:15" ht="30" customHeight="1">
      <c r="L26" s="637" t="s">
        <v>407</v>
      </c>
      <c r="M26" s="636">
        <v>6</v>
      </c>
      <c r="N26" s="636">
        <v>63</v>
      </c>
      <c r="O26" s="635" t="s">
        <v>406</v>
      </c>
    </row>
    <row r="27" spans="2:15" ht="30" customHeight="1">
      <c r="L27" s="640" t="s">
        <v>405</v>
      </c>
      <c r="M27" s="639">
        <v>86</v>
      </c>
      <c r="N27" s="639">
        <v>94</v>
      </c>
      <c r="O27" s="638" t="s">
        <v>404</v>
      </c>
    </row>
    <row r="28" spans="2:15" ht="30" customHeight="1" thickBot="1">
      <c r="L28" s="637" t="s">
        <v>403</v>
      </c>
      <c r="M28" s="636">
        <v>37</v>
      </c>
      <c r="N28" s="636">
        <v>37</v>
      </c>
      <c r="O28" s="635" t="s">
        <v>402</v>
      </c>
    </row>
    <row r="29" spans="2:15" ht="25.5" customHeight="1" thickTop="1">
      <c r="L29" s="634" t="s">
        <v>401</v>
      </c>
      <c r="M29" s="633">
        <v>494</v>
      </c>
      <c r="N29" s="633">
        <v>274</v>
      </c>
      <c r="O29" s="632"/>
    </row>
  </sheetData>
  <mergeCells count="5">
    <mergeCell ref="G6:H6"/>
    <mergeCell ref="F9:F10"/>
    <mergeCell ref="B6:C6"/>
    <mergeCell ref="D6:E6"/>
    <mergeCell ref="D9:E9"/>
  </mergeCells>
  <phoneticPr fontId="4"/>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6"/>
  <sheetViews>
    <sheetView view="pageBreakPreview" zoomScaleNormal="50" zoomScaleSheetLayoutView="100" workbookViewId="0">
      <selection activeCell="L20" sqref="L20"/>
    </sheetView>
  </sheetViews>
  <sheetFormatPr defaultRowHeight="37.5" customHeight="1"/>
  <cols>
    <col min="1" max="1" width="2.625" style="110" customWidth="1"/>
    <col min="2" max="2" width="30.75" style="110" customWidth="1"/>
    <col min="3" max="3" width="13.75" style="290" customWidth="1"/>
    <col min="4" max="4" width="18" style="290" bestFit="1" customWidth="1"/>
    <col min="5" max="5" width="10.625" style="291" customWidth="1"/>
    <col min="6" max="6" width="9" style="291"/>
    <col min="7" max="7" width="9" style="111"/>
    <col min="8" max="8" width="18" style="292" bestFit="1" customWidth="1"/>
    <col min="9" max="10" width="8.625" style="111" customWidth="1"/>
    <col min="11" max="11" width="14.5" style="293" customWidth="1"/>
    <col min="12" max="12" width="8.625" style="293" customWidth="1"/>
    <col min="13" max="13" width="14.5" style="293" bestFit="1" customWidth="1"/>
    <col min="14" max="14" width="8.625" style="293" customWidth="1"/>
    <col min="15" max="15" width="14.5" style="293" bestFit="1" customWidth="1"/>
    <col min="16" max="16" width="3.375" style="293" customWidth="1"/>
    <col min="17" max="17" width="1" style="111" customWidth="1"/>
    <col min="18" max="18" width="9" style="111"/>
    <col min="19" max="19" width="19" style="294" customWidth="1"/>
    <col min="20" max="16384" width="9" style="111"/>
  </cols>
  <sheetData>
    <row r="1" spans="1:19" ht="25.5" customHeight="1" thickBot="1"/>
    <row r="2" spans="1:19" s="114" customFormat="1" ht="25.5" customHeight="1">
      <c r="A2" s="295" t="s">
        <v>253</v>
      </c>
      <c r="B2" s="296"/>
      <c r="C2" s="297"/>
      <c r="D2" s="297"/>
      <c r="E2" s="298"/>
      <c r="F2" s="299" t="s">
        <v>254</v>
      </c>
      <c r="H2" s="292"/>
      <c r="K2" s="292"/>
      <c r="L2" s="292"/>
      <c r="M2" s="300" t="s">
        <v>255</v>
      </c>
      <c r="N2" s="301"/>
      <c r="O2" s="302"/>
      <c r="P2" s="292"/>
      <c r="S2" s="303"/>
    </row>
    <row r="3" spans="1:19" s="114" customFormat="1" ht="25.5" customHeight="1">
      <c r="A3" s="214"/>
      <c r="B3" s="214"/>
      <c r="C3" s="304"/>
      <c r="D3" s="304"/>
      <c r="E3" s="305"/>
      <c r="F3" s="299"/>
      <c r="H3" s="292"/>
      <c r="K3" s="292"/>
      <c r="L3" s="292"/>
      <c r="M3" s="306" t="s">
        <v>256</v>
      </c>
      <c r="N3" s="307"/>
      <c r="O3" s="308"/>
      <c r="P3" s="292"/>
      <c r="S3" s="303"/>
    </row>
    <row r="4" spans="1:19" s="114" customFormat="1" ht="25.5" customHeight="1" thickBot="1">
      <c r="A4" s="113"/>
      <c r="B4" s="113"/>
      <c r="C4" s="309"/>
      <c r="D4" s="309"/>
      <c r="E4" s="299"/>
      <c r="F4" s="299"/>
      <c r="H4" s="292"/>
      <c r="K4" s="292"/>
      <c r="L4" s="292"/>
      <c r="M4" s="310" t="s">
        <v>257</v>
      </c>
      <c r="N4" s="311"/>
      <c r="O4" s="312"/>
      <c r="P4" s="292"/>
      <c r="S4" s="303"/>
    </row>
    <row r="5" spans="1:19" s="125" customFormat="1" ht="37.5" customHeight="1" thickBot="1">
      <c r="A5" s="313"/>
      <c r="B5" s="314"/>
      <c r="C5" s="315" t="s">
        <v>258</v>
      </c>
      <c r="D5" s="315" t="s">
        <v>259</v>
      </c>
      <c r="E5" s="316"/>
      <c r="F5" s="317"/>
      <c r="H5" s="318"/>
      <c r="K5" s="318"/>
      <c r="L5" s="318"/>
      <c r="M5" s="1642" t="s">
        <v>260</v>
      </c>
      <c r="N5" s="1643"/>
      <c r="O5" s="1644"/>
      <c r="P5" s="318"/>
      <c r="S5" s="319"/>
    </row>
    <row r="6" spans="1:19" s="125" customFormat="1" ht="37.5" customHeight="1">
      <c r="A6" s="320" t="s">
        <v>261</v>
      </c>
      <c r="B6" s="321"/>
      <c r="C6" s="322"/>
      <c r="D6" s="322"/>
      <c r="E6" s="323" t="s">
        <v>262</v>
      </c>
      <c r="F6" s="317"/>
      <c r="H6" s="318" t="s">
        <v>263</v>
      </c>
      <c r="J6" s="125" t="s">
        <v>259</v>
      </c>
      <c r="K6" s="318" t="s">
        <v>101</v>
      </c>
      <c r="L6" s="324" t="s">
        <v>259</v>
      </c>
      <c r="M6" s="324" t="s">
        <v>264</v>
      </c>
      <c r="N6" s="318" t="s">
        <v>259</v>
      </c>
      <c r="O6" s="318" t="s">
        <v>244</v>
      </c>
      <c r="P6" s="318"/>
      <c r="S6" s="319" t="s">
        <v>265</v>
      </c>
    </row>
    <row r="7" spans="1:19" s="125" customFormat="1" ht="7.5" customHeight="1">
      <c r="A7" s="325"/>
      <c r="B7" s="326"/>
      <c r="C7" s="108"/>
      <c r="D7" s="108"/>
      <c r="E7" s="323"/>
      <c r="F7" s="317"/>
      <c r="H7" s="318"/>
      <c r="K7" s="318"/>
      <c r="L7" s="318"/>
      <c r="M7" s="318"/>
      <c r="N7" s="318"/>
      <c r="O7" s="318"/>
      <c r="P7" s="318"/>
      <c r="S7" s="319"/>
    </row>
    <row r="8" spans="1:19" ht="26.25" customHeight="1">
      <c r="A8" s="327"/>
      <c r="B8" s="314" t="s">
        <v>235</v>
      </c>
      <c r="C8" s="328">
        <v>711901</v>
      </c>
      <c r="D8" s="329">
        <f t="shared" ref="D8:D14" si="0">ROUND(H8/$H$15*100,1)+E8</f>
        <v>38.9</v>
      </c>
      <c r="E8" s="330"/>
      <c r="F8" s="331">
        <f t="shared" ref="F8:F14" si="1">H8/$H$15*100</f>
        <v>38.899523136208032</v>
      </c>
      <c r="G8" s="141"/>
      <c r="H8" s="332">
        <v>711901294</v>
      </c>
      <c r="I8" s="141"/>
      <c r="J8" s="333">
        <f>K8/$H$15*100</f>
        <v>15.727809448911625</v>
      </c>
      <c r="K8" s="334">
        <v>287835094</v>
      </c>
      <c r="L8" s="333">
        <f>M8/$H$15*100</f>
        <v>20.068264938123846</v>
      </c>
      <c r="M8" s="334">
        <f>305378181+61891714</f>
        <v>367269895</v>
      </c>
      <c r="N8" s="333">
        <f>O8/$H$15*100</f>
        <v>3.1034487491725615</v>
      </c>
      <c r="O8" s="334">
        <f>H8-K8-M8</f>
        <v>56796305</v>
      </c>
      <c r="S8" s="303">
        <v>643014725</v>
      </c>
    </row>
    <row r="9" spans="1:19" ht="26.25" customHeight="1">
      <c r="A9" s="327"/>
      <c r="B9" s="335" t="s">
        <v>239</v>
      </c>
      <c r="C9" s="336">
        <v>577139</v>
      </c>
      <c r="D9" s="337">
        <f t="shared" si="0"/>
        <v>31.5</v>
      </c>
      <c r="E9" s="338"/>
      <c r="F9" s="339">
        <f t="shared" si="1"/>
        <v>31.535892253733959</v>
      </c>
      <c r="G9" s="147"/>
      <c r="H9" s="340">
        <f>482390204+94749069</f>
        <v>577139273</v>
      </c>
      <c r="I9" s="147"/>
      <c r="J9" s="341">
        <f>ROUND(K8/$H$15*100,1)</f>
        <v>15.7</v>
      </c>
      <c r="K9" s="342">
        <v>287835</v>
      </c>
      <c r="L9" s="341">
        <f>ROUND(M8/$H$15*100,1)</f>
        <v>20.100000000000001</v>
      </c>
      <c r="M9" s="343">
        <v>367270</v>
      </c>
      <c r="N9" s="341">
        <f>ROUND(O8/$H$15*100,1)</f>
        <v>3.1</v>
      </c>
      <c r="O9" s="344">
        <v>56796</v>
      </c>
      <c r="S9" s="303">
        <v>421122373</v>
      </c>
    </row>
    <row r="10" spans="1:19" ht="26.25" customHeight="1">
      <c r="A10" s="327"/>
      <c r="B10" s="335" t="s">
        <v>240</v>
      </c>
      <c r="C10" s="336">
        <v>182018</v>
      </c>
      <c r="D10" s="337">
        <f t="shared" si="0"/>
        <v>10</v>
      </c>
      <c r="E10" s="338">
        <v>0.1</v>
      </c>
      <c r="F10" s="339">
        <f t="shared" si="1"/>
        <v>9.9457796493432316</v>
      </c>
      <c r="G10" s="147"/>
      <c r="H10" s="340">
        <f>110118000+71900000</f>
        <v>182018000</v>
      </c>
      <c r="I10" s="147"/>
      <c r="J10" s="345"/>
      <c r="K10" s="344"/>
      <c r="L10" s="346"/>
      <c r="M10" s="347"/>
      <c r="N10" s="348"/>
      <c r="O10" s="347"/>
      <c r="S10" s="303">
        <v>132820000</v>
      </c>
    </row>
    <row r="11" spans="1:19" ht="26.25" customHeight="1">
      <c r="A11" s="327"/>
      <c r="B11" s="335" t="s">
        <v>238</v>
      </c>
      <c r="C11" s="336">
        <v>105917</v>
      </c>
      <c r="D11" s="337">
        <f t="shared" si="0"/>
        <v>5.8</v>
      </c>
      <c r="E11" s="338"/>
      <c r="F11" s="339">
        <f t="shared" si="1"/>
        <v>5.7874889462088719</v>
      </c>
      <c r="G11" s="147"/>
      <c r="H11" s="340">
        <f>105173001+2001+742000</f>
        <v>105917002</v>
      </c>
      <c r="I11" s="147"/>
      <c r="J11" s="147"/>
      <c r="K11" s="344"/>
      <c r="L11" s="344"/>
      <c r="M11" s="344"/>
      <c r="N11" s="344"/>
      <c r="O11" s="344"/>
      <c r="S11" s="303">
        <v>67852102</v>
      </c>
    </row>
    <row r="12" spans="1:19" ht="26.25" customHeight="1">
      <c r="A12" s="327"/>
      <c r="B12" s="335" t="s">
        <v>237</v>
      </c>
      <c r="C12" s="336">
        <f>44000+6000</f>
        <v>50000</v>
      </c>
      <c r="D12" s="337">
        <f t="shared" si="0"/>
        <v>2.7</v>
      </c>
      <c r="E12" s="338"/>
      <c r="F12" s="339">
        <f t="shared" si="1"/>
        <v>2.7320868401320841</v>
      </c>
      <c r="G12" s="147"/>
      <c r="H12" s="340">
        <f>44000000+6000000</f>
        <v>50000000</v>
      </c>
      <c r="I12" s="147"/>
      <c r="J12" s="147"/>
      <c r="K12" s="344"/>
      <c r="L12" s="344"/>
      <c r="M12" s="344"/>
      <c r="N12" s="344"/>
      <c r="O12" s="344"/>
      <c r="S12" s="303">
        <v>37000000</v>
      </c>
    </row>
    <row r="13" spans="1:19" ht="26.25" customHeight="1">
      <c r="A13" s="327"/>
      <c r="B13" s="335" t="s">
        <v>236</v>
      </c>
      <c r="C13" s="336">
        <v>7868</v>
      </c>
      <c r="D13" s="337">
        <f t="shared" si="0"/>
        <v>0.4</v>
      </c>
      <c r="E13" s="338"/>
      <c r="F13" s="339">
        <f t="shared" si="1"/>
        <v>0.42992118516318473</v>
      </c>
      <c r="G13" s="147"/>
      <c r="H13" s="340">
        <v>7868000</v>
      </c>
      <c r="I13" s="147"/>
      <c r="J13" s="147"/>
      <c r="K13" s="347" t="s">
        <v>266</v>
      </c>
      <c r="L13" s="344"/>
      <c r="M13" s="347" t="s">
        <v>267</v>
      </c>
      <c r="N13" s="344"/>
      <c r="O13" s="347" t="s">
        <v>268</v>
      </c>
      <c r="S13" s="303">
        <v>1866000</v>
      </c>
    </row>
    <row r="14" spans="1:19" ht="26.25" customHeight="1">
      <c r="A14" s="327"/>
      <c r="B14" s="335" t="s">
        <v>244</v>
      </c>
      <c r="C14" s="336">
        <f>201259-6000</f>
        <v>195259</v>
      </c>
      <c r="D14" s="337">
        <f t="shared" si="0"/>
        <v>10.7</v>
      </c>
      <c r="E14" s="338"/>
      <c r="F14" s="339">
        <f t="shared" si="1"/>
        <v>10.66930798921063</v>
      </c>
      <c r="G14" s="147"/>
      <c r="H14" s="349">
        <f>201259313-6000000</f>
        <v>195259313</v>
      </c>
      <c r="I14" s="147"/>
      <c r="J14" s="350">
        <f>K14/$H$15*100</f>
        <v>1.6775198433898755</v>
      </c>
      <c r="K14" s="344">
        <f>36700339-6000000</f>
        <v>30700339</v>
      </c>
      <c r="L14" s="350">
        <f>M14/$H$15*100</f>
        <v>3.7645666633074018</v>
      </c>
      <c r="M14" s="344">
        <f>60971042+7924401</f>
        <v>68895443</v>
      </c>
      <c r="N14" s="350">
        <f>O14/$H$15*100</f>
        <v>5.2272214825133529</v>
      </c>
      <c r="O14" s="344">
        <f>H14-K14-M14</f>
        <v>95663531</v>
      </c>
      <c r="S14" s="303">
        <v>377709465</v>
      </c>
    </row>
    <row r="15" spans="1:19" ht="45" customHeight="1">
      <c r="A15" s="327"/>
      <c r="B15" s="351"/>
      <c r="C15" s="352">
        <v>1830103</v>
      </c>
      <c r="D15" s="353">
        <f>SUM(D8:D13,D14)</f>
        <v>100.00000000000001</v>
      </c>
      <c r="E15" s="354"/>
      <c r="F15" s="355">
        <f>C15/$C$25*100</f>
        <v>100</v>
      </c>
      <c r="G15" s="356"/>
      <c r="H15" s="357">
        <f>SUM(H8:H14)</f>
        <v>1830102882</v>
      </c>
      <c r="I15" s="356"/>
      <c r="J15" s="358">
        <f>ROUND(K14/$H$15*100,1)</f>
        <v>1.7</v>
      </c>
      <c r="K15" s="343">
        <v>30700</v>
      </c>
      <c r="L15" s="358">
        <f>ROUND(M14/$H$15*100,1)</f>
        <v>3.8</v>
      </c>
      <c r="M15" s="343">
        <v>68895</v>
      </c>
      <c r="N15" s="358">
        <f>ROUND(O14/$H$15*100,1)</f>
        <v>5.2</v>
      </c>
      <c r="O15" s="359">
        <v>95664</v>
      </c>
      <c r="S15" s="303">
        <v>1681384665</v>
      </c>
    </row>
    <row r="16" spans="1:19" ht="45" customHeight="1">
      <c r="A16" s="360"/>
      <c r="B16" s="361">
        <f>C15</f>
        <v>1830103</v>
      </c>
      <c r="C16" s="362"/>
      <c r="D16" s="362"/>
      <c r="E16" s="363"/>
      <c r="F16" s="364"/>
      <c r="G16" s="132"/>
      <c r="H16" s="365"/>
      <c r="I16" s="132"/>
      <c r="J16" s="132"/>
      <c r="K16" s="366"/>
      <c r="L16" s="367"/>
      <c r="M16" s="367"/>
      <c r="N16" s="368"/>
      <c r="O16" s="366"/>
      <c r="S16" s="303"/>
    </row>
    <row r="17" spans="1:19" ht="45" customHeight="1">
      <c r="A17" s="327"/>
      <c r="B17" s="369"/>
      <c r="C17" s="370"/>
      <c r="D17" s="371"/>
      <c r="E17" s="372"/>
      <c r="F17" s="373"/>
      <c r="G17" s="172"/>
      <c r="M17" s="293" t="s">
        <v>269</v>
      </c>
      <c r="S17" s="303"/>
    </row>
    <row r="18" spans="1:19" ht="30" customHeight="1">
      <c r="A18" s="325" t="s">
        <v>270</v>
      </c>
      <c r="B18" s="326"/>
      <c r="C18" s="374"/>
      <c r="D18" s="374"/>
      <c r="E18" s="323" t="s">
        <v>262</v>
      </c>
      <c r="K18" s="293" t="s">
        <v>271</v>
      </c>
      <c r="M18" s="293" t="s">
        <v>272</v>
      </c>
      <c r="S18" s="303"/>
    </row>
    <row r="19" spans="1:19" ht="26.25" customHeight="1">
      <c r="A19" s="196"/>
      <c r="B19" s="314" t="s">
        <v>246</v>
      </c>
      <c r="C19" s="328">
        <v>300983</v>
      </c>
      <c r="D19" s="329">
        <f t="shared" ref="D19:D24" si="2">ROUND(H19/$H$25*100,1)+E19</f>
        <v>16.399999999999999</v>
      </c>
      <c r="E19" s="330"/>
      <c r="F19" s="331">
        <f t="shared" ref="F19:F24" si="3">H19/$H$25*100</f>
        <v>16.446256271181589</v>
      </c>
      <c r="G19" s="141"/>
      <c r="H19" s="332">
        <v>300983410</v>
      </c>
      <c r="I19" s="141"/>
      <c r="J19" s="333">
        <f>K19/$H$15*100</f>
        <v>1.1763956667000102</v>
      </c>
      <c r="K19" s="334">
        <v>21529251</v>
      </c>
      <c r="L19" s="333">
        <f>M19/$H$15*100</f>
        <v>15.269860604481581</v>
      </c>
      <c r="M19" s="375">
        <f>H19-K19</f>
        <v>279454159</v>
      </c>
      <c r="N19" s="334"/>
      <c r="O19" s="334"/>
      <c r="S19" s="303">
        <v>196931547</v>
      </c>
    </row>
    <row r="20" spans="1:19" ht="26.25" customHeight="1">
      <c r="A20" s="196"/>
      <c r="B20" s="335" t="s">
        <v>247</v>
      </c>
      <c r="C20" s="336">
        <v>620355</v>
      </c>
      <c r="D20" s="337">
        <f t="shared" si="2"/>
        <v>33.9</v>
      </c>
      <c r="E20" s="338"/>
      <c r="F20" s="339">
        <f t="shared" si="3"/>
        <v>33.897254689968847</v>
      </c>
      <c r="G20" s="147"/>
      <c r="H20" s="340">
        <v>620354635</v>
      </c>
      <c r="I20" s="147"/>
      <c r="J20" s="341">
        <f>ROUND(K19/$H$15*100,1)</f>
        <v>1.2</v>
      </c>
      <c r="K20" s="342">
        <v>21529</v>
      </c>
      <c r="L20" s="341">
        <f>ROUND(M19/$H$15*100,1)-0.1</f>
        <v>15.200000000000001</v>
      </c>
      <c r="M20" s="344">
        <v>279454</v>
      </c>
      <c r="N20" s="344"/>
      <c r="O20" s="344"/>
      <c r="S20" s="303">
        <v>518628440</v>
      </c>
    </row>
    <row r="21" spans="1:19" ht="26.25" customHeight="1">
      <c r="A21" s="196"/>
      <c r="B21" s="335" t="s">
        <v>227</v>
      </c>
      <c r="C21" s="336">
        <v>201919</v>
      </c>
      <c r="D21" s="337">
        <f t="shared" si="2"/>
        <v>11</v>
      </c>
      <c r="E21" s="338"/>
      <c r="F21" s="339">
        <f t="shared" si="3"/>
        <v>11.033219879930225</v>
      </c>
      <c r="G21" s="147"/>
      <c r="H21" s="340">
        <v>201919275</v>
      </c>
      <c r="I21" s="147"/>
      <c r="J21" s="147"/>
      <c r="K21" s="344"/>
      <c r="L21" s="344"/>
      <c r="M21" s="376" t="s">
        <v>262</v>
      </c>
      <c r="N21" s="344"/>
      <c r="O21" s="344"/>
      <c r="S21" s="303">
        <v>239842877</v>
      </c>
    </row>
    <row r="22" spans="1:19" ht="26.25" customHeight="1">
      <c r="A22" s="196"/>
      <c r="B22" s="377" t="s">
        <v>273</v>
      </c>
      <c r="C22" s="336">
        <v>279117</v>
      </c>
      <c r="D22" s="337">
        <f t="shared" si="2"/>
        <v>15.3</v>
      </c>
      <c r="E22" s="338"/>
      <c r="F22" s="339">
        <f t="shared" si="3"/>
        <v>15.251451147651929</v>
      </c>
      <c r="G22" s="147"/>
      <c r="H22" s="340">
        <v>279117247</v>
      </c>
      <c r="I22" s="147"/>
      <c r="J22" s="147"/>
      <c r="K22" s="344"/>
      <c r="L22" s="344"/>
      <c r="M22" s="344"/>
      <c r="N22" s="344"/>
      <c r="O22" s="344"/>
      <c r="S22" s="303">
        <v>152424511</v>
      </c>
    </row>
    <row r="23" spans="1:19" ht="26.25" customHeight="1">
      <c r="A23" s="196"/>
      <c r="B23" s="377" t="s">
        <v>274</v>
      </c>
      <c r="C23" s="336">
        <v>214533</v>
      </c>
      <c r="D23" s="337">
        <f t="shared" si="2"/>
        <v>11.7</v>
      </c>
      <c r="E23" s="338"/>
      <c r="F23" s="339">
        <f t="shared" si="3"/>
        <v>11.72247959992011</v>
      </c>
      <c r="G23" s="147"/>
      <c r="H23" s="340">
        <v>214533437</v>
      </c>
      <c r="I23" s="147"/>
      <c r="J23" s="147"/>
      <c r="K23" s="344"/>
      <c r="L23" s="344"/>
      <c r="M23" s="344"/>
      <c r="N23" s="344"/>
      <c r="O23" s="344"/>
      <c r="S23" s="303"/>
    </row>
    <row r="24" spans="1:19" ht="26.25" customHeight="1">
      <c r="A24" s="369"/>
      <c r="B24" s="377" t="s">
        <v>275</v>
      </c>
      <c r="C24" s="336">
        <v>213195</v>
      </c>
      <c r="D24" s="337">
        <f t="shared" si="2"/>
        <v>11.7</v>
      </c>
      <c r="E24" s="378">
        <v>0.1</v>
      </c>
      <c r="F24" s="339">
        <f t="shared" si="3"/>
        <v>11.649338411347303</v>
      </c>
      <c r="G24" s="147"/>
      <c r="H24" s="340">
        <v>213194878</v>
      </c>
      <c r="I24" s="147"/>
      <c r="J24" s="147"/>
      <c r="K24" s="344"/>
      <c r="L24" s="344"/>
      <c r="M24" s="344"/>
      <c r="N24" s="344"/>
      <c r="O24" s="344"/>
      <c r="S24" s="303">
        <v>304930651</v>
      </c>
    </row>
    <row r="25" spans="1:19" ht="45" customHeight="1">
      <c r="A25" s="379"/>
      <c r="B25" s="351"/>
      <c r="C25" s="352">
        <v>1830103</v>
      </c>
      <c r="D25" s="353">
        <f>SUM(D19:D24)</f>
        <v>100</v>
      </c>
      <c r="E25" s="354"/>
      <c r="F25" s="355">
        <f>C25/$C$25*100</f>
        <v>100</v>
      </c>
      <c r="G25" s="356"/>
      <c r="H25" s="357">
        <f>SUM(H19:H24)</f>
        <v>1830102882</v>
      </c>
      <c r="I25" s="356"/>
      <c r="J25" s="356"/>
      <c r="K25" s="359"/>
      <c r="L25" s="359"/>
      <c r="M25" s="359"/>
      <c r="N25" s="359"/>
      <c r="O25" s="359"/>
      <c r="S25" s="303">
        <v>1681384665</v>
      </c>
    </row>
    <row r="26" spans="1:19" ht="45" customHeight="1">
      <c r="A26" s="327"/>
      <c r="B26" s="380">
        <f>C25</f>
        <v>1830103</v>
      </c>
      <c r="C26" s="381"/>
      <c r="D26" s="381"/>
      <c r="E26" s="363"/>
      <c r="F26" s="364"/>
      <c r="G26" s="132"/>
      <c r="H26" s="365"/>
      <c r="I26" s="132"/>
      <c r="J26" s="132"/>
      <c r="K26" s="367"/>
      <c r="L26" s="367"/>
      <c r="M26" s="367"/>
      <c r="N26" s="367"/>
      <c r="O26" s="367"/>
    </row>
  </sheetData>
  <mergeCells count="1">
    <mergeCell ref="M5:O5"/>
  </mergeCells>
  <phoneticPr fontId="4"/>
  <pageMargins left="0.94488188976377963" right="0.47244094488188981" top="0.39370078740157483" bottom="0.47244094488188981" header="0.39370078740157483" footer="0.51181102362204722"/>
  <pageSetup paperSize="9"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9"/>
  <sheetViews>
    <sheetView view="pageBreakPreview" topLeftCell="A25" zoomScale="90" zoomScaleNormal="100" zoomScaleSheetLayoutView="90" workbookViewId="0">
      <selection activeCell="M7" sqref="M7"/>
    </sheetView>
  </sheetViews>
  <sheetFormatPr defaultColWidth="9" defaultRowHeight="28.5" customHeight="1"/>
  <cols>
    <col min="1" max="1" width="9" style="22" customWidth="1"/>
    <col min="2" max="16384" width="9" style="22"/>
  </cols>
  <sheetData>
    <row r="1" spans="1:1" ht="28.5" customHeight="1">
      <c r="A1" s="21" t="s">
        <v>23</v>
      </c>
    </row>
    <row r="2" spans="1:1" ht="46.5" customHeight="1"/>
    <row r="3" spans="1:1" s="23" customFormat="1" ht="27.75" customHeight="1">
      <c r="A3" s="23" t="s">
        <v>29</v>
      </c>
    </row>
    <row r="4" spans="1:1" s="23" customFormat="1" ht="27.75" customHeight="1">
      <c r="A4" s="23" t="s">
        <v>30</v>
      </c>
    </row>
    <row r="5" spans="1:1" s="23" customFormat="1" ht="27.75" customHeight="1">
      <c r="A5" s="23" t="s">
        <v>31</v>
      </c>
    </row>
    <row r="6" spans="1:1" s="23" customFormat="1" ht="27.75" customHeight="1">
      <c r="A6" s="23" t="s">
        <v>32</v>
      </c>
    </row>
    <row r="7" spans="1:1" s="23" customFormat="1" ht="27.75" customHeight="1">
      <c r="A7" s="23" t="s">
        <v>33</v>
      </c>
    </row>
    <row r="8" spans="1:1" s="23" customFormat="1" ht="27.75" customHeight="1">
      <c r="A8" s="23" t="s">
        <v>34</v>
      </c>
    </row>
    <row r="9" spans="1:1" s="23" customFormat="1" ht="27.75" customHeight="1">
      <c r="A9" s="23" t="s">
        <v>35</v>
      </c>
    </row>
    <row r="10" spans="1:1" s="23" customFormat="1" ht="27.75" customHeight="1">
      <c r="A10" s="23" t="s">
        <v>36</v>
      </c>
    </row>
    <row r="11" spans="1:1" s="23" customFormat="1" ht="27.75" customHeight="1">
      <c r="A11" s="23" t="s">
        <v>37</v>
      </c>
    </row>
    <row r="12" spans="1:1" s="23" customFormat="1" ht="27.75" customHeight="1"/>
    <row r="13" spans="1:1" s="23" customFormat="1" ht="27.75" customHeight="1">
      <c r="A13" s="23" t="s">
        <v>38</v>
      </c>
    </row>
    <row r="14" spans="1:1" s="23" customFormat="1" ht="27.75" customHeight="1">
      <c r="A14" s="23" t="s">
        <v>39</v>
      </c>
    </row>
    <row r="15" spans="1:1" s="23" customFormat="1" ht="27.75" customHeight="1">
      <c r="A15" s="23" t="s">
        <v>40</v>
      </c>
    </row>
    <row r="16" spans="1:1" s="23" customFormat="1" ht="27.75" customHeight="1">
      <c r="A16" s="23" t="s">
        <v>41</v>
      </c>
    </row>
    <row r="17" spans="1:1" s="23" customFormat="1" ht="27.75" customHeight="1">
      <c r="A17" s="23" t="s">
        <v>42</v>
      </c>
    </row>
    <row r="18" spans="1:1" s="23" customFormat="1" ht="27.75" customHeight="1">
      <c r="A18" s="23" t="s">
        <v>43</v>
      </c>
    </row>
    <row r="19" spans="1:1" s="23" customFormat="1" ht="27.75" customHeight="1">
      <c r="A19" s="23" t="s">
        <v>44</v>
      </c>
    </row>
    <row r="20" spans="1:1" s="23" customFormat="1" ht="27.75" customHeight="1">
      <c r="A20" s="23" t="s">
        <v>45</v>
      </c>
    </row>
    <row r="21" spans="1:1" s="23" customFormat="1" ht="27.75" customHeight="1">
      <c r="A21" s="23" t="s">
        <v>46</v>
      </c>
    </row>
    <row r="22" spans="1:1" s="23" customFormat="1" ht="27.75" customHeight="1">
      <c r="A22" s="23" t="s">
        <v>47</v>
      </c>
    </row>
    <row r="23" spans="1:1" s="23" customFormat="1" ht="27.75" customHeight="1">
      <c r="A23" s="23" t="s">
        <v>48</v>
      </c>
    </row>
    <row r="24" spans="1:1" s="23" customFormat="1" ht="27.75" customHeight="1">
      <c r="A24" s="23" t="s">
        <v>24</v>
      </c>
    </row>
    <row r="25" spans="1:1" s="23" customFormat="1" ht="27.75" customHeight="1">
      <c r="A25" s="23" t="s">
        <v>25</v>
      </c>
    </row>
    <row r="26" spans="1:1" s="23" customFormat="1" ht="27.75" customHeight="1">
      <c r="A26" s="23" t="s">
        <v>26</v>
      </c>
    </row>
    <row r="27" spans="1:1" s="23" customFormat="1" ht="27.75" customHeight="1">
      <c r="A27" s="23" t="s">
        <v>27</v>
      </c>
    </row>
    <row r="28" spans="1:1" s="23" customFormat="1" ht="27.75" customHeight="1"/>
    <row r="29" spans="1:1" s="23" customFormat="1" ht="27.75" customHeight="1">
      <c r="A29" s="23" t="s">
        <v>28</v>
      </c>
    </row>
  </sheetData>
  <phoneticPr fontId="4"/>
  <pageMargins left="0.62992125984251968" right="0.47244094488188981" top="1.1023622047244095" bottom="0.74803149606299213" header="0.31496062992125984" footer="0"/>
  <pageSetup paperSize="9" scale="94" orientation="portrait" r:id="rId1"/>
  <headerFooter>
    <oddFooter>&amp;C1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A60"/>
  <sheetViews>
    <sheetView view="pageBreakPreview" zoomScaleNormal="100" zoomScaleSheetLayoutView="100" workbookViewId="0">
      <selection activeCell="M7" sqref="M7"/>
    </sheetView>
  </sheetViews>
  <sheetFormatPr defaultColWidth="2.125" defaultRowHeight="18.75" customHeight="1"/>
  <cols>
    <col min="1" max="4" width="2.125" style="25" customWidth="1"/>
    <col min="5" max="5" width="4" style="25" customWidth="1"/>
    <col min="6" max="7" width="2.125" style="25" customWidth="1"/>
    <col min="8" max="8" width="2.5" style="25" customWidth="1"/>
    <col min="9" max="21" width="2.125" style="25" customWidth="1"/>
    <col min="22" max="22" width="2.25" style="25" customWidth="1"/>
    <col min="23" max="45" width="2.125" style="25" customWidth="1"/>
    <col min="46" max="46" width="2" style="25" customWidth="1"/>
    <col min="47" max="47" width="0.75" style="25" customWidth="1"/>
    <col min="48" max="52" width="2.125" style="25" customWidth="1"/>
    <col min="53" max="16384" width="2.125" style="25"/>
  </cols>
  <sheetData>
    <row r="1" spans="1:51" ht="18.75" customHeight="1">
      <c r="A1" s="24" t="s">
        <v>49</v>
      </c>
      <c r="C1" s="99"/>
      <c r="D1" s="98"/>
      <c r="E1" s="98"/>
      <c r="F1" s="98"/>
      <c r="G1" s="98"/>
      <c r="H1" s="98"/>
      <c r="I1" s="98"/>
      <c r="J1" s="98"/>
      <c r="K1" s="98"/>
      <c r="L1" s="98"/>
      <c r="M1" s="98"/>
      <c r="N1" s="98"/>
      <c r="O1" s="98"/>
      <c r="P1" s="98"/>
      <c r="Q1" s="98"/>
      <c r="R1" s="98"/>
      <c r="S1" s="98"/>
      <c r="T1" s="98"/>
      <c r="U1" s="99"/>
      <c r="V1" s="99"/>
      <c r="W1" s="99"/>
      <c r="X1" s="99"/>
      <c r="Y1" s="99"/>
      <c r="Z1" s="99"/>
      <c r="AA1" s="99"/>
      <c r="AB1" s="99"/>
      <c r="AC1" s="99"/>
      <c r="AD1" s="99"/>
      <c r="AE1" s="99"/>
      <c r="AF1" s="99"/>
      <c r="AG1" s="99"/>
      <c r="AH1" s="99"/>
      <c r="AI1" s="99"/>
      <c r="AJ1" s="99"/>
      <c r="AK1" s="99"/>
      <c r="AL1" s="99"/>
      <c r="AM1" s="99"/>
      <c r="AN1" s="99"/>
      <c r="AO1" s="99"/>
      <c r="AP1" s="99"/>
      <c r="AQ1" s="99"/>
      <c r="AR1" s="99"/>
      <c r="AS1" s="99"/>
      <c r="AT1" s="80"/>
      <c r="AU1" s="99"/>
    </row>
    <row r="2" spans="1:51">
      <c r="A2" s="24"/>
    </row>
    <row r="3" spans="1:51" ht="15" customHeight="1">
      <c r="A3" s="99"/>
      <c r="B3" s="24"/>
      <c r="C3" s="99"/>
      <c r="D3" s="98"/>
      <c r="E3" s="98"/>
      <c r="F3" s="98"/>
      <c r="G3" s="98"/>
      <c r="H3" s="98"/>
      <c r="I3" s="98"/>
      <c r="J3" s="98"/>
      <c r="K3" s="98"/>
      <c r="L3" s="98"/>
      <c r="M3" s="98"/>
      <c r="N3" s="98"/>
      <c r="O3" s="98"/>
      <c r="P3" s="98"/>
      <c r="Q3" s="98"/>
      <c r="R3" s="98"/>
      <c r="S3" s="98"/>
      <c r="T3" s="98"/>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row>
    <row r="4" spans="1:51" s="32" customFormat="1" ht="31.5" customHeight="1">
      <c r="A4" s="29" t="s">
        <v>50</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1"/>
    </row>
    <row r="5" spans="1:51" s="32" customFormat="1" ht="18.75" hidden="1" customHeight="1">
      <c r="A5" s="33"/>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5"/>
    </row>
    <row r="6" spans="1:51" s="32" customFormat="1" ht="27.75" customHeight="1">
      <c r="A6" s="36" t="s">
        <v>51</v>
      </c>
      <c r="B6" s="37"/>
      <c r="C6" s="37"/>
      <c r="D6" s="37"/>
      <c r="E6" s="37"/>
      <c r="F6" s="34"/>
      <c r="G6" s="34"/>
      <c r="I6" s="37"/>
      <c r="J6" s="37"/>
      <c r="K6" s="37"/>
      <c r="L6" s="37"/>
      <c r="M6" s="37"/>
      <c r="N6" s="37"/>
      <c r="P6" s="100" t="s">
        <v>52</v>
      </c>
      <c r="Q6" s="34"/>
      <c r="R6" s="34" t="s">
        <v>53</v>
      </c>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5"/>
    </row>
    <row r="7" spans="1:51" s="39" customFormat="1" ht="27.75" customHeight="1">
      <c r="A7" s="36"/>
      <c r="B7" s="37"/>
      <c r="C7" s="37" t="s">
        <v>54</v>
      </c>
      <c r="D7" s="37"/>
      <c r="E7" s="37"/>
      <c r="F7" s="37"/>
      <c r="G7" s="37"/>
      <c r="H7" s="1165" t="s">
        <v>55</v>
      </c>
      <c r="I7" s="1166"/>
      <c r="J7" s="1166"/>
      <c r="L7" s="40"/>
      <c r="M7" s="40"/>
      <c r="N7" s="40"/>
      <c r="O7" s="40"/>
      <c r="P7" s="55" t="s">
        <v>56</v>
      </c>
      <c r="Q7" s="40"/>
      <c r="R7" s="34" t="s">
        <v>57</v>
      </c>
      <c r="S7" s="34"/>
      <c r="T7" s="34"/>
      <c r="U7" s="34"/>
      <c r="V7" s="34"/>
      <c r="W7" s="34"/>
      <c r="X7" s="34"/>
      <c r="Y7" s="34"/>
      <c r="Z7" s="34"/>
      <c r="AA7" s="34"/>
      <c r="AB7" s="34"/>
      <c r="AC7" s="34"/>
      <c r="AD7" s="34"/>
      <c r="AE7" s="34"/>
      <c r="AF7" s="34"/>
      <c r="AG7" s="34"/>
      <c r="AH7" s="34"/>
      <c r="AI7" s="34"/>
      <c r="AJ7" s="34"/>
      <c r="AK7" s="34"/>
      <c r="AL7" s="34"/>
      <c r="AM7" s="34"/>
      <c r="AN7" s="34"/>
      <c r="AO7" s="34"/>
      <c r="AP7" s="37"/>
      <c r="AQ7" s="37"/>
      <c r="AR7" s="37"/>
      <c r="AS7" s="37"/>
      <c r="AT7" s="37"/>
      <c r="AU7" s="42"/>
    </row>
    <row r="8" spans="1:51" s="46" customFormat="1" ht="18.75" customHeight="1">
      <c r="A8" s="43"/>
      <c r="B8" s="47"/>
      <c r="C8" s="45"/>
      <c r="D8" s="45"/>
      <c r="E8" s="45"/>
      <c r="F8" s="45"/>
      <c r="G8" s="45"/>
      <c r="H8" s="1167"/>
      <c r="I8" s="1168"/>
      <c r="J8" s="1168"/>
      <c r="K8" s="1169"/>
      <c r="L8" s="1169"/>
      <c r="M8" s="1169"/>
      <c r="N8" s="1169"/>
      <c r="O8" s="1169"/>
      <c r="P8" s="1169"/>
      <c r="R8" s="1170" t="s">
        <v>58</v>
      </c>
      <c r="S8" s="1170"/>
      <c r="T8" s="1170"/>
      <c r="U8" s="1170"/>
      <c r="V8" s="1170"/>
      <c r="W8" s="1170"/>
      <c r="X8" s="1170"/>
      <c r="Y8" s="1170"/>
      <c r="Z8" s="1170"/>
      <c r="AA8" s="1170"/>
      <c r="AB8" s="1170"/>
      <c r="AC8" s="1170"/>
      <c r="AD8" s="1170"/>
      <c r="AE8" s="1170"/>
      <c r="AF8" s="1170"/>
      <c r="AG8" s="1170"/>
      <c r="AH8" s="1170"/>
      <c r="AI8" s="1170"/>
      <c r="AJ8" s="1170"/>
      <c r="AK8" s="1170"/>
      <c r="AL8" s="1170"/>
      <c r="AM8" s="1170"/>
      <c r="AN8" s="1170"/>
      <c r="AO8" s="1170"/>
      <c r="AQ8" s="47"/>
      <c r="AR8" s="47"/>
      <c r="AS8" s="47"/>
      <c r="AT8" s="47"/>
      <c r="AU8" s="48"/>
    </row>
    <row r="9" spans="1:51" s="52" customFormat="1" ht="10.5" customHeight="1">
      <c r="A9" s="49"/>
      <c r="B9" s="77"/>
      <c r="C9" s="77"/>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1"/>
      <c r="AY9" s="53"/>
    </row>
    <row r="10" spans="1:51" s="32" customFormat="1" ht="27.75" customHeight="1">
      <c r="A10" s="33" t="s">
        <v>59</v>
      </c>
      <c r="B10" s="34"/>
      <c r="C10" s="34"/>
      <c r="D10" s="34"/>
      <c r="E10" s="34"/>
      <c r="F10" s="34"/>
      <c r="G10" s="34"/>
      <c r="H10" s="34"/>
      <c r="I10" s="34"/>
      <c r="J10" s="34"/>
      <c r="L10" s="37"/>
      <c r="M10" s="37"/>
      <c r="N10" s="37"/>
      <c r="O10" s="37"/>
      <c r="P10" s="100" t="s">
        <v>60</v>
      </c>
      <c r="Q10" s="37"/>
      <c r="R10" s="54" t="s">
        <v>61</v>
      </c>
      <c r="T10" s="34"/>
      <c r="U10" s="34"/>
      <c r="V10" s="34"/>
      <c r="W10" s="34"/>
      <c r="X10" s="34"/>
      <c r="Y10" s="34"/>
      <c r="Z10" s="34"/>
      <c r="AA10" s="34"/>
      <c r="AB10" s="34"/>
      <c r="AD10" s="34" t="s">
        <v>62</v>
      </c>
      <c r="AE10" s="34"/>
      <c r="AF10" s="34"/>
      <c r="AG10" s="34"/>
      <c r="AH10" s="34"/>
      <c r="AI10" s="34"/>
      <c r="AJ10" s="34"/>
      <c r="AK10" s="34"/>
      <c r="AL10" s="34"/>
      <c r="AM10" s="34"/>
      <c r="AN10" s="34"/>
      <c r="AO10" s="34"/>
      <c r="AP10" s="34"/>
      <c r="AQ10" s="34"/>
      <c r="AR10" s="34"/>
      <c r="AS10" s="34"/>
      <c r="AT10" s="34"/>
      <c r="AU10" s="35"/>
    </row>
    <row r="11" spans="1:51" s="39" customFormat="1" ht="27.75" customHeight="1">
      <c r="A11" s="36"/>
      <c r="B11" s="37"/>
      <c r="C11" s="37" t="s">
        <v>54</v>
      </c>
      <c r="D11" s="37"/>
      <c r="E11" s="37"/>
      <c r="F11" s="37"/>
      <c r="G11" s="1165" t="s">
        <v>63</v>
      </c>
      <c r="H11" s="1165"/>
      <c r="I11" s="1165"/>
      <c r="J11" s="1165"/>
      <c r="K11" s="1171" t="s">
        <v>64</v>
      </c>
      <c r="L11" s="1171"/>
      <c r="M11" s="1171"/>
      <c r="N11" s="1171"/>
      <c r="O11" s="1171"/>
      <c r="P11" s="1171"/>
      <c r="Q11" s="40"/>
      <c r="R11" s="34" t="s">
        <v>65</v>
      </c>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7"/>
      <c r="AT11" s="37"/>
      <c r="AU11" s="42"/>
    </row>
    <row r="12" spans="1:51" s="52" customFormat="1" ht="10.5" customHeight="1">
      <c r="A12" s="49"/>
      <c r="B12" s="77"/>
      <c r="C12" s="77"/>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1"/>
      <c r="AY12" s="53"/>
    </row>
    <row r="13" spans="1:51" s="32" customFormat="1" ht="27.75" customHeight="1">
      <c r="A13" s="33" t="s">
        <v>66</v>
      </c>
      <c r="B13" s="34"/>
      <c r="C13" s="34"/>
      <c r="D13" s="34"/>
      <c r="E13" s="34"/>
      <c r="F13" s="34"/>
      <c r="G13" s="34"/>
      <c r="H13" s="34"/>
      <c r="I13" s="34"/>
      <c r="J13" s="34"/>
      <c r="L13" s="37"/>
      <c r="M13" s="37"/>
      <c r="N13" s="37"/>
      <c r="O13" s="37"/>
      <c r="P13" s="100" t="s">
        <v>67</v>
      </c>
      <c r="Q13" s="37"/>
      <c r="R13" s="34" t="s">
        <v>68</v>
      </c>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5"/>
      <c r="AY13" s="56"/>
    </row>
    <row r="14" spans="1:51" s="46" customFormat="1" ht="27.75" customHeight="1">
      <c r="A14" s="43"/>
      <c r="B14" s="47"/>
      <c r="C14" s="37" t="s">
        <v>54</v>
      </c>
      <c r="D14" s="37"/>
      <c r="E14" s="37"/>
      <c r="F14" s="37"/>
      <c r="G14" s="1172" t="s">
        <v>69</v>
      </c>
      <c r="H14" s="1172"/>
      <c r="I14" s="1172"/>
      <c r="J14" s="1172"/>
      <c r="K14" s="32"/>
      <c r="L14" s="37"/>
      <c r="M14" s="37"/>
      <c r="N14" s="37"/>
      <c r="O14" s="37"/>
      <c r="P14" s="55" t="s">
        <v>70</v>
      </c>
      <c r="Q14" s="32"/>
      <c r="R14" s="34" t="s">
        <v>71</v>
      </c>
      <c r="AP14" s="47"/>
      <c r="AQ14" s="47"/>
      <c r="AR14" s="47"/>
      <c r="AS14" s="47"/>
      <c r="AT14" s="47"/>
      <c r="AU14" s="48"/>
    </row>
    <row r="15" spans="1:51" ht="9" customHeight="1">
      <c r="A15" s="57"/>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58"/>
    </row>
    <row r="16" spans="1:51" s="32" customFormat="1" ht="27.75" customHeight="1">
      <c r="A16" s="33" t="s">
        <v>72</v>
      </c>
      <c r="B16" s="34"/>
      <c r="C16" s="34"/>
      <c r="D16" s="34"/>
      <c r="E16" s="34"/>
      <c r="F16" s="34"/>
      <c r="G16" s="34"/>
      <c r="H16" s="34"/>
      <c r="I16" s="34"/>
      <c r="J16" s="34"/>
      <c r="L16" s="37"/>
      <c r="M16" s="37"/>
      <c r="N16" s="37"/>
      <c r="O16" s="37"/>
      <c r="P16" s="100" t="s">
        <v>73</v>
      </c>
      <c r="Q16" s="37"/>
      <c r="R16" s="34" t="s">
        <v>74</v>
      </c>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5"/>
      <c r="AY16" s="56"/>
    </row>
    <row r="17" spans="1:47" s="46" customFormat="1" ht="27.75" customHeight="1">
      <c r="A17" s="43"/>
      <c r="B17" s="47"/>
      <c r="C17" s="37" t="s">
        <v>54</v>
      </c>
      <c r="D17" s="37"/>
      <c r="E17" s="37"/>
      <c r="F17" s="37"/>
      <c r="G17" s="1172" t="s">
        <v>75</v>
      </c>
      <c r="H17" s="1172"/>
      <c r="I17" s="1172"/>
      <c r="J17" s="1172"/>
      <c r="K17" s="32"/>
      <c r="L17" s="37"/>
      <c r="M17" s="37"/>
      <c r="N17" s="37"/>
      <c r="O17" s="37"/>
      <c r="P17" s="100" t="s">
        <v>76</v>
      </c>
      <c r="Q17" s="32"/>
      <c r="R17" s="34" t="s">
        <v>77</v>
      </c>
      <c r="AP17" s="47"/>
      <c r="AQ17" s="47"/>
      <c r="AR17" s="47"/>
      <c r="AS17" s="47"/>
      <c r="AT17" s="47"/>
      <c r="AU17" s="48"/>
    </row>
    <row r="18" spans="1:47" ht="9" customHeight="1">
      <c r="A18" s="57"/>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58"/>
    </row>
    <row r="19" spans="1:47" s="32" customFormat="1" ht="37.5" customHeight="1">
      <c r="A19" s="36" t="s">
        <v>78</v>
      </c>
      <c r="B19" s="34"/>
      <c r="C19" s="34"/>
      <c r="D19" s="34"/>
      <c r="E19" s="34"/>
      <c r="F19" s="34"/>
      <c r="I19" s="37"/>
      <c r="J19" s="37"/>
      <c r="K19" s="37"/>
      <c r="L19" s="37"/>
      <c r="M19" s="37"/>
      <c r="N19" s="37"/>
      <c r="P19" s="100" t="s">
        <v>79</v>
      </c>
      <c r="Q19" s="34"/>
      <c r="R19" s="34" t="s">
        <v>80</v>
      </c>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5"/>
    </row>
    <row r="20" spans="1:47" s="32" customFormat="1" ht="27.75" customHeight="1">
      <c r="A20" s="36"/>
      <c r="B20" s="34"/>
      <c r="C20" s="37" t="s">
        <v>54</v>
      </c>
      <c r="D20" s="37"/>
      <c r="E20" s="37"/>
      <c r="F20" s="37"/>
      <c r="G20" s="1165" t="s">
        <v>81</v>
      </c>
      <c r="H20" s="1165"/>
      <c r="I20" s="1165"/>
      <c r="J20" s="1165"/>
      <c r="K20" s="1171" t="s">
        <v>82</v>
      </c>
      <c r="L20" s="1171"/>
      <c r="M20" s="1171"/>
      <c r="N20" s="1171"/>
      <c r="O20" s="1171"/>
      <c r="P20" s="1171"/>
      <c r="Q20" s="40"/>
      <c r="R20" s="34" t="s">
        <v>83</v>
      </c>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5"/>
    </row>
    <row r="21" spans="1:47" s="46" customFormat="1" ht="27.75" customHeight="1">
      <c r="A21" s="43"/>
      <c r="B21" s="47"/>
      <c r="C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8"/>
    </row>
    <row r="22" spans="1:47" s="46" customFormat="1" ht="17.25" customHeight="1">
      <c r="A22" s="43"/>
      <c r="B22" s="47"/>
      <c r="C22" s="47"/>
      <c r="D22" s="47" t="s">
        <v>84</v>
      </c>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8"/>
    </row>
    <row r="23" spans="1:47" s="46" customFormat="1" ht="17.25" customHeight="1">
      <c r="A23" s="43"/>
      <c r="B23" s="47"/>
      <c r="C23" s="47"/>
      <c r="D23" s="47" t="s">
        <v>85</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8"/>
    </row>
    <row r="24" spans="1:47" s="46" customFormat="1" ht="12.75" customHeight="1">
      <c r="A24" s="43"/>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8"/>
    </row>
    <row r="25" spans="1:47" ht="7.5" customHeight="1">
      <c r="A25" s="59"/>
      <c r="B25" s="60"/>
      <c r="C25" s="60"/>
      <c r="D25" s="60"/>
      <c r="E25" s="60"/>
      <c r="F25" s="60"/>
      <c r="G25" s="60"/>
      <c r="H25" s="60"/>
      <c r="I25" s="60"/>
      <c r="J25" s="60"/>
      <c r="K25" s="60"/>
      <c r="L25" s="61"/>
      <c r="M25" s="60"/>
      <c r="N25" s="60"/>
      <c r="O25" s="60"/>
      <c r="P25" s="62"/>
      <c r="Q25" s="60"/>
      <c r="R25" s="60"/>
      <c r="S25" s="60"/>
      <c r="T25" s="60"/>
      <c r="U25" s="60"/>
      <c r="V25" s="60"/>
      <c r="W25" s="60"/>
      <c r="X25" s="60"/>
      <c r="Y25" s="60"/>
      <c r="Z25" s="60"/>
      <c r="AA25" s="60"/>
      <c r="AB25" s="60"/>
      <c r="AC25" s="60"/>
      <c r="AD25" s="60"/>
      <c r="AE25" s="60"/>
      <c r="AF25" s="60"/>
      <c r="AG25" s="60"/>
      <c r="AH25" s="60"/>
      <c r="AI25" s="61"/>
      <c r="AJ25" s="61"/>
      <c r="AK25" s="60"/>
      <c r="AL25" s="60"/>
      <c r="AM25" s="60"/>
      <c r="AN25" s="62"/>
      <c r="AO25" s="60"/>
      <c r="AP25" s="60"/>
      <c r="AQ25" s="60"/>
      <c r="AR25" s="60"/>
      <c r="AS25" s="60"/>
      <c r="AT25" s="60"/>
      <c r="AU25" s="63"/>
    </row>
    <row r="26" spans="1:47" ht="9.75" customHeight="1">
      <c r="A26" s="99"/>
      <c r="B26" s="99"/>
      <c r="C26" s="99"/>
      <c r="D26" s="99"/>
      <c r="E26" s="99"/>
      <c r="F26" s="99"/>
      <c r="G26" s="99"/>
      <c r="H26" s="99"/>
      <c r="I26" s="99"/>
      <c r="J26" s="99"/>
      <c r="K26" s="99"/>
      <c r="L26" s="98"/>
      <c r="M26" s="99"/>
      <c r="N26" s="99"/>
      <c r="O26" s="99"/>
      <c r="P26" s="100"/>
      <c r="Q26" s="99"/>
      <c r="R26" s="99"/>
      <c r="S26" s="99"/>
      <c r="T26" s="99"/>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row>
    <row r="27" spans="1:47" ht="33" customHeight="1">
      <c r="A27" s="99"/>
      <c r="B27" s="99"/>
      <c r="C27" s="99"/>
      <c r="D27" s="98"/>
      <c r="E27" s="98"/>
      <c r="F27" s="98"/>
      <c r="G27" s="98"/>
      <c r="H27" s="98"/>
      <c r="I27" s="98"/>
      <c r="J27" s="98"/>
      <c r="K27" s="98"/>
      <c r="L27" s="98"/>
      <c r="M27" s="98"/>
      <c r="N27" s="98"/>
      <c r="O27" s="98"/>
      <c r="P27" s="98"/>
      <c r="Q27" s="98"/>
      <c r="R27" s="98"/>
      <c r="S27" s="98"/>
      <c r="T27" s="98"/>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row>
    <row r="28" spans="1:47" ht="31.5" customHeight="1">
      <c r="A28" s="29" t="s">
        <v>86</v>
      </c>
      <c r="B28" s="30"/>
      <c r="C28" s="30"/>
      <c r="D28" s="30"/>
      <c r="E28" s="30"/>
      <c r="F28" s="30"/>
      <c r="G28" s="30"/>
      <c r="H28" s="65" t="s">
        <v>87</v>
      </c>
      <c r="I28" s="30"/>
      <c r="J28" s="30"/>
      <c r="K28" s="30"/>
      <c r="L28" s="30"/>
      <c r="M28" s="96"/>
      <c r="N28" s="30"/>
      <c r="O28" s="30"/>
      <c r="P28" s="30"/>
      <c r="Q28" s="30"/>
      <c r="R28" s="30"/>
      <c r="S28" s="30"/>
      <c r="T28" s="30"/>
      <c r="U28" s="1173" t="s">
        <v>88</v>
      </c>
      <c r="V28" s="1173"/>
      <c r="W28" s="1173"/>
      <c r="X28" s="1173"/>
      <c r="Y28" s="1173"/>
      <c r="Z28" s="1173"/>
      <c r="AA28" s="1173"/>
      <c r="AB28" s="1173"/>
      <c r="AC28" s="40"/>
      <c r="AD28" s="66" t="s">
        <v>89</v>
      </c>
      <c r="AE28" s="40"/>
      <c r="AF28" s="67"/>
      <c r="AG28" s="34"/>
      <c r="AH28" s="34"/>
      <c r="AL28" s="34"/>
      <c r="AM28" s="34"/>
      <c r="AN28" s="34"/>
      <c r="AO28" s="34"/>
      <c r="AP28" s="34"/>
      <c r="AQ28" s="34"/>
      <c r="AR28" s="34"/>
      <c r="AS28" s="30"/>
      <c r="AT28" s="30"/>
      <c r="AU28" s="68"/>
    </row>
    <row r="29" spans="1:47" ht="21.75" customHeight="1">
      <c r="A29" s="69"/>
      <c r="B29" s="34"/>
      <c r="C29" s="34"/>
      <c r="D29" s="34"/>
      <c r="E29" s="34"/>
      <c r="F29" s="34"/>
      <c r="G29" s="70" t="s">
        <v>90</v>
      </c>
      <c r="H29" s="71" t="s">
        <v>91</v>
      </c>
      <c r="I29" s="72"/>
      <c r="J29" s="72"/>
      <c r="K29" s="72"/>
      <c r="L29" s="72"/>
      <c r="M29" s="77" t="s">
        <v>92</v>
      </c>
      <c r="N29" s="34"/>
      <c r="O29" s="34"/>
      <c r="P29" s="34"/>
      <c r="Q29" s="34"/>
      <c r="R29" s="34"/>
      <c r="S29" s="34"/>
      <c r="T29" s="34"/>
      <c r="U29" s="37"/>
      <c r="V29" s="37"/>
      <c r="W29" s="37"/>
      <c r="X29" s="1164" t="s">
        <v>93</v>
      </c>
      <c r="Y29" s="1164"/>
      <c r="Z29" s="1164"/>
      <c r="AA29" s="1164"/>
      <c r="AB29" s="1164"/>
      <c r="AC29" s="66"/>
      <c r="AD29" s="71" t="s">
        <v>94</v>
      </c>
      <c r="AE29" s="73"/>
      <c r="AF29" s="40"/>
      <c r="AG29" s="37"/>
      <c r="AH29" s="37"/>
      <c r="AI29" s="77" t="s">
        <v>95</v>
      </c>
      <c r="AL29" s="34"/>
      <c r="AM29" s="34"/>
      <c r="AN29" s="34"/>
      <c r="AO29" s="34"/>
      <c r="AP29" s="34"/>
      <c r="AQ29" s="34"/>
      <c r="AR29" s="34"/>
      <c r="AS29" s="34"/>
      <c r="AT29" s="34"/>
      <c r="AU29" s="48"/>
    </row>
    <row r="30" spans="1:47" ht="14.25" customHeight="1">
      <c r="A30" s="33"/>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58"/>
    </row>
    <row r="31" spans="1:47" ht="18" customHeight="1">
      <c r="A31" s="33"/>
      <c r="B31" s="34"/>
      <c r="C31" s="34"/>
      <c r="D31" s="47" t="s">
        <v>96</v>
      </c>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34"/>
      <c r="AQ31" s="34"/>
      <c r="AR31" s="34"/>
      <c r="AS31" s="34"/>
      <c r="AT31" s="34"/>
      <c r="AU31" s="58"/>
    </row>
    <row r="32" spans="1:47" s="52" customFormat="1" ht="18" customHeight="1">
      <c r="A32" s="33"/>
      <c r="B32" s="34"/>
      <c r="C32" s="77"/>
      <c r="D32" s="47" t="s">
        <v>97</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74"/>
      <c r="AQ32" s="74"/>
      <c r="AR32" s="74"/>
      <c r="AS32" s="74"/>
      <c r="AT32" s="74"/>
      <c r="AU32" s="51"/>
    </row>
    <row r="33" spans="1:53" s="52" customFormat="1" ht="18" customHeight="1">
      <c r="A33" s="33"/>
      <c r="B33" s="34"/>
      <c r="C33" s="77"/>
      <c r="D33" s="1174" t="s">
        <v>98</v>
      </c>
      <c r="E33" s="1174"/>
      <c r="F33" s="1174"/>
      <c r="G33" s="1174"/>
      <c r="H33" s="1174"/>
      <c r="I33" s="1174"/>
      <c r="J33" s="1174"/>
      <c r="K33" s="1174"/>
      <c r="L33" s="1174"/>
      <c r="M33" s="1174"/>
      <c r="N33" s="1174"/>
      <c r="O33" s="1174"/>
      <c r="P33" s="1174"/>
      <c r="Q33" s="1174"/>
      <c r="R33" s="1174"/>
      <c r="S33" s="1174"/>
      <c r="T33" s="1174"/>
      <c r="U33" s="1174"/>
      <c r="V33" s="1174"/>
      <c r="W33" s="1174"/>
      <c r="X33" s="1174"/>
      <c r="Y33" s="1174"/>
      <c r="Z33" s="1174"/>
      <c r="AA33" s="1174"/>
      <c r="AB33" s="1174"/>
      <c r="AC33" s="1174"/>
      <c r="AD33" s="1174"/>
      <c r="AE33" s="1174"/>
      <c r="AF33" s="1174"/>
      <c r="AG33" s="1174"/>
      <c r="AH33" s="1174"/>
      <c r="AI33" s="1174"/>
      <c r="AJ33" s="1174"/>
      <c r="AK33" s="1174"/>
      <c r="AL33" s="1174"/>
      <c r="AM33" s="1174"/>
      <c r="AN33" s="1174"/>
      <c r="AO33" s="1174"/>
      <c r="AP33" s="74"/>
      <c r="AQ33" s="74"/>
      <c r="AR33" s="74"/>
      <c r="AS33" s="74"/>
      <c r="AT33" s="74"/>
      <c r="AU33" s="51"/>
    </row>
    <row r="34" spans="1:53" ht="14.25" customHeight="1">
      <c r="A34" s="57"/>
      <c r="B34" s="99"/>
      <c r="C34" s="99"/>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51"/>
    </row>
    <row r="35" spans="1:53" ht="24.75" customHeight="1">
      <c r="A35" s="57"/>
      <c r="B35" s="99"/>
      <c r="C35" s="99" t="s">
        <v>99</v>
      </c>
      <c r="D35" s="99"/>
      <c r="E35" s="99"/>
      <c r="F35" s="99"/>
      <c r="G35" s="99"/>
      <c r="H35" s="99"/>
      <c r="I35" s="99"/>
      <c r="J35" s="99"/>
      <c r="K35" s="99"/>
      <c r="L35" s="99"/>
      <c r="M35" s="99"/>
      <c r="N35" s="99"/>
      <c r="O35" s="99"/>
      <c r="P35" s="99"/>
      <c r="Q35" s="99"/>
      <c r="R35" s="99"/>
      <c r="S35" s="99"/>
      <c r="T35" s="99"/>
      <c r="U35" s="99"/>
      <c r="V35" s="99"/>
      <c r="X35" s="1175" t="s">
        <v>54</v>
      </c>
      <c r="Y35" s="1175"/>
      <c r="Z35" s="1175"/>
      <c r="AA35" s="1175"/>
      <c r="AC35" s="99"/>
      <c r="AE35" s="1175" t="s">
        <v>100</v>
      </c>
      <c r="AF35" s="1175"/>
      <c r="AG35" s="1175"/>
      <c r="AH35" s="1175"/>
      <c r="AI35" s="1175"/>
      <c r="AJ35" s="34"/>
      <c r="AK35" s="34"/>
      <c r="AL35" s="34"/>
      <c r="AM35" s="34"/>
      <c r="AN35" s="34"/>
      <c r="AO35" s="34"/>
      <c r="AP35" s="34"/>
      <c r="AQ35" s="34"/>
      <c r="AR35" s="34"/>
      <c r="AS35" s="34"/>
      <c r="AT35" s="34"/>
      <c r="AU35" s="58"/>
      <c r="AY35" s="99"/>
      <c r="AZ35" s="99"/>
      <c r="BA35" s="99"/>
    </row>
    <row r="36" spans="1:53" s="46" customFormat="1" ht="27" customHeight="1">
      <c r="A36" s="43"/>
      <c r="B36" s="47"/>
      <c r="C36" s="75" t="s">
        <v>1</v>
      </c>
      <c r="D36" s="47" t="s">
        <v>101</v>
      </c>
      <c r="E36" s="47"/>
      <c r="F36" s="47"/>
      <c r="G36" s="47"/>
      <c r="H36" s="47"/>
      <c r="I36" s="1176" t="s">
        <v>102</v>
      </c>
      <c r="J36" s="1176"/>
      <c r="K36" s="1176"/>
      <c r="L36" s="1176"/>
      <c r="M36" s="1176"/>
      <c r="N36" s="47"/>
      <c r="O36" s="1170" t="s">
        <v>103</v>
      </c>
      <c r="P36" s="1170"/>
      <c r="Q36" s="1170"/>
      <c r="R36" s="1170"/>
      <c r="S36" s="1170"/>
      <c r="T36" s="1170"/>
      <c r="U36" s="1170"/>
      <c r="V36" s="1170"/>
      <c r="W36" s="1177" t="s">
        <v>104</v>
      </c>
      <c r="X36" s="1177"/>
      <c r="Y36" s="1177"/>
      <c r="Z36" s="1177"/>
      <c r="AA36" s="1177"/>
      <c r="AB36" s="47"/>
      <c r="AC36" s="47"/>
      <c r="AE36" s="1178" t="s">
        <v>105</v>
      </c>
      <c r="AF36" s="1178"/>
      <c r="AG36" s="1178"/>
      <c r="AH36" s="1178"/>
      <c r="AI36" s="1178"/>
      <c r="AJ36" s="47"/>
      <c r="AK36" s="47"/>
      <c r="AL36" s="47"/>
      <c r="AM36" s="47"/>
      <c r="AN36" s="47"/>
      <c r="AO36" s="47"/>
      <c r="AP36" s="47"/>
      <c r="AQ36" s="47"/>
      <c r="AR36" s="47"/>
      <c r="AS36" s="47"/>
      <c r="AT36" s="47"/>
      <c r="AU36" s="48"/>
      <c r="AX36" s="47"/>
      <c r="AY36" s="47"/>
      <c r="BA36" s="75"/>
    </row>
    <row r="37" spans="1:53" s="52" customFormat="1" ht="27.75" hidden="1" customHeight="1">
      <c r="A37" s="49"/>
      <c r="B37" s="77"/>
      <c r="C37" s="76"/>
      <c r="D37" s="77"/>
      <c r="E37" s="77"/>
      <c r="F37" s="77"/>
      <c r="G37" s="77"/>
      <c r="H37" s="76" t="s">
        <v>90</v>
      </c>
      <c r="I37" s="1179" t="s">
        <v>106</v>
      </c>
      <c r="J37" s="1179"/>
      <c r="K37" s="1179"/>
      <c r="L37" s="1179"/>
      <c r="M37" s="1179"/>
      <c r="N37" s="77" t="s">
        <v>107</v>
      </c>
      <c r="O37" s="1180" t="s">
        <v>108</v>
      </c>
      <c r="P37" s="1180"/>
      <c r="Q37" s="1180"/>
      <c r="R37" s="1180"/>
      <c r="S37" s="1180"/>
      <c r="T37" s="1180"/>
      <c r="U37" s="1180"/>
      <c r="V37" s="1180"/>
      <c r="W37" s="76" t="s">
        <v>90</v>
      </c>
      <c r="X37" s="1181" t="s">
        <v>109</v>
      </c>
      <c r="Y37" s="1181"/>
      <c r="Z37" s="1181"/>
      <c r="AA37" s="1181"/>
      <c r="AB37" s="77" t="s">
        <v>107</v>
      </c>
      <c r="AC37" s="77"/>
      <c r="AD37" s="1181" t="s">
        <v>110</v>
      </c>
      <c r="AE37" s="1181"/>
      <c r="AF37" s="1181"/>
      <c r="AG37" s="1181"/>
      <c r="AH37" s="1181"/>
      <c r="AI37" s="1181"/>
      <c r="AJ37" s="77" t="s">
        <v>107</v>
      </c>
      <c r="AK37" s="77"/>
      <c r="AL37" s="77"/>
      <c r="AM37" s="77"/>
      <c r="AN37" s="77"/>
      <c r="AO37" s="77"/>
      <c r="AP37" s="77"/>
      <c r="AQ37" s="77"/>
      <c r="AR37" s="77"/>
      <c r="AS37" s="77"/>
      <c r="AT37" s="77"/>
      <c r="AU37" s="78"/>
      <c r="AX37" s="77"/>
      <c r="AY37" s="77"/>
      <c r="BA37" s="79"/>
    </row>
    <row r="38" spans="1:53" s="32" customFormat="1" ht="20.25" customHeight="1">
      <c r="A38" s="33"/>
      <c r="B38" s="34"/>
      <c r="C38" s="80"/>
      <c r="D38" s="34"/>
      <c r="E38" s="34" t="s">
        <v>111</v>
      </c>
      <c r="F38" s="34"/>
      <c r="G38" s="34"/>
      <c r="H38" s="34"/>
      <c r="I38" s="1182" t="s">
        <v>112</v>
      </c>
      <c r="J38" s="1182"/>
      <c r="K38" s="1182"/>
      <c r="L38" s="1182"/>
      <c r="M38" s="1182"/>
      <c r="N38" s="34"/>
      <c r="W38" s="1183" t="s">
        <v>113</v>
      </c>
      <c r="X38" s="1183"/>
      <c r="Y38" s="1183"/>
      <c r="Z38" s="1183"/>
      <c r="AA38" s="1183"/>
      <c r="AB38" s="34"/>
      <c r="AC38" s="34"/>
      <c r="AE38" s="1183" t="s">
        <v>114</v>
      </c>
      <c r="AF38" s="1183"/>
      <c r="AG38" s="1183"/>
      <c r="AH38" s="1183"/>
      <c r="AI38" s="1183"/>
      <c r="AJ38" s="34"/>
      <c r="AK38" s="34"/>
      <c r="AL38" s="34"/>
      <c r="AM38" s="34"/>
      <c r="AN38" s="34"/>
      <c r="AO38" s="34"/>
      <c r="AP38" s="34"/>
      <c r="AQ38" s="34"/>
      <c r="AR38" s="34"/>
      <c r="AS38" s="34"/>
      <c r="AT38" s="34"/>
      <c r="AU38" s="35"/>
      <c r="AX38" s="34"/>
      <c r="AY38" s="34"/>
      <c r="BA38" s="81"/>
    </row>
    <row r="39" spans="1:53" s="52" customFormat="1" ht="27.75" hidden="1" customHeight="1">
      <c r="A39" s="49"/>
      <c r="B39" s="77"/>
      <c r="C39" s="76"/>
      <c r="D39" s="77"/>
      <c r="E39" s="47"/>
      <c r="F39" s="47"/>
      <c r="G39" s="47"/>
      <c r="H39" s="76" t="s">
        <v>90</v>
      </c>
      <c r="I39" s="1179" t="s">
        <v>106</v>
      </c>
      <c r="J39" s="1179"/>
      <c r="K39" s="1179"/>
      <c r="L39" s="1179"/>
      <c r="M39" s="1179"/>
      <c r="N39" s="77" t="s">
        <v>107</v>
      </c>
      <c r="O39" s="1180" t="s">
        <v>108</v>
      </c>
      <c r="P39" s="1180"/>
      <c r="Q39" s="1180"/>
      <c r="R39" s="1180"/>
      <c r="S39" s="1180"/>
      <c r="T39" s="1180"/>
      <c r="U39" s="1180"/>
      <c r="V39" s="1180"/>
      <c r="W39" s="76" t="s">
        <v>90</v>
      </c>
      <c r="X39" s="1181" t="s">
        <v>109</v>
      </c>
      <c r="Y39" s="1181"/>
      <c r="Z39" s="1181"/>
      <c r="AA39" s="1181"/>
      <c r="AB39" s="77" t="s">
        <v>107</v>
      </c>
      <c r="AC39" s="77"/>
      <c r="AD39" s="1181" t="s">
        <v>110</v>
      </c>
      <c r="AE39" s="1181"/>
      <c r="AF39" s="1181"/>
      <c r="AG39" s="1181"/>
      <c r="AH39" s="1181"/>
      <c r="AI39" s="1181"/>
      <c r="AJ39" s="77" t="s">
        <v>107</v>
      </c>
      <c r="AK39" s="77"/>
      <c r="AL39" s="77"/>
      <c r="AM39" s="77"/>
      <c r="AN39" s="77"/>
      <c r="AO39" s="77"/>
      <c r="AP39" s="77"/>
      <c r="AQ39" s="77"/>
      <c r="AR39" s="77"/>
      <c r="AS39" s="77"/>
      <c r="AT39" s="77"/>
      <c r="AU39" s="78"/>
      <c r="AX39" s="77"/>
      <c r="AY39" s="77"/>
      <c r="BA39" s="79"/>
    </row>
    <row r="40" spans="1:53" s="52" customFormat="1" ht="27" customHeight="1">
      <c r="A40" s="49"/>
      <c r="B40" s="77"/>
      <c r="C40" s="76"/>
      <c r="D40" s="77"/>
      <c r="E40" s="47"/>
      <c r="F40" s="47"/>
      <c r="G40" s="47"/>
      <c r="H40" s="76" t="s">
        <v>90</v>
      </c>
      <c r="I40" s="1179" t="s">
        <v>115</v>
      </c>
      <c r="J40" s="1179"/>
      <c r="K40" s="1179"/>
      <c r="L40" s="1179"/>
      <c r="M40" s="1179"/>
      <c r="N40" s="77" t="s">
        <v>107</v>
      </c>
      <c r="O40" s="1180" t="s">
        <v>116</v>
      </c>
      <c r="P40" s="1180"/>
      <c r="Q40" s="1180"/>
      <c r="R40" s="1180"/>
      <c r="S40" s="1180"/>
      <c r="T40" s="1180"/>
      <c r="U40" s="1180"/>
      <c r="V40" s="1180"/>
      <c r="W40" s="76" t="s">
        <v>90</v>
      </c>
      <c r="X40" s="1181" t="s">
        <v>117</v>
      </c>
      <c r="Y40" s="1181"/>
      <c r="Z40" s="1181"/>
      <c r="AA40" s="1181"/>
      <c r="AB40" s="77" t="s">
        <v>107</v>
      </c>
      <c r="AC40" s="77"/>
      <c r="AD40" s="1181" t="s">
        <v>118</v>
      </c>
      <c r="AE40" s="1181"/>
      <c r="AF40" s="1181"/>
      <c r="AG40" s="1181"/>
      <c r="AH40" s="1181"/>
      <c r="AI40" s="1181"/>
      <c r="AJ40" s="77" t="s">
        <v>107</v>
      </c>
      <c r="AK40" s="77"/>
      <c r="AL40" s="77"/>
      <c r="AM40" s="77"/>
      <c r="AN40" s="77"/>
      <c r="AO40" s="77"/>
      <c r="AP40" s="77"/>
      <c r="AQ40" s="77"/>
      <c r="AR40" s="77"/>
      <c r="AS40" s="77"/>
      <c r="AT40" s="77"/>
      <c r="AU40" s="78"/>
      <c r="AX40" s="77"/>
      <c r="AY40" s="77"/>
      <c r="BA40" s="79"/>
    </row>
    <row r="41" spans="1:53" s="32" customFormat="1" ht="20.25" customHeight="1">
      <c r="A41" s="33"/>
      <c r="B41" s="34"/>
      <c r="C41" s="80"/>
      <c r="D41" s="34"/>
      <c r="E41" s="54" t="s">
        <v>119</v>
      </c>
      <c r="F41" s="54"/>
      <c r="G41" s="54"/>
      <c r="H41" s="34"/>
      <c r="I41" s="1182" t="s">
        <v>120</v>
      </c>
      <c r="J41" s="1182"/>
      <c r="K41" s="1182"/>
      <c r="L41" s="1182"/>
      <c r="M41" s="1182"/>
      <c r="N41" s="34"/>
      <c r="W41" s="1183" t="s">
        <v>121</v>
      </c>
      <c r="X41" s="1183"/>
      <c r="Y41" s="1183"/>
      <c r="Z41" s="1183"/>
      <c r="AA41" s="1183"/>
      <c r="AB41" s="34"/>
      <c r="AC41" s="34"/>
      <c r="AE41" s="1183" t="s">
        <v>122</v>
      </c>
      <c r="AF41" s="1183"/>
      <c r="AG41" s="1183"/>
      <c r="AH41" s="1183"/>
      <c r="AI41" s="1183"/>
      <c r="AJ41" s="34"/>
      <c r="AK41" s="34"/>
      <c r="AL41" s="34"/>
      <c r="AM41" s="34"/>
      <c r="AN41" s="34"/>
      <c r="AO41" s="34"/>
      <c r="AP41" s="34"/>
      <c r="AQ41" s="34"/>
      <c r="AR41" s="34"/>
      <c r="AS41" s="34"/>
      <c r="AT41" s="34"/>
      <c r="AU41" s="35"/>
      <c r="AX41" s="34"/>
      <c r="AY41" s="34"/>
      <c r="BA41" s="80"/>
    </row>
    <row r="42" spans="1:53" ht="31.5" hidden="1" customHeight="1">
      <c r="A42" s="57"/>
      <c r="B42" s="99"/>
      <c r="C42" s="80"/>
      <c r="D42" s="99"/>
      <c r="E42" s="47"/>
      <c r="F42" s="47"/>
      <c r="G42" s="47"/>
      <c r="H42" s="99"/>
      <c r="I42" s="99"/>
      <c r="J42" s="99"/>
      <c r="K42" s="99"/>
      <c r="L42" s="99"/>
      <c r="M42" s="80"/>
      <c r="N42" s="99"/>
      <c r="O42" s="99"/>
      <c r="P42" s="99"/>
      <c r="Q42" s="99"/>
      <c r="R42" s="99"/>
      <c r="S42" s="99"/>
      <c r="T42" s="99"/>
      <c r="U42" s="99"/>
      <c r="V42" s="99"/>
      <c r="W42" s="99"/>
      <c r="X42" s="99"/>
      <c r="Y42" s="80"/>
      <c r="Z42" s="80"/>
      <c r="AA42" s="82" t="s">
        <v>123</v>
      </c>
      <c r="AB42" s="99"/>
      <c r="AC42" s="99"/>
      <c r="AE42" s="1183" t="s">
        <v>124</v>
      </c>
      <c r="AF42" s="1183"/>
      <c r="AG42" s="1183"/>
      <c r="AH42" s="1183"/>
      <c r="AI42" s="1183"/>
      <c r="AJ42" s="83"/>
      <c r="AK42" s="83"/>
      <c r="AL42" s="83"/>
      <c r="AM42" s="83"/>
      <c r="AN42" s="83"/>
      <c r="AO42" s="83"/>
      <c r="AP42" s="83"/>
      <c r="AQ42" s="83"/>
      <c r="AR42" s="83"/>
      <c r="AS42" s="83"/>
      <c r="AT42" s="83"/>
      <c r="AU42" s="58"/>
      <c r="AX42" s="99"/>
      <c r="AY42" s="99"/>
      <c r="AZ42" s="80"/>
      <c r="BA42" s="99"/>
    </row>
    <row r="43" spans="1:53" ht="31.5" hidden="1" customHeight="1">
      <c r="A43" s="57"/>
      <c r="B43" s="99"/>
      <c r="C43" s="80"/>
      <c r="E43" s="47"/>
      <c r="F43" s="47"/>
      <c r="G43" s="47"/>
      <c r="H43" s="99"/>
      <c r="AA43" s="82" t="s">
        <v>125</v>
      </c>
      <c r="AE43" s="1183" t="s">
        <v>126</v>
      </c>
      <c r="AF43" s="1183"/>
      <c r="AG43" s="1183"/>
      <c r="AH43" s="1183"/>
      <c r="AI43" s="1183"/>
      <c r="AJ43" s="34"/>
      <c r="AK43" s="34"/>
      <c r="AL43" s="34"/>
      <c r="AM43" s="34"/>
      <c r="AN43" s="34"/>
      <c r="AO43" s="34"/>
      <c r="AP43" s="34"/>
      <c r="AQ43" s="34"/>
      <c r="AR43" s="34"/>
      <c r="AS43" s="34"/>
      <c r="AT43" s="34"/>
      <c r="AU43" s="58"/>
    </row>
    <row r="44" spans="1:53" s="52" customFormat="1" ht="27.75" hidden="1" customHeight="1">
      <c r="A44" s="49"/>
      <c r="B44" s="77"/>
      <c r="C44" s="76"/>
      <c r="D44" s="77"/>
      <c r="E44" s="47"/>
      <c r="F44" s="47"/>
      <c r="G44" s="47"/>
      <c r="H44" s="76" t="s">
        <v>90</v>
      </c>
      <c r="I44" s="1179" t="s">
        <v>106</v>
      </c>
      <c r="J44" s="1179"/>
      <c r="K44" s="1179"/>
      <c r="L44" s="1179"/>
      <c r="M44" s="1179"/>
      <c r="N44" s="77" t="s">
        <v>107</v>
      </c>
      <c r="O44" s="1180" t="s">
        <v>108</v>
      </c>
      <c r="P44" s="1180"/>
      <c r="Q44" s="1180"/>
      <c r="R44" s="1180"/>
      <c r="S44" s="1180"/>
      <c r="T44" s="1180"/>
      <c r="U44" s="1180"/>
      <c r="V44" s="1180"/>
      <c r="W44" s="76" t="s">
        <v>90</v>
      </c>
      <c r="X44" s="1181" t="s">
        <v>109</v>
      </c>
      <c r="Y44" s="1181"/>
      <c r="Z44" s="1181"/>
      <c r="AA44" s="1181"/>
      <c r="AB44" s="77" t="s">
        <v>107</v>
      </c>
      <c r="AC44" s="77"/>
      <c r="AD44" s="1181" t="s">
        <v>110</v>
      </c>
      <c r="AE44" s="1181"/>
      <c r="AF44" s="1181"/>
      <c r="AG44" s="1181"/>
      <c r="AH44" s="1181"/>
      <c r="AI44" s="1181"/>
      <c r="AJ44" s="77" t="s">
        <v>107</v>
      </c>
      <c r="AK44" s="77"/>
      <c r="AL44" s="77"/>
      <c r="AM44" s="77"/>
      <c r="AN44" s="77"/>
      <c r="AO44" s="77"/>
      <c r="AP44" s="77"/>
      <c r="AQ44" s="77"/>
      <c r="AR44" s="77"/>
      <c r="AS44" s="77"/>
      <c r="AT44" s="77"/>
      <c r="AU44" s="78"/>
      <c r="AX44" s="77"/>
      <c r="AY44" s="77"/>
      <c r="BA44" s="79"/>
    </row>
    <row r="45" spans="1:53" s="52" customFormat="1" ht="27" customHeight="1">
      <c r="A45" s="49"/>
      <c r="B45" s="77"/>
      <c r="C45" s="76"/>
      <c r="D45" s="77"/>
      <c r="E45" s="47"/>
      <c r="F45" s="47"/>
      <c r="G45" s="47"/>
      <c r="H45" s="76" t="s">
        <v>90</v>
      </c>
      <c r="I45" s="1179" t="s">
        <v>127</v>
      </c>
      <c r="J45" s="1179"/>
      <c r="K45" s="1179"/>
      <c r="L45" s="1179"/>
      <c r="M45" s="1179"/>
      <c r="N45" s="77" t="s">
        <v>107</v>
      </c>
      <c r="O45" s="1180" t="s">
        <v>128</v>
      </c>
      <c r="P45" s="1180"/>
      <c r="Q45" s="1180"/>
      <c r="R45" s="1180"/>
      <c r="S45" s="1180"/>
      <c r="T45" s="1180"/>
      <c r="U45" s="1180"/>
      <c r="V45" s="1180"/>
      <c r="W45" s="76" t="s">
        <v>90</v>
      </c>
      <c r="X45" s="1181" t="s">
        <v>129</v>
      </c>
      <c r="Y45" s="1181"/>
      <c r="Z45" s="1181"/>
      <c r="AA45" s="1181"/>
      <c r="AB45" s="77" t="s">
        <v>107</v>
      </c>
      <c r="AC45" s="77"/>
      <c r="AD45" s="1181" t="s">
        <v>130</v>
      </c>
      <c r="AE45" s="1181"/>
      <c r="AF45" s="1181"/>
      <c r="AG45" s="1181"/>
      <c r="AH45" s="1181"/>
      <c r="AI45" s="1181"/>
      <c r="AJ45" s="77" t="s">
        <v>107</v>
      </c>
      <c r="AK45" s="77"/>
      <c r="AL45" s="77"/>
      <c r="AM45" s="77"/>
      <c r="AN45" s="77"/>
      <c r="AO45" s="77"/>
      <c r="AP45" s="77"/>
      <c r="AQ45" s="77"/>
      <c r="AR45" s="77"/>
      <c r="AS45" s="77"/>
      <c r="AT45" s="77"/>
      <c r="AU45" s="78"/>
      <c r="AX45" s="77"/>
      <c r="AY45" s="77"/>
      <c r="BA45" s="79"/>
    </row>
    <row r="46" spans="1:53" s="32" customFormat="1" ht="27" customHeight="1">
      <c r="A46" s="33"/>
      <c r="B46" s="34"/>
      <c r="C46" s="1184" t="s">
        <v>1</v>
      </c>
      <c r="D46" s="1186" t="s">
        <v>131</v>
      </c>
      <c r="E46" s="1186"/>
      <c r="F46" s="1186"/>
      <c r="G46" s="1186"/>
      <c r="H46" s="84"/>
      <c r="I46" s="1182" t="s">
        <v>132</v>
      </c>
      <c r="J46" s="1182"/>
      <c r="K46" s="1182"/>
      <c r="L46" s="1182"/>
      <c r="M46" s="1182"/>
      <c r="N46" s="34"/>
      <c r="W46" s="1183" t="s">
        <v>133</v>
      </c>
      <c r="X46" s="1183"/>
      <c r="Y46" s="1183"/>
      <c r="Z46" s="1183"/>
      <c r="AA46" s="1183"/>
      <c r="AB46" s="34"/>
      <c r="AC46" s="34"/>
      <c r="AE46" s="1183" t="s">
        <v>134</v>
      </c>
      <c r="AF46" s="1183"/>
      <c r="AG46" s="1183"/>
      <c r="AH46" s="1183"/>
      <c r="AI46" s="1183"/>
      <c r="AJ46" s="34"/>
      <c r="AK46" s="34"/>
      <c r="AL46" s="34"/>
      <c r="AM46" s="34"/>
      <c r="AN46" s="34"/>
      <c r="AO46" s="34"/>
      <c r="AP46" s="34"/>
      <c r="AQ46" s="34"/>
      <c r="AR46" s="34"/>
      <c r="AS46" s="34"/>
      <c r="AT46" s="34"/>
      <c r="AU46" s="35"/>
      <c r="AX46" s="34"/>
      <c r="AY46" s="34"/>
      <c r="BA46" s="80"/>
    </row>
    <row r="47" spans="1:53" s="52" customFormat="1" ht="27" customHeight="1">
      <c r="A47" s="49"/>
      <c r="B47" s="77"/>
      <c r="C47" s="1185"/>
      <c r="D47" s="1186"/>
      <c r="E47" s="1186"/>
      <c r="F47" s="1186"/>
      <c r="G47" s="1186"/>
      <c r="H47" s="76" t="s">
        <v>90</v>
      </c>
      <c r="I47" s="1179" t="s">
        <v>135</v>
      </c>
      <c r="J47" s="1179"/>
      <c r="K47" s="1179"/>
      <c r="L47" s="1179"/>
      <c r="M47" s="1179"/>
      <c r="N47" s="77" t="s">
        <v>107</v>
      </c>
      <c r="O47" s="1180" t="s">
        <v>136</v>
      </c>
      <c r="P47" s="1180"/>
      <c r="Q47" s="1180"/>
      <c r="R47" s="1180"/>
      <c r="S47" s="1180"/>
      <c r="T47" s="1180"/>
      <c r="U47" s="1180"/>
      <c r="V47" s="1180"/>
      <c r="W47" s="76" t="s">
        <v>90</v>
      </c>
      <c r="X47" s="1181" t="s">
        <v>137</v>
      </c>
      <c r="Y47" s="1181"/>
      <c r="Z47" s="1181"/>
      <c r="AA47" s="1181"/>
      <c r="AB47" s="77" t="s">
        <v>107</v>
      </c>
      <c r="AC47" s="77"/>
      <c r="AD47" s="1181" t="s">
        <v>138</v>
      </c>
      <c r="AE47" s="1181"/>
      <c r="AF47" s="1181"/>
      <c r="AG47" s="1181"/>
      <c r="AH47" s="1181"/>
      <c r="AI47" s="1181"/>
      <c r="AJ47" s="77" t="s">
        <v>107</v>
      </c>
      <c r="AK47" s="77"/>
      <c r="AL47" s="77"/>
      <c r="AM47" s="77"/>
      <c r="AN47" s="77"/>
      <c r="AO47" s="77"/>
      <c r="AP47" s="77"/>
      <c r="AQ47" s="77"/>
      <c r="AR47" s="77"/>
      <c r="AS47" s="77"/>
      <c r="AT47" s="77"/>
      <c r="AU47" s="78"/>
      <c r="AX47" s="77"/>
      <c r="AY47" s="77"/>
      <c r="BA47" s="79"/>
    </row>
    <row r="48" spans="1:53" s="46" customFormat="1" ht="13.5">
      <c r="A48" s="43"/>
      <c r="B48" s="47"/>
      <c r="C48" s="85" t="s">
        <v>139</v>
      </c>
      <c r="E48" s="86"/>
      <c r="F48" s="86"/>
      <c r="G48" s="86"/>
      <c r="H48" s="86"/>
      <c r="I48" s="75"/>
      <c r="J48" s="75"/>
      <c r="K48" s="75"/>
      <c r="L48" s="75"/>
      <c r="M48" s="75"/>
      <c r="N48" s="47"/>
      <c r="O48" s="47"/>
      <c r="P48" s="47"/>
      <c r="Q48" s="47"/>
      <c r="R48" s="47"/>
      <c r="S48" s="47"/>
      <c r="T48" s="47"/>
      <c r="U48" s="47"/>
      <c r="V48" s="47"/>
      <c r="W48" s="47"/>
      <c r="X48" s="87"/>
      <c r="Y48" s="87"/>
      <c r="Z48" s="87"/>
      <c r="AA48" s="87"/>
      <c r="AB48" s="47"/>
      <c r="AC48" s="47"/>
      <c r="AE48" s="88"/>
      <c r="AF48" s="88"/>
      <c r="AG48" s="88"/>
      <c r="AH48" s="88"/>
      <c r="AI48" s="88"/>
      <c r="AJ48" s="47"/>
      <c r="AK48" s="47"/>
      <c r="AL48" s="47"/>
      <c r="AM48" s="47"/>
      <c r="AN48" s="47"/>
      <c r="AO48" s="47"/>
      <c r="AP48" s="47"/>
      <c r="AQ48" s="47"/>
      <c r="AR48" s="47"/>
      <c r="AS48" s="47"/>
      <c r="AT48" s="47"/>
      <c r="AU48" s="48"/>
      <c r="AX48" s="47"/>
      <c r="AY48" s="47"/>
      <c r="BA48" s="75"/>
    </row>
    <row r="49" spans="1:47" ht="12" customHeight="1">
      <c r="A49" s="59"/>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3"/>
    </row>
    <row r="50" spans="1:47" s="46" customFormat="1" ht="18.75" customHeight="1"/>
    <row r="51" spans="1:47" ht="10.5" customHeight="1">
      <c r="A51" s="99"/>
      <c r="B51" s="99"/>
      <c r="C51" s="99"/>
      <c r="D51" s="99"/>
      <c r="E51" s="99"/>
      <c r="F51" s="99"/>
      <c r="G51" s="99"/>
      <c r="H51" s="99"/>
      <c r="I51" s="99"/>
      <c r="J51" s="99"/>
      <c r="K51" s="99"/>
      <c r="L51" s="98"/>
      <c r="M51" s="99"/>
      <c r="N51" s="99"/>
      <c r="O51" s="99"/>
      <c r="P51" s="100"/>
      <c r="Q51" s="99"/>
      <c r="R51" s="99"/>
      <c r="S51" s="99"/>
      <c r="T51" s="99"/>
      <c r="U51" s="99"/>
      <c r="V51" s="99"/>
      <c r="W51" s="99"/>
      <c r="X51" s="99"/>
      <c r="Y51" s="99"/>
      <c r="Z51" s="99"/>
      <c r="AA51" s="99"/>
      <c r="AB51" s="99"/>
      <c r="AC51" s="99"/>
      <c r="AD51" s="99"/>
      <c r="AE51" s="99"/>
      <c r="AF51" s="99"/>
      <c r="AG51" s="99"/>
      <c r="AH51" s="99"/>
      <c r="AI51" s="98"/>
      <c r="AJ51" s="98"/>
      <c r="AK51" s="99"/>
      <c r="AL51" s="99"/>
      <c r="AM51" s="99"/>
      <c r="AN51" s="100"/>
      <c r="AO51" s="99"/>
      <c r="AP51" s="99"/>
      <c r="AQ51" s="99"/>
      <c r="AR51" s="99"/>
      <c r="AS51" s="99"/>
      <c r="AT51" s="99"/>
      <c r="AU51" s="99"/>
    </row>
    <row r="52" spans="1:47" ht="10.5" customHeight="1">
      <c r="A52" s="99"/>
      <c r="B52" s="99"/>
      <c r="C52" s="99"/>
      <c r="D52" s="99"/>
      <c r="E52" s="99"/>
      <c r="F52" s="99"/>
      <c r="G52" s="99"/>
      <c r="H52" s="99"/>
      <c r="I52" s="99"/>
      <c r="J52" s="99"/>
      <c r="K52" s="99"/>
      <c r="L52" s="98"/>
      <c r="M52" s="99"/>
      <c r="N52" s="99"/>
      <c r="O52" s="99"/>
      <c r="P52" s="100"/>
      <c r="Q52" s="99"/>
      <c r="R52" s="99"/>
      <c r="S52" s="99"/>
      <c r="T52" s="99"/>
      <c r="U52" s="99"/>
      <c r="V52" s="99"/>
      <c r="W52" s="99"/>
      <c r="X52" s="99"/>
      <c r="Y52" s="99"/>
      <c r="Z52" s="99"/>
      <c r="AA52" s="99"/>
      <c r="AB52" s="99"/>
      <c r="AC52" s="99"/>
      <c r="AD52" s="99"/>
      <c r="AE52" s="99"/>
      <c r="AF52" s="99"/>
      <c r="AG52" s="99"/>
      <c r="AH52" s="99"/>
      <c r="AI52" s="98"/>
      <c r="AJ52" s="98"/>
      <c r="AK52" s="99"/>
      <c r="AL52" s="99"/>
      <c r="AM52" s="99"/>
      <c r="AN52" s="100"/>
      <c r="AO52" s="99"/>
      <c r="AP52" s="99"/>
      <c r="AQ52" s="99"/>
      <c r="AR52" s="99"/>
      <c r="AS52" s="99"/>
      <c r="AT52" s="99"/>
      <c r="AU52" s="99"/>
    </row>
    <row r="53" spans="1:47" ht="18" customHeight="1"/>
    <row r="55" spans="1:47" s="106" customFormat="1" ht="14.25"/>
    <row r="56" spans="1:47" s="106" customFormat="1" ht="14.25"/>
    <row r="57" spans="1:47" s="106" customFormat="1" ht="21" customHeight="1">
      <c r="B57" s="108"/>
      <c r="C57" s="108"/>
      <c r="D57" s="52"/>
      <c r="E57" s="52"/>
      <c r="F57" s="52"/>
      <c r="G57" s="52"/>
      <c r="H57" s="52"/>
      <c r="I57" s="52"/>
      <c r="J57" s="52"/>
      <c r="K57" s="52"/>
      <c r="L57" s="52"/>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row>
    <row r="58" spans="1:47" s="106" customFormat="1" ht="18.75" customHeight="1"/>
    <row r="60" spans="1:47" s="46" customFormat="1" ht="18.75" customHeight="1"/>
  </sheetData>
  <mergeCells count="56">
    <mergeCell ref="I45:M45"/>
    <mergeCell ref="O45:V45"/>
    <mergeCell ref="X45:AA45"/>
    <mergeCell ref="AD45:AI45"/>
    <mergeCell ref="I44:M44"/>
    <mergeCell ref="O44:V44"/>
    <mergeCell ref="X44:AA44"/>
    <mergeCell ref="AD44:AI44"/>
    <mergeCell ref="C46:C47"/>
    <mergeCell ref="D46:G47"/>
    <mergeCell ref="I46:M46"/>
    <mergeCell ref="W46:AA46"/>
    <mergeCell ref="AE46:AI46"/>
    <mergeCell ref="I47:M47"/>
    <mergeCell ref="O47:V47"/>
    <mergeCell ref="X47:AA47"/>
    <mergeCell ref="AD47:AI47"/>
    <mergeCell ref="I39:M39"/>
    <mergeCell ref="O39:V39"/>
    <mergeCell ref="X39:AA39"/>
    <mergeCell ref="AD39:AI39"/>
    <mergeCell ref="I40:M40"/>
    <mergeCell ref="O40:V40"/>
    <mergeCell ref="X40:AA40"/>
    <mergeCell ref="AD40:AI40"/>
    <mergeCell ref="I41:M41"/>
    <mergeCell ref="W41:AA41"/>
    <mergeCell ref="AE41:AI41"/>
    <mergeCell ref="AE42:AI42"/>
    <mergeCell ref="AE43:AI43"/>
    <mergeCell ref="I37:M37"/>
    <mergeCell ref="O37:V37"/>
    <mergeCell ref="X37:AA37"/>
    <mergeCell ref="AD37:AI37"/>
    <mergeCell ref="I38:M38"/>
    <mergeCell ref="W38:AA38"/>
    <mergeCell ref="AE38:AI38"/>
    <mergeCell ref="D33:AO33"/>
    <mergeCell ref="X35:AA35"/>
    <mergeCell ref="AE35:AI35"/>
    <mergeCell ref="I36:M36"/>
    <mergeCell ref="O36:V36"/>
    <mergeCell ref="W36:AA36"/>
    <mergeCell ref="AE36:AI36"/>
    <mergeCell ref="X29:AB29"/>
    <mergeCell ref="H7:J7"/>
    <mergeCell ref="H8:J8"/>
    <mergeCell ref="K8:P8"/>
    <mergeCell ref="R8:AO8"/>
    <mergeCell ref="G11:J11"/>
    <mergeCell ref="K11:P11"/>
    <mergeCell ref="G14:J14"/>
    <mergeCell ref="G17:J17"/>
    <mergeCell ref="G20:J20"/>
    <mergeCell ref="K20:P20"/>
    <mergeCell ref="U28:AB28"/>
  </mergeCells>
  <phoneticPr fontId="4"/>
  <printOptions horizontalCentered="1"/>
  <pageMargins left="0.78740157480314965" right="0.59055118110236227" top="0.78740157480314965" bottom="0.59055118110236227" header="0.35433070866141736" footer="0.19685039370078741"/>
  <pageSetup paperSize="9" scale="89" fitToHeight="2" orientation="portrait" r:id="rId1"/>
  <headerFooter alignWithMargins="0">
    <oddFooter>&amp;C2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BZ42"/>
  <sheetViews>
    <sheetView view="pageBreakPreview" topLeftCell="A22" zoomScaleNormal="100" zoomScaleSheetLayoutView="100" workbookViewId="0">
      <selection activeCell="M7" sqref="M7"/>
    </sheetView>
  </sheetViews>
  <sheetFormatPr defaultColWidth="2.125" defaultRowHeight="18.75" customHeight="1"/>
  <cols>
    <col min="1" max="4" width="2.125" style="25" customWidth="1"/>
    <col min="5" max="5" width="4" style="25" customWidth="1"/>
    <col min="6" max="7" width="2.125" style="25" customWidth="1"/>
    <col min="8" max="8" width="2.5" style="25" customWidth="1"/>
    <col min="9" max="21" width="2.125" style="25" customWidth="1"/>
    <col min="22" max="22" width="2.25" style="25" customWidth="1"/>
    <col min="23" max="45" width="2.125" style="25" customWidth="1"/>
    <col min="46" max="46" width="2" style="25" customWidth="1"/>
    <col min="47" max="47" width="0.75" style="25" customWidth="1"/>
    <col min="48" max="52" width="2.125" style="25" customWidth="1"/>
    <col min="53" max="16384" width="2.125" style="25"/>
  </cols>
  <sheetData>
    <row r="1" spans="1:78" ht="52.5" customHeight="1">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row>
    <row r="2" spans="1:78" s="46" customFormat="1" ht="31.5" customHeight="1">
      <c r="A2" s="29" t="s">
        <v>140</v>
      </c>
      <c r="B2" s="30"/>
      <c r="C2" s="30"/>
      <c r="D2" s="30"/>
      <c r="E2" s="30"/>
      <c r="F2" s="30"/>
      <c r="G2" s="30"/>
      <c r="H2" s="65" t="s">
        <v>141</v>
      </c>
      <c r="I2" s="30"/>
      <c r="J2" s="30"/>
      <c r="K2" s="30"/>
      <c r="L2" s="89"/>
      <c r="M2" s="30"/>
      <c r="N2" s="30"/>
      <c r="O2" s="30"/>
      <c r="P2" s="30"/>
      <c r="Q2" s="30"/>
      <c r="R2" s="30"/>
      <c r="S2" s="30"/>
      <c r="T2" s="30"/>
      <c r="U2" s="65" t="s">
        <v>142</v>
      </c>
      <c r="V2" s="30"/>
      <c r="W2" s="30"/>
      <c r="X2" s="89"/>
      <c r="Y2" s="30"/>
      <c r="Z2" s="30"/>
      <c r="AA2" s="30"/>
      <c r="AB2" s="30"/>
      <c r="AC2" s="90"/>
      <c r="AD2" s="90" t="s">
        <v>143</v>
      </c>
      <c r="AE2" s="30"/>
      <c r="AF2" s="30"/>
      <c r="AG2" s="30"/>
      <c r="AH2" s="30"/>
      <c r="AI2" s="30" t="s">
        <v>144</v>
      </c>
      <c r="AJ2" s="30"/>
      <c r="AK2" s="30"/>
      <c r="AL2" s="30"/>
      <c r="AM2" s="30"/>
      <c r="AN2" s="30"/>
      <c r="AO2" s="30"/>
      <c r="AP2" s="30"/>
      <c r="AQ2" s="30"/>
      <c r="AR2" s="30"/>
      <c r="AS2" s="30"/>
      <c r="AT2" s="30"/>
      <c r="AU2" s="31"/>
    </row>
    <row r="3" spans="1:78" s="46" customFormat="1" ht="30" customHeight="1">
      <c r="A3" s="33"/>
      <c r="B3" s="34" t="s">
        <v>145</v>
      </c>
      <c r="C3" s="34"/>
      <c r="D3" s="34"/>
      <c r="E3" s="34"/>
      <c r="F3" s="34"/>
      <c r="G3" s="34"/>
      <c r="H3" s="34"/>
      <c r="I3" s="34"/>
      <c r="J3" s="34"/>
      <c r="K3" s="34"/>
      <c r="L3" s="34"/>
      <c r="M3" s="34"/>
      <c r="N3" s="1182" t="s">
        <v>146</v>
      </c>
      <c r="O3" s="1182"/>
      <c r="P3" s="1182"/>
      <c r="Q3" s="1182"/>
      <c r="R3" s="1182"/>
      <c r="S3" s="1182"/>
      <c r="T3" s="1182"/>
      <c r="U3" s="1182"/>
      <c r="V3" s="1182"/>
      <c r="W3" s="1182"/>
      <c r="X3" s="1182"/>
      <c r="Y3" s="1182"/>
      <c r="Z3" s="28"/>
      <c r="AA3" s="34"/>
      <c r="AB3" s="34"/>
      <c r="AC3" s="37" t="s">
        <v>54</v>
      </c>
      <c r="AD3" s="34"/>
      <c r="AE3" s="34"/>
      <c r="AF3" s="34"/>
      <c r="AG3" s="34"/>
      <c r="AH3" s="34"/>
      <c r="AI3" s="34"/>
      <c r="AJ3" s="91" t="s">
        <v>147</v>
      </c>
      <c r="AK3" s="37"/>
      <c r="AL3" s="34"/>
      <c r="AM3" s="34"/>
      <c r="AN3" s="34"/>
      <c r="AO3" s="38"/>
      <c r="AP3" s="34"/>
      <c r="AQ3" s="34"/>
      <c r="AR3" s="34"/>
      <c r="AS3" s="34"/>
      <c r="AT3" s="34"/>
      <c r="AU3" s="35"/>
      <c r="AZ3" s="44"/>
      <c r="BA3" s="44"/>
      <c r="BB3" s="44"/>
      <c r="BC3" s="44"/>
      <c r="BD3" s="44"/>
      <c r="BE3" s="44"/>
      <c r="BF3" s="44"/>
      <c r="BG3" s="44"/>
      <c r="BH3" s="44"/>
      <c r="BI3" s="44"/>
      <c r="BJ3" s="44"/>
      <c r="BK3" s="44"/>
      <c r="BL3" s="44"/>
      <c r="BM3" s="44"/>
      <c r="BN3" s="44"/>
      <c r="BO3" s="44"/>
      <c r="BP3" s="44"/>
      <c r="BQ3" s="44"/>
      <c r="BR3" s="44"/>
      <c r="BS3" s="44"/>
      <c r="BT3" s="92"/>
      <c r="BU3" s="44"/>
      <c r="BV3" s="44"/>
      <c r="BW3" s="44"/>
      <c r="BX3" s="44"/>
    </row>
    <row r="4" spans="1:78" s="46" customFormat="1" ht="30" customHeight="1">
      <c r="A4" s="33"/>
      <c r="B4" s="34" t="s">
        <v>148</v>
      </c>
      <c r="C4" s="34"/>
      <c r="D4" s="34"/>
      <c r="E4" s="34"/>
      <c r="F4" s="34"/>
      <c r="G4" s="34"/>
      <c r="H4" s="34"/>
      <c r="I4" s="34"/>
      <c r="J4" s="34"/>
      <c r="K4" s="34"/>
      <c r="L4" s="34"/>
      <c r="M4" s="34"/>
      <c r="N4" s="1182" t="s">
        <v>149</v>
      </c>
      <c r="O4" s="1182"/>
      <c r="P4" s="1182"/>
      <c r="Q4" s="1182"/>
      <c r="R4" s="1182"/>
      <c r="S4" s="1182"/>
      <c r="T4" s="1182"/>
      <c r="U4" s="1182"/>
      <c r="V4" s="1182"/>
      <c r="W4" s="1182"/>
      <c r="X4" s="1182"/>
      <c r="Y4" s="1182"/>
      <c r="Z4" s="28"/>
      <c r="AA4" s="34"/>
      <c r="AB4" s="34"/>
      <c r="AC4" s="37" t="s">
        <v>54</v>
      </c>
      <c r="AD4" s="34"/>
      <c r="AE4" s="34"/>
      <c r="AF4" s="34"/>
      <c r="AG4" s="34"/>
      <c r="AH4" s="34"/>
      <c r="AI4" s="34"/>
      <c r="AJ4" s="91" t="s">
        <v>150</v>
      </c>
      <c r="AK4" s="37"/>
      <c r="AL4" s="34"/>
      <c r="AM4" s="34"/>
      <c r="AN4" s="93"/>
      <c r="AO4" s="38"/>
      <c r="AP4" s="34"/>
      <c r="AQ4" s="34"/>
      <c r="AR4" s="34"/>
      <c r="AS4" s="34"/>
      <c r="AT4" s="34"/>
      <c r="AU4" s="35"/>
      <c r="BA4" s="44"/>
      <c r="BB4" s="44"/>
      <c r="BC4" s="44"/>
      <c r="BD4" s="44"/>
      <c r="BE4" s="44"/>
      <c r="BF4" s="44"/>
      <c r="BG4" s="44"/>
      <c r="BH4" s="44"/>
      <c r="BI4" s="44"/>
      <c r="BJ4" s="44"/>
      <c r="BK4" s="44"/>
      <c r="BL4" s="44"/>
      <c r="BM4" s="44"/>
      <c r="BN4" s="44"/>
      <c r="BO4" s="44"/>
      <c r="BP4" s="44"/>
      <c r="BQ4" s="44"/>
      <c r="BR4" s="44"/>
      <c r="BS4" s="44"/>
      <c r="BT4" s="44"/>
      <c r="BU4" s="94"/>
      <c r="BV4" s="44"/>
      <c r="BW4" s="44"/>
      <c r="BX4" s="44"/>
      <c r="BY4" s="44"/>
      <c r="BZ4" s="44"/>
    </row>
    <row r="5" spans="1:78" ht="27" customHeight="1">
      <c r="A5" s="59"/>
      <c r="B5" s="60"/>
      <c r="C5" s="60"/>
      <c r="D5" s="60"/>
      <c r="E5" s="60"/>
      <c r="F5" s="60"/>
      <c r="G5" s="60"/>
      <c r="H5" s="60"/>
      <c r="I5" s="60"/>
      <c r="J5" s="60"/>
      <c r="K5" s="60"/>
      <c r="L5" s="61"/>
      <c r="M5" s="60"/>
      <c r="N5" s="60"/>
      <c r="O5" s="60"/>
      <c r="P5" s="62"/>
      <c r="Q5" s="60"/>
      <c r="R5" s="60"/>
      <c r="S5" s="60"/>
      <c r="T5" s="60"/>
      <c r="U5" s="60"/>
      <c r="V5" s="60"/>
      <c r="W5" s="60"/>
      <c r="X5" s="60"/>
      <c r="Y5" s="60"/>
      <c r="Z5" s="60"/>
      <c r="AA5" s="60"/>
      <c r="AB5" s="60"/>
      <c r="AC5" s="60"/>
      <c r="AD5" s="60"/>
      <c r="AE5" s="60"/>
      <c r="AF5" s="60"/>
      <c r="AG5" s="60"/>
      <c r="AH5" s="60"/>
      <c r="AI5" s="61"/>
      <c r="AJ5" s="61"/>
      <c r="AK5" s="60"/>
      <c r="AL5" s="60"/>
      <c r="AM5" s="60"/>
      <c r="AN5" s="62"/>
      <c r="AO5" s="60"/>
      <c r="AP5" s="60"/>
      <c r="AQ5" s="60"/>
      <c r="AR5" s="60"/>
      <c r="AS5" s="60"/>
      <c r="AT5" s="60"/>
      <c r="AU5" s="63"/>
    </row>
    <row r="6" spans="1:78" ht="34.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row>
    <row r="7" spans="1:78" ht="31.5" customHeight="1">
      <c r="A7" s="95" t="s">
        <v>151</v>
      </c>
      <c r="B7" s="64"/>
      <c r="C7" s="64"/>
      <c r="D7" s="64"/>
      <c r="E7" s="64"/>
      <c r="F7" s="64"/>
      <c r="G7" s="64" t="s">
        <v>152</v>
      </c>
      <c r="H7" s="64"/>
      <c r="I7" s="64"/>
      <c r="J7" s="64"/>
      <c r="K7" s="1193" t="s">
        <v>153</v>
      </c>
      <c r="L7" s="1193"/>
      <c r="M7" s="1193"/>
      <c r="N7" s="1193"/>
      <c r="O7" s="1193"/>
      <c r="P7" s="1193"/>
      <c r="Q7" s="64"/>
      <c r="R7" s="1194" t="s">
        <v>154</v>
      </c>
      <c r="S7" s="1194"/>
      <c r="T7" s="1194"/>
      <c r="U7" s="1194"/>
      <c r="V7" s="1194"/>
      <c r="W7" s="1194"/>
      <c r="X7" s="1194"/>
      <c r="Y7" s="1194"/>
      <c r="Z7" s="1194"/>
      <c r="AA7" s="1194"/>
      <c r="AB7" s="1194"/>
      <c r="AC7" s="1194"/>
      <c r="AD7" s="1194"/>
      <c r="AE7" s="1194"/>
      <c r="AF7" s="64" t="s">
        <v>155</v>
      </c>
      <c r="AG7" s="64"/>
      <c r="AH7" s="64"/>
      <c r="AI7" s="64"/>
      <c r="AJ7" s="1173" t="s">
        <v>156</v>
      </c>
      <c r="AK7" s="1173"/>
      <c r="AL7" s="1173"/>
      <c r="AM7" s="1173"/>
      <c r="AN7" s="1173"/>
      <c r="AO7" s="64"/>
      <c r="AP7" s="64"/>
      <c r="AQ7" s="64"/>
      <c r="AR7" s="64"/>
      <c r="AS7" s="64"/>
      <c r="AT7" s="64"/>
      <c r="AU7" s="97"/>
    </row>
    <row r="8" spans="1:78" ht="30" customHeight="1">
      <c r="A8" s="57"/>
      <c r="B8" s="26"/>
      <c r="C8" s="26"/>
      <c r="D8" s="26"/>
      <c r="E8" s="26"/>
      <c r="F8" s="26"/>
      <c r="G8" s="26" t="s">
        <v>157</v>
      </c>
      <c r="H8" s="26"/>
      <c r="I8" s="26"/>
      <c r="J8" s="26"/>
      <c r="K8" s="1192" t="s">
        <v>158</v>
      </c>
      <c r="L8" s="1192"/>
      <c r="M8" s="1192"/>
      <c r="N8" s="1192"/>
      <c r="O8" s="1192"/>
      <c r="P8" s="1192"/>
      <c r="Q8" s="26"/>
      <c r="R8" s="1190" t="s">
        <v>159</v>
      </c>
      <c r="S8" s="1190"/>
      <c r="T8" s="1190"/>
      <c r="U8" s="1190"/>
      <c r="V8" s="1190"/>
      <c r="W8" s="1190"/>
      <c r="X8" s="1190"/>
      <c r="Y8" s="1190"/>
      <c r="Z8" s="1190"/>
      <c r="AA8" s="1190"/>
      <c r="AB8" s="1190"/>
      <c r="AC8" s="1190"/>
      <c r="AD8" s="1190"/>
      <c r="AE8" s="1190"/>
      <c r="AF8" s="26" t="s">
        <v>100</v>
      </c>
      <c r="AG8" s="26"/>
      <c r="AH8" s="26"/>
      <c r="AI8" s="26"/>
      <c r="AJ8" s="1171" t="s">
        <v>160</v>
      </c>
      <c r="AK8" s="1171"/>
      <c r="AL8" s="1171"/>
      <c r="AM8" s="1171"/>
      <c r="AN8" s="1171"/>
      <c r="AO8" s="26"/>
      <c r="AP8" s="26"/>
      <c r="AQ8" s="26"/>
      <c r="AR8" s="26"/>
      <c r="AS8" s="26"/>
      <c r="AT8" s="26"/>
      <c r="AU8" s="58"/>
    </row>
    <row r="9" spans="1:78" ht="30" customHeight="1">
      <c r="A9" s="57"/>
      <c r="B9" s="26"/>
      <c r="C9" s="26"/>
      <c r="D9" s="26"/>
      <c r="E9" s="26"/>
      <c r="F9" s="26"/>
      <c r="G9" s="26"/>
      <c r="H9" s="26" t="s">
        <v>161</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58"/>
    </row>
    <row r="10" spans="1:78" ht="30" customHeight="1">
      <c r="A10" s="57"/>
      <c r="B10" s="26"/>
      <c r="C10" s="26"/>
      <c r="D10" s="26"/>
      <c r="E10" s="26"/>
      <c r="F10" s="26"/>
      <c r="G10" s="26"/>
      <c r="H10" s="26"/>
      <c r="I10" s="26"/>
      <c r="J10" s="26"/>
      <c r="K10" s="1192" t="s">
        <v>162</v>
      </c>
      <c r="L10" s="1192"/>
      <c r="M10" s="1192"/>
      <c r="N10" s="1192"/>
      <c r="O10" s="1192"/>
      <c r="P10" s="1192"/>
      <c r="Q10" s="26"/>
      <c r="R10" s="1190" t="s">
        <v>163</v>
      </c>
      <c r="S10" s="1190"/>
      <c r="T10" s="1190"/>
      <c r="U10" s="1190"/>
      <c r="V10" s="1190"/>
      <c r="W10" s="1190"/>
      <c r="X10" s="1190"/>
      <c r="Y10" s="1190"/>
      <c r="Z10" s="1190"/>
      <c r="AA10" s="1190"/>
      <c r="AB10" s="1190"/>
      <c r="AC10" s="1190"/>
      <c r="AD10" s="1190"/>
      <c r="AE10" s="1190"/>
      <c r="AF10" s="26" t="s">
        <v>100</v>
      </c>
      <c r="AG10" s="26"/>
      <c r="AH10" s="26"/>
      <c r="AI10" s="26"/>
      <c r="AJ10" s="1171" t="s">
        <v>164</v>
      </c>
      <c r="AK10" s="1189"/>
      <c r="AL10" s="1189"/>
      <c r="AM10" s="1189"/>
      <c r="AN10" s="1189"/>
      <c r="AO10" s="26"/>
      <c r="AP10" s="26"/>
      <c r="AQ10" s="26"/>
      <c r="AR10" s="26"/>
      <c r="AS10" s="26"/>
      <c r="AT10" s="26"/>
      <c r="AU10" s="58"/>
    </row>
    <row r="11" spans="1:78" ht="18.75" customHeight="1">
      <c r="A11" s="57"/>
      <c r="B11" s="26"/>
      <c r="C11" s="26"/>
      <c r="D11" s="26"/>
      <c r="E11" s="26"/>
      <c r="F11" s="26"/>
      <c r="G11" s="26"/>
      <c r="H11" s="26"/>
      <c r="I11" s="26"/>
      <c r="J11" s="26"/>
      <c r="K11" s="27"/>
      <c r="L11" s="27"/>
      <c r="M11" s="27"/>
      <c r="N11" s="27"/>
      <c r="O11" s="27"/>
      <c r="P11" s="27"/>
      <c r="Q11" s="26"/>
      <c r="R11" s="26"/>
      <c r="S11" s="26"/>
      <c r="T11" s="26"/>
      <c r="U11" s="26"/>
      <c r="V11" s="26"/>
      <c r="W11" s="26"/>
      <c r="X11" s="26"/>
      <c r="Y11" s="26"/>
      <c r="Z11" s="26"/>
      <c r="AA11" s="26"/>
      <c r="AB11" s="26"/>
      <c r="AC11" s="26"/>
      <c r="AD11" s="26"/>
      <c r="AE11" s="26"/>
      <c r="AF11" s="26"/>
      <c r="AG11" s="26"/>
      <c r="AH11" s="26"/>
      <c r="AI11" s="26"/>
      <c r="AJ11" s="41"/>
      <c r="AK11" s="38"/>
      <c r="AL11" s="38"/>
      <c r="AM11" s="38"/>
      <c r="AN11" s="38"/>
      <c r="AO11" s="26"/>
      <c r="AP11" s="26"/>
      <c r="AQ11" s="26"/>
      <c r="AR11" s="26"/>
      <c r="AS11" s="26"/>
      <c r="AT11" s="26"/>
      <c r="AU11" s="58"/>
    </row>
    <row r="12" spans="1:78" ht="30" customHeight="1">
      <c r="A12" s="57"/>
      <c r="B12" s="26"/>
      <c r="C12" s="26" t="s">
        <v>165</v>
      </c>
      <c r="D12" s="37" t="s">
        <v>166</v>
      </c>
      <c r="E12" s="37"/>
      <c r="F12" s="37"/>
      <c r="G12" s="37"/>
      <c r="H12" s="37"/>
      <c r="I12" s="37"/>
      <c r="J12" s="37"/>
      <c r="K12" s="37"/>
      <c r="L12" s="37"/>
      <c r="M12" s="37"/>
      <c r="N12" s="37"/>
      <c r="O12" s="37"/>
      <c r="P12" s="37"/>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58"/>
    </row>
    <row r="13" spans="1:78" ht="30" customHeight="1">
      <c r="A13" s="57"/>
      <c r="B13" s="26"/>
      <c r="C13" s="26" t="s">
        <v>165</v>
      </c>
      <c r="D13" s="1195" t="s">
        <v>167</v>
      </c>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01"/>
    </row>
    <row r="14" spans="1:78" ht="30" customHeight="1">
      <c r="A14" s="57"/>
      <c r="B14" s="26"/>
      <c r="C14" s="26"/>
      <c r="D14" s="1195" t="s">
        <v>168</v>
      </c>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01"/>
    </row>
    <row r="15" spans="1:78" ht="27" customHeight="1">
      <c r="A15" s="59"/>
      <c r="B15" s="60"/>
      <c r="C15" s="60"/>
      <c r="D15" s="60"/>
      <c r="E15" s="60"/>
      <c r="F15" s="60"/>
      <c r="G15" s="60"/>
      <c r="H15" s="60"/>
      <c r="I15" s="60"/>
      <c r="J15" s="60"/>
      <c r="K15" s="60"/>
      <c r="L15" s="61"/>
      <c r="M15" s="60"/>
      <c r="N15" s="60"/>
      <c r="O15" s="60"/>
      <c r="P15" s="62"/>
      <c r="Q15" s="60"/>
      <c r="R15" s="60"/>
      <c r="S15" s="60"/>
      <c r="T15" s="60"/>
      <c r="U15" s="60"/>
      <c r="V15" s="60"/>
      <c r="W15" s="60"/>
      <c r="X15" s="60"/>
      <c r="Y15" s="60"/>
      <c r="Z15" s="60"/>
      <c r="AA15" s="60"/>
      <c r="AB15" s="60"/>
      <c r="AC15" s="60"/>
      <c r="AD15" s="60"/>
      <c r="AE15" s="60"/>
      <c r="AF15" s="60"/>
      <c r="AG15" s="60"/>
      <c r="AH15" s="60"/>
      <c r="AI15" s="61"/>
      <c r="AJ15" s="61"/>
      <c r="AK15" s="60"/>
      <c r="AL15" s="60"/>
      <c r="AM15" s="60"/>
      <c r="AN15" s="62"/>
      <c r="AO15" s="60"/>
      <c r="AP15" s="60"/>
      <c r="AQ15" s="60"/>
      <c r="AR15" s="60"/>
      <c r="AS15" s="60"/>
      <c r="AT15" s="60"/>
      <c r="AU15" s="63"/>
    </row>
    <row r="16" spans="1:78" ht="34.5" customHeight="1"/>
    <row r="17" spans="1:47" ht="20.25" hidden="1" customHeight="1"/>
    <row r="18" spans="1:47" ht="36.75" hidden="1" customHeight="1"/>
    <row r="19" spans="1:47" ht="31.5" customHeight="1">
      <c r="A19" s="95" t="s">
        <v>169</v>
      </c>
      <c r="B19" s="64"/>
      <c r="C19" s="64"/>
      <c r="D19" s="64"/>
      <c r="E19" s="64"/>
      <c r="F19" s="64"/>
      <c r="G19" s="64" t="s">
        <v>157</v>
      </c>
      <c r="H19" s="64"/>
      <c r="I19" s="64"/>
      <c r="J19" s="64"/>
      <c r="K19" s="1196" t="s">
        <v>170</v>
      </c>
      <c r="L19" s="1173"/>
      <c r="M19" s="1173"/>
      <c r="N19" s="1173"/>
      <c r="O19" s="1173"/>
      <c r="P19" s="1173"/>
      <c r="Q19" s="64"/>
      <c r="R19" s="1194" t="s">
        <v>171</v>
      </c>
      <c r="S19" s="1194"/>
      <c r="T19" s="1194"/>
      <c r="U19" s="1194"/>
      <c r="V19" s="1194"/>
      <c r="W19" s="1194"/>
      <c r="X19" s="1194"/>
      <c r="Y19" s="1194"/>
      <c r="Z19" s="1194"/>
      <c r="AA19" s="1194"/>
      <c r="AB19" s="1194"/>
      <c r="AC19" s="1194"/>
      <c r="AD19" s="1194"/>
      <c r="AE19" s="64"/>
      <c r="AF19" s="64" t="s">
        <v>100</v>
      </c>
      <c r="AG19" s="64"/>
      <c r="AH19" s="64"/>
      <c r="AI19" s="64"/>
      <c r="AJ19" s="102" t="s">
        <v>172</v>
      </c>
      <c r="AK19" s="1187" t="s">
        <v>173</v>
      </c>
      <c r="AL19" s="1187"/>
      <c r="AM19" s="1187"/>
      <c r="AN19" s="1187"/>
      <c r="AO19" s="64"/>
      <c r="AP19" s="64"/>
      <c r="AQ19" s="64"/>
      <c r="AR19" s="64"/>
      <c r="AS19" s="64"/>
      <c r="AT19" s="64"/>
      <c r="AU19" s="97"/>
    </row>
    <row r="20" spans="1:47" ht="30" customHeight="1">
      <c r="A20" s="57"/>
      <c r="B20" s="26"/>
      <c r="C20" s="26"/>
      <c r="D20" s="26"/>
      <c r="E20" s="26"/>
      <c r="F20" s="26"/>
      <c r="G20" s="26"/>
      <c r="H20" s="26" t="s">
        <v>174</v>
      </c>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58"/>
    </row>
    <row r="21" spans="1:47" ht="30" customHeight="1">
      <c r="A21" s="57"/>
      <c r="B21" s="26"/>
      <c r="C21" s="26"/>
      <c r="D21" s="26"/>
      <c r="E21" s="26"/>
      <c r="F21" s="26"/>
      <c r="G21" s="26"/>
      <c r="H21" s="26"/>
      <c r="I21" s="26"/>
      <c r="J21" s="26"/>
      <c r="K21" s="1188" t="s">
        <v>175</v>
      </c>
      <c r="L21" s="1189"/>
      <c r="M21" s="1189"/>
      <c r="N21" s="1189"/>
      <c r="O21" s="1189"/>
      <c r="P21" s="1189"/>
      <c r="Q21" s="26"/>
      <c r="R21" s="1190" t="s">
        <v>176</v>
      </c>
      <c r="S21" s="1190"/>
      <c r="T21" s="1190"/>
      <c r="U21" s="1190"/>
      <c r="V21" s="1190"/>
      <c r="W21" s="1190"/>
      <c r="X21" s="1190"/>
      <c r="Y21" s="1190"/>
      <c r="Z21" s="1190"/>
      <c r="AA21" s="1190"/>
      <c r="AB21" s="1190"/>
      <c r="AC21" s="1190"/>
      <c r="AD21" s="1190"/>
      <c r="AE21" s="26"/>
      <c r="AF21" s="26" t="s">
        <v>100</v>
      </c>
      <c r="AG21" s="26"/>
      <c r="AH21" s="26"/>
      <c r="AI21" s="26"/>
      <c r="AJ21" s="103" t="s">
        <v>172</v>
      </c>
      <c r="AK21" s="1191" t="s">
        <v>177</v>
      </c>
      <c r="AL21" s="1191"/>
      <c r="AM21" s="1191"/>
      <c r="AN21" s="1191"/>
      <c r="AO21" s="26"/>
      <c r="AP21" s="26"/>
      <c r="AQ21" s="26"/>
      <c r="AR21" s="26"/>
      <c r="AS21" s="26"/>
      <c r="AT21" s="26"/>
      <c r="AU21" s="58"/>
    </row>
    <row r="22" spans="1:47" ht="27" customHeight="1">
      <c r="A22" s="59"/>
      <c r="B22" s="60"/>
      <c r="C22" s="60"/>
      <c r="D22" s="60"/>
      <c r="E22" s="60"/>
      <c r="F22" s="60"/>
      <c r="G22" s="60"/>
      <c r="H22" s="60"/>
      <c r="I22" s="60"/>
      <c r="J22" s="60"/>
      <c r="K22" s="60"/>
      <c r="L22" s="61"/>
      <c r="M22" s="60"/>
      <c r="N22" s="60"/>
      <c r="O22" s="60"/>
      <c r="P22" s="62"/>
      <c r="Q22" s="60"/>
      <c r="R22" s="60"/>
      <c r="S22" s="60"/>
      <c r="T22" s="60"/>
      <c r="U22" s="60"/>
      <c r="V22" s="60"/>
      <c r="W22" s="60"/>
      <c r="X22" s="60"/>
      <c r="Y22" s="60"/>
      <c r="Z22" s="60"/>
      <c r="AA22" s="60"/>
      <c r="AB22" s="60"/>
      <c r="AC22" s="60"/>
      <c r="AD22" s="60"/>
      <c r="AE22" s="60"/>
      <c r="AF22" s="60"/>
      <c r="AG22" s="60"/>
      <c r="AH22" s="60"/>
      <c r="AI22" s="61"/>
      <c r="AJ22" s="61"/>
      <c r="AK22" s="60"/>
      <c r="AL22" s="60"/>
      <c r="AM22" s="60"/>
      <c r="AN22" s="62"/>
      <c r="AO22" s="60"/>
      <c r="AP22" s="60"/>
      <c r="AQ22" s="60"/>
      <c r="AR22" s="60"/>
      <c r="AS22" s="60"/>
      <c r="AT22" s="60"/>
      <c r="AU22" s="63"/>
    </row>
    <row r="23" spans="1:47" ht="34.5" customHeight="1"/>
    <row r="24" spans="1:47" ht="31.5" customHeight="1">
      <c r="A24" s="95" t="s">
        <v>178</v>
      </c>
      <c r="B24" s="64"/>
      <c r="C24" s="64"/>
      <c r="D24" s="64"/>
      <c r="E24" s="64"/>
      <c r="F24" s="64"/>
      <c r="G24" s="64"/>
      <c r="H24" s="64"/>
      <c r="I24" s="64"/>
      <c r="J24" s="65" t="s">
        <v>179</v>
      </c>
      <c r="K24" s="65"/>
      <c r="L24" s="65"/>
      <c r="M24" s="65"/>
      <c r="N24" s="65"/>
      <c r="O24" s="65"/>
      <c r="P24" s="65"/>
      <c r="Q24" s="65"/>
      <c r="R24" s="65"/>
      <c r="S24" s="65"/>
      <c r="T24" s="65"/>
      <c r="U24" s="65"/>
      <c r="V24" s="65"/>
      <c r="W24" s="65"/>
      <c r="X24" s="65"/>
      <c r="Y24" s="65"/>
      <c r="Z24" s="65"/>
      <c r="AA24" s="65"/>
      <c r="AB24" s="64"/>
      <c r="AC24" s="104"/>
      <c r="AD24" s="64"/>
      <c r="AE24" s="64"/>
      <c r="AF24" s="64"/>
      <c r="AG24" s="64"/>
      <c r="AH24" s="64"/>
      <c r="AI24" s="64"/>
      <c r="AJ24" s="104"/>
      <c r="AK24" s="64"/>
      <c r="AL24" s="64"/>
      <c r="AM24" s="64"/>
      <c r="AN24" s="105"/>
      <c r="AO24" s="64"/>
      <c r="AP24" s="64"/>
      <c r="AQ24" s="64"/>
      <c r="AR24" s="64"/>
      <c r="AS24" s="64"/>
      <c r="AT24" s="64"/>
      <c r="AU24" s="97"/>
    </row>
    <row r="25" spans="1:47" ht="27.75" hidden="1" customHeight="1">
      <c r="A25" s="57"/>
      <c r="B25" s="26"/>
      <c r="C25" s="26"/>
      <c r="D25" s="26"/>
      <c r="E25" s="26"/>
      <c r="F25" s="26"/>
      <c r="G25" s="26"/>
      <c r="H25" s="26"/>
      <c r="I25" s="26"/>
      <c r="K25" s="37" t="s">
        <v>180</v>
      </c>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58"/>
    </row>
    <row r="26" spans="1:47" ht="30" customHeight="1">
      <c r="A26" s="57"/>
      <c r="B26" s="26"/>
      <c r="C26" s="26"/>
      <c r="D26" s="34" t="s">
        <v>181</v>
      </c>
      <c r="E26" s="26"/>
      <c r="F26" s="26"/>
      <c r="G26" s="26"/>
      <c r="H26" s="26"/>
      <c r="I26" s="26"/>
      <c r="J26" s="26"/>
      <c r="K26" s="26"/>
      <c r="L26" s="27"/>
      <c r="M26" s="26"/>
      <c r="N26" s="26"/>
      <c r="O26" s="26"/>
      <c r="P26" s="38"/>
      <c r="Q26" s="26"/>
      <c r="R26" s="26"/>
      <c r="S26" s="26"/>
      <c r="T26" s="26"/>
      <c r="U26" s="26"/>
      <c r="V26" s="26"/>
      <c r="W26" s="26"/>
      <c r="X26" s="26"/>
      <c r="Y26" s="26"/>
      <c r="Z26" s="26"/>
      <c r="AA26" s="26"/>
      <c r="AB26" s="26"/>
      <c r="AC26" s="26"/>
      <c r="AD26" s="26"/>
      <c r="AE26" s="26"/>
      <c r="AF26" s="26"/>
      <c r="AG26" s="26"/>
      <c r="AH26" s="26"/>
      <c r="AI26" s="26"/>
      <c r="AJ26" s="27"/>
      <c r="AK26" s="26"/>
      <c r="AL26" s="26"/>
      <c r="AM26" s="26"/>
      <c r="AN26" s="38"/>
      <c r="AO26" s="26"/>
      <c r="AP26" s="26"/>
      <c r="AQ26" s="26"/>
      <c r="AR26" s="26"/>
      <c r="AS26" s="26"/>
      <c r="AT26" s="26"/>
      <c r="AU26" s="58"/>
    </row>
    <row r="27" spans="1:47" ht="27.75" customHeight="1">
      <c r="A27" s="57"/>
      <c r="B27" s="26"/>
      <c r="C27" s="27"/>
      <c r="D27" s="34" t="s">
        <v>182</v>
      </c>
      <c r="E27" s="26"/>
      <c r="F27" s="26"/>
      <c r="G27" s="26"/>
      <c r="H27" s="26"/>
      <c r="I27" s="26"/>
      <c r="J27" s="26"/>
      <c r="K27" s="26"/>
      <c r="L27" s="27"/>
      <c r="M27" s="26"/>
      <c r="N27" s="26"/>
      <c r="O27" s="26"/>
      <c r="P27" s="38"/>
      <c r="Q27" s="26"/>
      <c r="R27" s="26"/>
      <c r="S27" s="26"/>
      <c r="T27" s="26"/>
      <c r="U27" s="26"/>
      <c r="V27" s="26"/>
      <c r="W27" s="26"/>
      <c r="X27" s="26"/>
      <c r="Y27" s="26"/>
      <c r="Z27" s="26"/>
      <c r="AA27" s="26"/>
      <c r="AB27" s="26"/>
      <c r="AC27" s="26"/>
      <c r="AD27" s="26"/>
      <c r="AE27" s="26"/>
      <c r="AF27" s="26"/>
      <c r="AG27" s="26"/>
      <c r="AH27" s="26"/>
      <c r="AI27" s="26"/>
      <c r="AJ27" s="27"/>
      <c r="AK27" s="26"/>
      <c r="AL27" s="26"/>
      <c r="AM27" s="26"/>
      <c r="AN27" s="38"/>
      <c r="AO27" s="26"/>
      <c r="AP27" s="26"/>
      <c r="AQ27" s="26"/>
      <c r="AR27" s="26"/>
      <c r="AS27" s="26"/>
      <c r="AT27" s="26"/>
      <c r="AU27" s="58"/>
    </row>
    <row r="28" spans="1:47" ht="30" customHeight="1">
      <c r="A28" s="57"/>
      <c r="B28" s="26"/>
      <c r="C28" s="26" t="s">
        <v>165</v>
      </c>
      <c r="D28" s="37" t="s">
        <v>183</v>
      </c>
      <c r="E28" s="26"/>
      <c r="F28" s="26"/>
      <c r="G28" s="26"/>
      <c r="H28" s="26"/>
      <c r="I28" s="26"/>
      <c r="J28" s="26"/>
      <c r="K28" s="26"/>
      <c r="L28" s="27"/>
      <c r="M28" s="26"/>
      <c r="N28" s="26"/>
      <c r="O28" s="26"/>
      <c r="P28" s="38"/>
      <c r="Q28" s="26"/>
      <c r="R28" s="26"/>
      <c r="S28" s="26"/>
      <c r="T28" s="26"/>
      <c r="U28" s="26"/>
      <c r="V28" s="26"/>
      <c r="W28" s="26"/>
      <c r="X28" s="26"/>
      <c r="Y28" s="26"/>
      <c r="Z28" s="26"/>
      <c r="AA28" s="26"/>
      <c r="AB28" s="26"/>
      <c r="AC28" s="26"/>
      <c r="AD28" s="26"/>
      <c r="AE28" s="26"/>
      <c r="AF28" s="26"/>
      <c r="AG28" s="26"/>
      <c r="AH28" s="26"/>
      <c r="AI28" s="26"/>
      <c r="AJ28" s="27"/>
      <c r="AK28" s="26"/>
      <c r="AL28" s="26"/>
      <c r="AM28" s="26"/>
      <c r="AN28" s="38"/>
      <c r="AO28" s="26"/>
      <c r="AP28" s="26"/>
      <c r="AQ28" s="26"/>
      <c r="AR28" s="26"/>
      <c r="AS28" s="26"/>
      <c r="AT28" s="26"/>
      <c r="AU28" s="58"/>
    </row>
    <row r="29" spans="1:47" ht="27.75" hidden="1" customHeight="1">
      <c r="A29" s="57"/>
      <c r="B29" s="26"/>
      <c r="C29" s="26"/>
      <c r="D29" s="37"/>
      <c r="E29" s="26"/>
      <c r="F29" s="26"/>
      <c r="G29" s="26"/>
      <c r="H29" s="26"/>
      <c r="I29" s="26"/>
      <c r="J29" s="26"/>
      <c r="K29" s="26"/>
      <c r="L29" s="27"/>
      <c r="M29" s="26"/>
      <c r="N29" s="26"/>
      <c r="O29" s="26"/>
      <c r="P29" s="38"/>
      <c r="Q29" s="26"/>
      <c r="R29" s="26"/>
      <c r="S29" s="26"/>
      <c r="T29" s="26"/>
      <c r="U29" s="26"/>
      <c r="V29" s="26"/>
      <c r="W29" s="26"/>
      <c r="X29" s="26"/>
      <c r="Y29" s="26"/>
      <c r="Z29" s="26"/>
      <c r="AA29" s="26"/>
      <c r="AB29" s="26"/>
      <c r="AC29" s="26"/>
      <c r="AD29" s="26"/>
      <c r="AE29" s="26"/>
      <c r="AF29" s="26"/>
      <c r="AG29" s="26"/>
      <c r="AH29" s="26"/>
      <c r="AI29" s="26"/>
      <c r="AJ29" s="27"/>
      <c r="AK29" s="26"/>
      <c r="AL29" s="26"/>
      <c r="AM29" s="26"/>
      <c r="AN29" s="38"/>
      <c r="AO29" s="26"/>
      <c r="AP29" s="26"/>
      <c r="AQ29" s="26"/>
      <c r="AR29" s="26"/>
      <c r="AS29" s="26"/>
      <c r="AT29" s="26"/>
      <c r="AU29" s="58"/>
    </row>
    <row r="30" spans="1:47" ht="27" customHeight="1">
      <c r="A30" s="59"/>
      <c r="B30" s="60"/>
      <c r="C30" s="60"/>
      <c r="D30" s="60"/>
      <c r="E30" s="60"/>
      <c r="F30" s="60"/>
      <c r="G30" s="60"/>
      <c r="H30" s="60"/>
      <c r="I30" s="60"/>
      <c r="J30" s="60"/>
      <c r="K30" s="60"/>
      <c r="L30" s="61"/>
      <c r="M30" s="60"/>
      <c r="N30" s="60"/>
      <c r="O30" s="60"/>
      <c r="P30" s="62"/>
      <c r="Q30" s="60"/>
      <c r="R30" s="60"/>
      <c r="S30" s="60"/>
      <c r="T30" s="60"/>
      <c r="U30" s="60"/>
      <c r="V30" s="60"/>
      <c r="W30" s="60"/>
      <c r="X30" s="60"/>
      <c r="Y30" s="60"/>
      <c r="Z30" s="60"/>
      <c r="AA30" s="60"/>
      <c r="AB30" s="60"/>
      <c r="AC30" s="60"/>
      <c r="AD30" s="60"/>
      <c r="AE30" s="60"/>
      <c r="AF30" s="60"/>
      <c r="AG30" s="60"/>
      <c r="AH30" s="60"/>
      <c r="AI30" s="61"/>
      <c r="AJ30" s="61"/>
      <c r="AK30" s="60"/>
      <c r="AL30" s="60"/>
      <c r="AM30" s="60"/>
      <c r="AN30" s="62"/>
      <c r="AO30" s="60"/>
      <c r="AP30" s="60"/>
      <c r="AQ30" s="60"/>
      <c r="AR30" s="60"/>
      <c r="AS30" s="60"/>
      <c r="AT30" s="60"/>
      <c r="AU30" s="63"/>
    </row>
    <row r="31" spans="1:47" ht="10.5" customHeight="1">
      <c r="A31" s="26"/>
      <c r="B31" s="26"/>
      <c r="C31" s="26"/>
      <c r="D31" s="26"/>
      <c r="E31" s="26"/>
      <c r="F31" s="26"/>
      <c r="G31" s="26"/>
      <c r="H31" s="26"/>
      <c r="I31" s="26"/>
      <c r="J31" s="26"/>
      <c r="K31" s="26"/>
      <c r="L31" s="27"/>
      <c r="M31" s="26"/>
      <c r="N31" s="26"/>
      <c r="O31" s="26"/>
      <c r="P31" s="38"/>
      <c r="Q31" s="26"/>
      <c r="R31" s="26"/>
      <c r="S31" s="26"/>
      <c r="T31" s="26"/>
      <c r="U31" s="26"/>
      <c r="V31" s="26"/>
      <c r="W31" s="26"/>
      <c r="X31" s="26"/>
      <c r="Y31" s="26"/>
      <c r="Z31" s="26"/>
      <c r="AA31" s="26"/>
      <c r="AB31" s="26"/>
      <c r="AC31" s="26"/>
      <c r="AD31" s="26"/>
      <c r="AE31" s="26"/>
      <c r="AF31" s="26"/>
      <c r="AG31" s="26"/>
      <c r="AH31" s="26"/>
      <c r="AI31" s="27"/>
      <c r="AJ31" s="27"/>
      <c r="AK31" s="26"/>
      <c r="AL31" s="26"/>
      <c r="AM31" s="26"/>
      <c r="AN31" s="38"/>
      <c r="AO31" s="26"/>
      <c r="AP31" s="26"/>
      <c r="AQ31" s="26"/>
      <c r="AR31" s="26"/>
      <c r="AS31" s="26"/>
      <c r="AT31" s="26"/>
      <c r="AU31" s="26"/>
    </row>
    <row r="32" spans="1:47" ht="10.5" customHeight="1">
      <c r="A32" s="26"/>
      <c r="B32" s="26"/>
      <c r="C32" s="26"/>
      <c r="D32" s="26"/>
      <c r="E32" s="26"/>
      <c r="F32" s="26"/>
      <c r="G32" s="26"/>
      <c r="H32" s="26"/>
      <c r="I32" s="26"/>
      <c r="J32" s="26"/>
      <c r="K32" s="26"/>
      <c r="L32" s="27"/>
      <c r="M32" s="26"/>
      <c r="N32" s="26"/>
      <c r="O32" s="26"/>
      <c r="P32" s="38"/>
      <c r="Q32" s="26"/>
      <c r="R32" s="26"/>
      <c r="S32" s="26"/>
      <c r="T32" s="26"/>
      <c r="U32" s="26"/>
      <c r="V32" s="26"/>
      <c r="W32" s="26"/>
      <c r="X32" s="26"/>
      <c r="Y32" s="26"/>
      <c r="Z32" s="26"/>
      <c r="AA32" s="26"/>
      <c r="AB32" s="26"/>
      <c r="AC32" s="26"/>
      <c r="AD32" s="26"/>
      <c r="AE32" s="26"/>
      <c r="AF32" s="26"/>
      <c r="AG32" s="26"/>
      <c r="AH32" s="26"/>
      <c r="AI32" s="27"/>
      <c r="AJ32" s="27"/>
      <c r="AK32" s="26"/>
      <c r="AL32" s="26"/>
      <c r="AM32" s="26"/>
      <c r="AN32" s="38"/>
      <c r="AO32" s="26"/>
      <c r="AP32" s="26"/>
      <c r="AQ32" s="26"/>
      <c r="AR32" s="26"/>
      <c r="AS32" s="26"/>
      <c r="AT32" s="26"/>
      <c r="AU32" s="26"/>
    </row>
    <row r="33" spans="1:47" s="46" customFormat="1" ht="18.75" customHeight="1"/>
    <row r="34" spans="1:47" ht="10.5" customHeight="1">
      <c r="A34" s="26"/>
      <c r="B34" s="26"/>
      <c r="C34" s="26"/>
      <c r="D34" s="26"/>
      <c r="E34" s="26"/>
      <c r="F34" s="26"/>
      <c r="G34" s="26"/>
      <c r="H34" s="26"/>
      <c r="I34" s="26"/>
      <c r="J34" s="26"/>
      <c r="K34" s="26"/>
      <c r="L34" s="27"/>
      <c r="M34" s="26"/>
      <c r="N34" s="26"/>
      <c r="O34" s="26"/>
      <c r="P34" s="38"/>
      <c r="Q34" s="26"/>
      <c r="R34" s="26"/>
      <c r="S34" s="26"/>
      <c r="T34" s="26"/>
      <c r="U34" s="26"/>
      <c r="V34" s="26"/>
      <c r="W34" s="26"/>
      <c r="X34" s="26"/>
      <c r="Y34" s="26"/>
      <c r="Z34" s="26"/>
      <c r="AA34" s="26"/>
      <c r="AB34" s="26"/>
      <c r="AC34" s="26"/>
      <c r="AD34" s="26"/>
      <c r="AE34" s="26"/>
      <c r="AF34" s="26"/>
      <c r="AG34" s="26"/>
      <c r="AH34" s="26"/>
      <c r="AI34" s="27"/>
      <c r="AJ34" s="27"/>
      <c r="AK34" s="26"/>
      <c r="AL34" s="26"/>
      <c r="AM34" s="26"/>
      <c r="AN34" s="38"/>
      <c r="AO34" s="26"/>
      <c r="AP34" s="26"/>
      <c r="AQ34" s="26"/>
      <c r="AR34" s="26"/>
      <c r="AS34" s="26"/>
      <c r="AT34" s="26"/>
      <c r="AU34" s="26"/>
    </row>
    <row r="35" spans="1:47" ht="10.5" customHeight="1">
      <c r="A35" s="26"/>
      <c r="B35" s="26"/>
      <c r="C35" s="26"/>
      <c r="D35" s="26"/>
      <c r="E35" s="26"/>
      <c r="F35" s="26"/>
      <c r="G35" s="26"/>
      <c r="H35" s="26"/>
      <c r="I35" s="26"/>
      <c r="J35" s="26"/>
      <c r="K35" s="26"/>
      <c r="L35" s="27"/>
      <c r="M35" s="26"/>
      <c r="N35" s="26"/>
      <c r="O35" s="26"/>
      <c r="P35" s="38"/>
      <c r="Q35" s="26"/>
      <c r="R35" s="26"/>
      <c r="S35" s="26"/>
      <c r="T35" s="26"/>
      <c r="U35" s="26"/>
      <c r="V35" s="26"/>
      <c r="W35" s="26"/>
      <c r="X35" s="26"/>
      <c r="Y35" s="26"/>
      <c r="Z35" s="26"/>
      <c r="AA35" s="26"/>
      <c r="AB35" s="26"/>
      <c r="AC35" s="26"/>
      <c r="AD35" s="26"/>
      <c r="AE35" s="26"/>
      <c r="AF35" s="26"/>
      <c r="AG35" s="26"/>
      <c r="AH35" s="26"/>
      <c r="AI35" s="27"/>
      <c r="AJ35" s="27"/>
      <c r="AK35" s="26"/>
      <c r="AL35" s="26"/>
      <c r="AM35" s="26"/>
      <c r="AN35" s="38"/>
      <c r="AO35" s="26"/>
      <c r="AP35" s="26"/>
      <c r="AQ35" s="26"/>
      <c r="AR35" s="26"/>
      <c r="AS35" s="26"/>
      <c r="AT35" s="26"/>
      <c r="AU35" s="26"/>
    </row>
    <row r="36" spans="1:47" ht="18" customHeight="1"/>
    <row r="38" spans="1:47" s="106" customFormat="1" ht="14.25"/>
    <row r="39" spans="1:47" s="106" customFormat="1" ht="14.25"/>
    <row r="40" spans="1:47" s="106" customFormat="1" ht="18.75" customHeight="1"/>
    <row r="42" spans="1:47" s="46" customFormat="1" ht="18.75" customHeight="1"/>
  </sheetData>
  <mergeCells count="19">
    <mergeCell ref="D14:AT14"/>
    <mergeCell ref="K19:P19"/>
    <mergeCell ref="R19:AD19"/>
    <mergeCell ref="AK19:AN19"/>
    <mergeCell ref="N3:Y3"/>
    <mergeCell ref="N4:Y4"/>
    <mergeCell ref="K21:P21"/>
    <mergeCell ref="R21:AD21"/>
    <mergeCell ref="AK21:AN21"/>
    <mergeCell ref="AJ7:AN7"/>
    <mergeCell ref="K8:P8"/>
    <mergeCell ref="R8:AE8"/>
    <mergeCell ref="AJ8:AN8"/>
    <mergeCell ref="K10:P10"/>
    <mergeCell ref="R10:AE10"/>
    <mergeCell ref="AJ10:AN10"/>
    <mergeCell ref="K7:P7"/>
    <mergeCell ref="R7:AE7"/>
    <mergeCell ref="D13:AT13"/>
  </mergeCells>
  <phoneticPr fontId="4"/>
  <printOptions horizontalCentered="1"/>
  <pageMargins left="0.78740157480314965" right="0.59055118110236227" top="0.78740157480314965" bottom="0.59055118110236227" header="0.35433070866141736" footer="0.19685039370078741"/>
  <pageSetup paperSize="9" scale="89" fitToHeight="2" orientation="portrait" r:id="rId1"/>
  <headerFooter alignWithMargins="0">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P42"/>
  <sheetViews>
    <sheetView view="pageBreakPreview" topLeftCell="A33" zoomScaleNormal="100" zoomScaleSheetLayoutView="100" workbookViewId="0">
      <selection activeCell="E39" sqref="E39"/>
    </sheetView>
  </sheetViews>
  <sheetFormatPr defaultRowHeight="25.5" customHeight="1" outlineLevelRow="1"/>
  <cols>
    <col min="1" max="1" width="2.5" style="110" customWidth="1"/>
    <col min="2" max="4" width="1.25" style="110" customWidth="1"/>
    <col min="5" max="5" width="15" style="110" customWidth="1"/>
    <col min="6" max="8" width="1.25" style="110" customWidth="1"/>
    <col min="9" max="9" width="3.75" style="110" customWidth="1"/>
    <col min="10" max="10" width="4.75" style="110" customWidth="1"/>
    <col min="11" max="11" width="1.625" style="110" customWidth="1"/>
    <col min="12" max="13" width="17.625" style="111" customWidth="1"/>
    <col min="14" max="14" width="16.25" style="111" customWidth="1"/>
    <col min="15" max="15" width="9.625" style="111" customWidth="1"/>
    <col min="16" max="16" width="2.25" style="111" customWidth="1"/>
    <col min="17" max="16384" width="9" style="111"/>
  </cols>
  <sheetData>
    <row r="1" spans="1:16" ht="25.5" customHeight="1">
      <c r="A1" s="109" t="s">
        <v>184</v>
      </c>
      <c r="N1" s="112"/>
    </row>
    <row r="2" spans="1:16" ht="13.5" customHeight="1">
      <c r="A2" s="109"/>
    </row>
    <row r="3" spans="1:16" ht="25.5" customHeight="1">
      <c r="A3" s="109" t="s">
        <v>185</v>
      </c>
    </row>
    <row r="4" spans="1:16" ht="13.5" hidden="1" customHeight="1"/>
    <row r="5" spans="1:16" s="114" customFormat="1" ht="18" customHeight="1">
      <c r="A5" s="113"/>
      <c r="B5" s="113"/>
      <c r="C5" s="113"/>
      <c r="D5" s="113"/>
      <c r="E5" s="113"/>
      <c r="F5" s="113"/>
      <c r="G5" s="113"/>
      <c r="H5" s="113"/>
      <c r="I5" s="113"/>
      <c r="J5" s="113"/>
      <c r="K5" s="113"/>
      <c r="N5" s="1209" t="s">
        <v>186</v>
      </c>
      <c r="O5" s="1209"/>
      <c r="P5" s="115"/>
    </row>
    <row r="6" spans="1:16" s="125" customFormat="1" ht="35.25" customHeight="1">
      <c r="A6" s="116"/>
      <c r="B6" s="117"/>
      <c r="C6" s="1210" t="s">
        <v>187</v>
      </c>
      <c r="D6" s="1210"/>
      <c r="E6" s="1210"/>
      <c r="F6" s="1210"/>
      <c r="G6" s="1210"/>
      <c r="H6" s="1210"/>
      <c r="I6" s="1210"/>
      <c r="J6" s="118"/>
      <c r="K6" s="119"/>
      <c r="L6" s="120" t="s">
        <v>188</v>
      </c>
      <c r="M6" s="121" t="s">
        <v>189</v>
      </c>
      <c r="N6" s="121" t="s">
        <v>190</v>
      </c>
      <c r="O6" s="120" t="s">
        <v>54</v>
      </c>
      <c r="P6" s="122"/>
    </row>
    <row r="7" spans="1:16" ht="35.25" customHeight="1">
      <c r="A7" s="126"/>
      <c r="B7" s="127"/>
      <c r="C7" s="1211" t="s">
        <v>157</v>
      </c>
      <c r="D7" s="1211"/>
      <c r="E7" s="1211"/>
      <c r="F7" s="1211"/>
      <c r="G7" s="1211"/>
      <c r="H7" s="1211"/>
      <c r="I7" s="1211"/>
      <c r="J7" s="128"/>
      <c r="K7" s="129"/>
      <c r="L7" s="130">
        <v>1830103</v>
      </c>
      <c r="M7" s="130">
        <v>1769978</v>
      </c>
      <c r="N7" s="130">
        <f>L7-M7</f>
        <v>60125</v>
      </c>
      <c r="O7" s="131">
        <v>3.4</v>
      </c>
    </row>
    <row r="8" spans="1:16" ht="35.25" customHeight="1">
      <c r="A8" s="126"/>
      <c r="B8" s="127"/>
      <c r="C8" s="1211" t="s">
        <v>193</v>
      </c>
      <c r="D8" s="1211"/>
      <c r="E8" s="1211"/>
      <c r="F8" s="1211"/>
      <c r="G8" s="1211"/>
      <c r="H8" s="1211"/>
      <c r="I8" s="1211"/>
      <c r="J8" s="128"/>
      <c r="K8" s="129"/>
      <c r="L8" s="130">
        <f>SUM(L20,L24,L30,L31)+1</f>
        <v>1709717</v>
      </c>
      <c r="M8" s="130">
        <f>SUM(M20,M24,M30,M31)</f>
        <v>1678732</v>
      </c>
      <c r="N8" s="130">
        <f>SUM(N20,N24,N30,N31)+1</f>
        <v>30985</v>
      </c>
      <c r="O8" s="131">
        <v>1.8</v>
      </c>
    </row>
    <row r="9" spans="1:16" ht="35.25" customHeight="1">
      <c r="A9" s="136"/>
      <c r="B9" s="137"/>
      <c r="C9" s="1212" t="s">
        <v>194</v>
      </c>
      <c r="D9" s="1212"/>
      <c r="E9" s="1213"/>
      <c r="F9" s="1213"/>
      <c r="G9" s="1213"/>
      <c r="H9" s="1213"/>
      <c r="I9" s="1213"/>
      <c r="J9" s="1213"/>
      <c r="K9" s="138"/>
      <c r="L9" s="139">
        <v>7959</v>
      </c>
      <c r="M9" s="139">
        <v>2645</v>
      </c>
      <c r="N9" s="139">
        <f>L9-M9</f>
        <v>5314</v>
      </c>
      <c r="O9" s="140">
        <v>201</v>
      </c>
    </row>
    <row r="10" spans="1:16" ht="35.25" customHeight="1">
      <c r="A10" s="136"/>
      <c r="B10" s="143"/>
      <c r="C10" s="1205" t="s">
        <v>196</v>
      </c>
      <c r="D10" s="1205"/>
      <c r="E10" s="1206"/>
      <c r="F10" s="1206"/>
      <c r="G10" s="1206"/>
      <c r="H10" s="1206"/>
      <c r="I10" s="1206"/>
      <c r="J10" s="1206"/>
      <c r="K10" s="144"/>
      <c r="L10" s="145">
        <v>2783</v>
      </c>
      <c r="M10" s="145">
        <v>2746</v>
      </c>
      <c r="N10" s="145">
        <f>L10-M10+1</f>
        <v>38</v>
      </c>
      <c r="O10" s="146">
        <v>1.4</v>
      </c>
    </row>
    <row r="11" spans="1:16" ht="35.25" customHeight="1">
      <c r="A11" s="136"/>
      <c r="B11" s="143"/>
      <c r="C11" s="1205" t="s">
        <v>198</v>
      </c>
      <c r="D11" s="1205"/>
      <c r="E11" s="1206"/>
      <c r="F11" s="1206"/>
      <c r="G11" s="1206"/>
      <c r="H11" s="1206"/>
      <c r="I11" s="1206"/>
      <c r="J11" s="1206"/>
      <c r="K11" s="144"/>
      <c r="L11" s="145">
        <v>276</v>
      </c>
      <c r="M11" s="145">
        <v>493</v>
      </c>
      <c r="N11" s="145">
        <f t="shared" ref="N11:N15" si="0">L11-M11</f>
        <v>-217</v>
      </c>
      <c r="O11" s="146">
        <v>-44</v>
      </c>
    </row>
    <row r="12" spans="1:16" ht="35.25" customHeight="1">
      <c r="A12" s="136"/>
      <c r="B12" s="149"/>
      <c r="C12" s="1205" t="s">
        <v>200</v>
      </c>
      <c r="D12" s="1205"/>
      <c r="E12" s="1206"/>
      <c r="F12" s="1206"/>
      <c r="G12" s="1206"/>
      <c r="H12" s="1206"/>
      <c r="I12" s="1206"/>
      <c r="J12" s="1206"/>
      <c r="K12" s="150"/>
      <c r="L12" s="151">
        <v>297406</v>
      </c>
      <c r="M12" s="151">
        <v>292238</v>
      </c>
      <c r="N12" s="151">
        <f t="shared" si="0"/>
        <v>5168</v>
      </c>
      <c r="O12" s="152">
        <v>1.8</v>
      </c>
    </row>
    <row r="13" spans="1:16" ht="35.25" customHeight="1">
      <c r="A13" s="136"/>
      <c r="B13" s="149"/>
      <c r="C13" s="1205" t="s">
        <v>202</v>
      </c>
      <c r="D13" s="1205"/>
      <c r="E13" s="1206"/>
      <c r="F13" s="1206"/>
      <c r="G13" s="1206"/>
      <c r="H13" s="1206"/>
      <c r="I13" s="1206"/>
      <c r="J13" s="1206"/>
      <c r="K13" s="150"/>
      <c r="L13" s="151">
        <v>531</v>
      </c>
      <c r="M13" s="151">
        <v>518</v>
      </c>
      <c r="N13" s="151">
        <f>L13-M13-1</f>
        <v>12</v>
      </c>
      <c r="O13" s="152">
        <v>2.4</v>
      </c>
    </row>
    <row r="14" spans="1:16" ht="35.25" customHeight="1">
      <c r="A14" s="136"/>
      <c r="B14" s="149"/>
      <c r="C14" s="1205" t="s">
        <v>204</v>
      </c>
      <c r="D14" s="1205"/>
      <c r="E14" s="1206"/>
      <c r="F14" s="1206"/>
      <c r="G14" s="1206"/>
      <c r="H14" s="1206"/>
      <c r="I14" s="1206"/>
      <c r="J14" s="1206"/>
      <c r="K14" s="150"/>
      <c r="L14" s="151">
        <v>299381</v>
      </c>
      <c r="M14" s="151">
        <v>287702</v>
      </c>
      <c r="N14" s="151">
        <f t="shared" si="0"/>
        <v>11679</v>
      </c>
      <c r="O14" s="152">
        <v>4.0999999999999996</v>
      </c>
    </row>
    <row r="15" spans="1:16" ht="35.25" customHeight="1" thickBot="1">
      <c r="A15" s="136"/>
      <c r="B15" s="149"/>
      <c r="C15" s="1205" t="s">
        <v>206</v>
      </c>
      <c r="D15" s="1205"/>
      <c r="E15" s="1206"/>
      <c r="F15" s="1206"/>
      <c r="G15" s="1206"/>
      <c r="H15" s="1206"/>
      <c r="I15" s="1206"/>
      <c r="J15" s="1206"/>
      <c r="K15" s="150"/>
      <c r="L15" s="151">
        <v>35327</v>
      </c>
      <c r="M15" s="151">
        <v>34184</v>
      </c>
      <c r="N15" s="151">
        <f t="shared" si="0"/>
        <v>1143</v>
      </c>
      <c r="O15" s="146">
        <v>3.3</v>
      </c>
    </row>
    <row r="16" spans="1:16" ht="24" hidden="1" customHeight="1">
      <c r="A16" s="136"/>
      <c r="B16" s="155"/>
      <c r="C16" s="1207" t="s">
        <v>208</v>
      </c>
      <c r="D16" s="1207"/>
      <c r="E16" s="1208"/>
      <c r="F16" s="1208"/>
      <c r="G16" s="1208"/>
      <c r="H16" s="1208"/>
      <c r="I16" s="1208"/>
      <c r="J16" s="1208"/>
      <c r="K16" s="156"/>
      <c r="L16" s="157"/>
      <c r="M16" s="157"/>
      <c r="N16" s="158"/>
      <c r="O16" s="159"/>
    </row>
    <row r="17" spans="1:15" ht="19.5" hidden="1" customHeight="1">
      <c r="A17" s="136"/>
      <c r="B17" s="149"/>
      <c r="C17" s="160"/>
      <c r="D17" s="160"/>
      <c r="E17" s="160"/>
      <c r="F17" s="160"/>
      <c r="G17" s="160"/>
      <c r="H17" s="160"/>
      <c r="I17" s="160"/>
      <c r="J17" s="160"/>
      <c r="K17" s="156"/>
      <c r="L17" s="161"/>
      <c r="M17" s="161"/>
      <c r="N17" s="162"/>
      <c r="O17" s="162"/>
    </row>
    <row r="18" spans="1:15" ht="24" hidden="1" customHeight="1">
      <c r="A18" s="136"/>
      <c r="B18" s="163"/>
      <c r="C18" s="1207" t="s">
        <v>209</v>
      </c>
      <c r="D18" s="1207"/>
      <c r="E18" s="1208"/>
      <c r="F18" s="1208"/>
      <c r="G18" s="1208"/>
      <c r="H18" s="1208"/>
      <c r="I18" s="1208"/>
      <c r="J18" s="1208"/>
      <c r="K18" s="164"/>
      <c r="L18" s="157"/>
      <c r="M18" s="157"/>
      <c r="N18" s="158"/>
      <c r="O18" s="159"/>
    </row>
    <row r="19" spans="1:15" ht="19.5" hidden="1" customHeight="1" thickBot="1">
      <c r="A19" s="136"/>
      <c r="B19" s="163"/>
      <c r="C19" s="160"/>
      <c r="D19" s="160"/>
      <c r="E19" s="160"/>
      <c r="F19" s="160"/>
      <c r="G19" s="160"/>
      <c r="H19" s="160"/>
      <c r="I19" s="160"/>
      <c r="J19" s="160"/>
      <c r="K19" s="156"/>
      <c r="L19" s="161"/>
      <c r="M19" s="161"/>
      <c r="N19" s="162"/>
      <c r="O19" s="162"/>
    </row>
    <row r="20" spans="1:15" ht="35.25" customHeight="1" thickTop="1">
      <c r="A20" s="136"/>
      <c r="B20" s="165"/>
      <c r="C20" s="1202" t="s">
        <v>210</v>
      </c>
      <c r="D20" s="1202"/>
      <c r="E20" s="1202"/>
      <c r="F20" s="1202"/>
      <c r="G20" s="1202"/>
      <c r="H20" s="1202"/>
      <c r="I20" s="1202"/>
      <c r="J20" s="1202"/>
      <c r="K20" s="166"/>
      <c r="L20" s="167">
        <f>SUM(L9:L19)+1</f>
        <v>643664</v>
      </c>
      <c r="M20" s="167">
        <f>SUM(M9:M19)</f>
        <v>620526</v>
      </c>
      <c r="N20" s="167">
        <f>SUM(N9:N19)+1</f>
        <v>23138</v>
      </c>
      <c r="O20" s="168">
        <v>3.7</v>
      </c>
    </row>
    <row r="21" spans="1:15" ht="35.25" customHeight="1">
      <c r="A21" s="136"/>
      <c r="B21" s="163"/>
      <c r="C21" s="1203" t="s">
        <v>211</v>
      </c>
      <c r="D21" s="1203"/>
      <c r="E21" s="1203"/>
      <c r="F21" s="1203"/>
      <c r="G21" s="1203"/>
      <c r="H21" s="1203"/>
      <c r="I21" s="1203"/>
      <c r="J21" s="1203"/>
      <c r="K21" s="150"/>
      <c r="L21" s="151">
        <v>13356</v>
      </c>
      <c r="M21" s="151">
        <v>13095</v>
      </c>
      <c r="N21" s="151">
        <f t="shared" ref="N21:N23" si="1">L21-M21</f>
        <v>261</v>
      </c>
      <c r="O21" s="152">
        <v>2</v>
      </c>
    </row>
    <row r="22" spans="1:15" ht="35.25" customHeight="1">
      <c r="A22" s="136"/>
      <c r="B22" s="155"/>
      <c r="C22" s="1205" t="s">
        <v>213</v>
      </c>
      <c r="D22" s="1205"/>
      <c r="E22" s="1206"/>
      <c r="F22" s="1206"/>
      <c r="G22" s="1206"/>
      <c r="H22" s="1206"/>
      <c r="I22" s="1206"/>
      <c r="J22" s="1206"/>
      <c r="K22" s="144"/>
      <c r="L22" s="145">
        <v>42370</v>
      </c>
      <c r="M22" s="145">
        <v>22936</v>
      </c>
      <c r="N22" s="145">
        <f t="shared" si="1"/>
        <v>19434</v>
      </c>
      <c r="O22" s="146">
        <v>84.7</v>
      </c>
    </row>
    <row r="23" spans="1:15" ht="35.25" customHeight="1" thickBot="1">
      <c r="A23" s="136"/>
      <c r="B23" s="155"/>
      <c r="C23" s="1207" t="s">
        <v>215</v>
      </c>
      <c r="D23" s="1207"/>
      <c r="E23" s="1208"/>
      <c r="F23" s="1208"/>
      <c r="G23" s="1208"/>
      <c r="H23" s="1208"/>
      <c r="I23" s="1208"/>
      <c r="J23" s="1208"/>
      <c r="K23" s="156"/>
      <c r="L23" s="161">
        <v>160259</v>
      </c>
      <c r="M23" s="161">
        <v>161628</v>
      </c>
      <c r="N23" s="161">
        <f t="shared" si="1"/>
        <v>-1369</v>
      </c>
      <c r="O23" s="171">
        <v>-0.8</v>
      </c>
    </row>
    <row r="24" spans="1:15" ht="35.25" customHeight="1" thickTop="1">
      <c r="A24" s="136"/>
      <c r="B24" s="165"/>
      <c r="C24" s="1202" t="s">
        <v>217</v>
      </c>
      <c r="D24" s="1202"/>
      <c r="E24" s="1202"/>
      <c r="F24" s="1202"/>
      <c r="G24" s="1202"/>
      <c r="H24" s="1202"/>
      <c r="I24" s="1202"/>
      <c r="J24" s="1202"/>
      <c r="K24" s="166"/>
      <c r="L24" s="167">
        <f>SUM(L21:L23)</f>
        <v>215985</v>
      </c>
      <c r="M24" s="167">
        <f>SUM(M21:M23)</f>
        <v>197659</v>
      </c>
      <c r="N24" s="167">
        <f>SUM(N21:N23)</f>
        <v>18326</v>
      </c>
      <c r="O24" s="168">
        <v>9.3000000000000007</v>
      </c>
    </row>
    <row r="25" spans="1:15" ht="35.25" customHeight="1">
      <c r="A25" s="136"/>
      <c r="B25" s="174"/>
      <c r="C25" s="1212" t="s">
        <v>218</v>
      </c>
      <c r="D25" s="1212"/>
      <c r="E25" s="1213"/>
      <c r="F25" s="1213"/>
      <c r="G25" s="1213"/>
      <c r="H25" s="1213"/>
      <c r="I25" s="1213"/>
      <c r="J25" s="1213"/>
      <c r="K25" s="138"/>
      <c r="L25" s="139">
        <v>109139</v>
      </c>
      <c r="M25" s="139">
        <v>98111</v>
      </c>
      <c r="N25" s="139">
        <f>L25-M25-1</f>
        <v>11027</v>
      </c>
      <c r="O25" s="140">
        <v>11.2</v>
      </c>
    </row>
    <row r="26" spans="1:15" ht="35.25" customHeight="1" thickBot="1">
      <c r="A26" s="136"/>
      <c r="B26" s="143"/>
      <c r="C26" s="1214" t="s">
        <v>220</v>
      </c>
      <c r="D26" s="1214"/>
      <c r="E26" s="1215"/>
      <c r="F26" s="1215"/>
      <c r="G26" s="1206"/>
      <c r="H26" s="1206"/>
      <c r="I26" s="1206"/>
      <c r="J26" s="1206"/>
      <c r="K26" s="150"/>
      <c r="L26" s="151">
        <v>2569</v>
      </c>
      <c r="M26" s="151">
        <v>2527</v>
      </c>
      <c r="N26" s="151">
        <f t="shared" ref="N26:N29" si="2">L26-M26</f>
        <v>42</v>
      </c>
      <c r="O26" s="152">
        <v>1.6</v>
      </c>
    </row>
    <row r="27" spans="1:15" ht="35.25" hidden="1" customHeight="1">
      <c r="A27" s="136"/>
      <c r="B27" s="163"/>
      <c r="C27" s="1203" t="s">
        <v>222</v>
      </c>
      <c r="D27" s="1203"/>
      <c r="E27" s="1204"/>
      <c r="F27" s="1204"/>
      <c r="G27" s="1204"/>
      <c r="H27" s="1204"/>
      <c r="I27" s="1204"/>
      <c r="J27" s="1204"/>
      <c r="K27" s="150"/>
      <c r="L27" s="175"/>
      <c r="M27" s="175"/>
      <c r="N27" s="145"/>
      <c r="O27" s="176"/>
    </row>
    <row r="28" spans="1:15" ht="35.25" hidden="1" customHeight="1">
      <c r="A28" s="136"/>
      <c r="B28" s="143"/>
      <c r="C28" s="1205" t="s">
        <v>224</v>
      </c>
      <c r="D28" s="1205"/>
      <c r="E28" s="1206"/>
      <c r="F28" s="1206"/>
      <c r="G28" s="1206"/>
      <c r="H28" s="1206"/>
      <c r="I28" s="1206"/>
      <c r="J28" s="1206"/>
      <c r="K28" s="150"/>
      <c r="L28" s="177"/>
      <c r="M28" s="177"/>
      <c r="N28" s="151"/>
      <c r="O28" s="178"/>
    </row>
    <row r="29" spans="1:15" ht="22.5" hidden="1" customHeight="1" outlineLevel="1" thickBot="1">
      <c r="A29" s="136"/>
      <c r="B29" s="163"/>
      <c r="C29" s="1207" t="s">
        <v>225</v>
      </c>
      <c r="D29" s="1207"/>
      <c r="E29" s="1207"/>
      <c r="F29" s="1207"/>
      <c r="G29" s="1207"/>
      <c r="H29" s="1207"/>
      <c r="I29" s="1207"/>
      <c r="J29" s="1207"/>
      <c r="K29" s="156"/>
      <c r="L29" s="181">
        <v>0</v>
      </c>
      <c r="M29" s="181">
        <v>0</v>
      </c>
      <c r="N29" s="161">
        <f t="shared" si="2"/>
        <v>0</v>
      </c>
      <c r="O29" s="171"/>
    </row>
    <row r="30" spans="1:15" ht="35.25" customHeight="1" collapsed="1" thickTop="1">
      <c r="A30" s="136"/>
      <c r="B30" s="165"/>
      <c r="C30" s="1202" t="s">
        <v>226</v>
      </c>
      <c r="D30" s="1202"/>
      <c r="E30" s="1202"/>
      <c r="F30" s="1202"/>
      <c r="G30" s="1202"/>
      <c r="H30" s="1202"/>
      <c r="I30" s="1202"/>
      <c r="J30" s="1202"/>
      <c r="K30" s="166"/>
      <c r="L30" s="167">
        <f>SUM(L25:L29)-1</f>
        <v>111707</v>
      </c>
      <c r="M30" s="167">
        <f>SUM(M25:M29)</f>
        <v>100638</v>
      </c>
      <c r="N30" s="167">
        <f>SUM(N25:N29)</f>
        <v>11069</v>
      </c>
      <c r="O30" s="168">
        <v>11</v>
      </c>
    </row>
    <row r="31" spans="1:15" ht="35.25" customHeight="1">
      <c r="A31" s="136"/>
      <c r="B31" s="174"/>
      <c r="C31" s="1197" t="s">
        <v>227</v>
      </c>
      <c r="D31" s="1197"/>
      <c r="E31" s="1198"/>
      <c r="F31" s="1198"/>
      <c r="G31" s="1198"/>
      <c r="H31" s="1198"/>
      <c r="I31" s="1198"/>
      <c r="J31" s="1198"/>
      <c r="K31" s="182"/>
      <c r="L31" s="183">
        <v>738360</v>
      </c>
      <c r="M31" s="183">
        <v>759909</v>
      </c>
      <c r="N31" s="183">
        <f>L31-M31</f>
        <v>-21549</v>
      </c>
      <c r="O31" s="184">
        <v>-2.8</v>
      </c>
    </row>
    <row r="32" spans="1:15" ht="35.25" customHeight="1">
      <c r="A32" s="116"/>
      <c r="B32" s="117"/>
      <c r="C32" s="117"/>
      <c r="D32" s="117"/>
      <c r="E32" s="1199" t="s">
        <v>229</v>
      </c>
      <c r="F32" s="1199"/>
      <c r="G32" s="1199"/>
      <c r="H32" s="1199"/>
      <c r="I32" s="1199"/>
      <c r="J32" s="185"/>
      <c r="K32" s="186"/>
      <c r="L32" s="187">
        <f>SUM(L7,L8)-1</f>
        <v>3539819</v>
      </c>
      <c r="M32" s="187">
        <f>SUM(M7,M8)</f>
        <v>3448710</v>
      </c>
      <c r="N32" s="187">
        <f>SUM(N7,N8)</f>
        <v>91110</v>
      </c>
      <c r="O32" s="188">
        <v>2.6</v>
      </c>
    </row>
    <row r="33" spans="1:15" ht="35.25" customHeight="1">
      <c r="A33" s="190"/>
      <c r="B33" s="191"/>
      <c r="C33" s="191"/>
      <c r="D33" s="191"/>
      <c r="E33" s="1200" t="s">
        <v>230</v>
      </c>
      <c r="F33" s="1200"/>
      <c r="G33" s="1200"/>
      <c r="H33" s="1200"/>
      <c r="I33" s="1200"/>
      <c r="J33" s="192"/>
      <c r="K33" s="193"/>
      <c r="L33" s="194">
        <v>2678464</v>
      </c>
      <c r="M33" s="194">
        <v>2566620</v>
      </c>
      <c r="N33" s="194">
        <f>L33-M33</f>
        <v>111844</v>
      </c>
      <c r="O33" s="195">
        <v>4.4000000000000004</v>
      </c>
    </row>
    <row r="34" spans="1:15" ht="9" customHeight="1">
      <c r="A34" s="122"/>
      <c r="B34" s="196"/>
      <c r="C34" s="197"/>
      <c r="D34" s="197"/>
      <c r="E34" s="198"/>
      <c r="F34" s="198"/>
      <c r="G34" s="198"/>
      <c r="H34" s="198"/>
      <c r="I34" s="198"/>
      <c r="J34" s="198"/>
      <c r="K34" s="199"/>
      <c r="L34" s="200"/>
      <c r="M34" s="200"/>
      <c r="N34" s="200"/>
      <c r="O34" s="201"/>
    </row>
    <row r="35" spans="1:15" s="203" customFormat="1" ht="30" customHeight="1">
      <c r="A35" s="202"/>
      <c r="B35" s="1201"/>
      <c r="C35" s="1201"/>
      <c r="D35" s="1201"/>
      <c r="E35" s="1201"/>
      <c r="F35" s="1201"/>
      <c r="G35" s="1201"/>
      <c r="H35" s="1201"/>
      <c r="I35" s="1201"/>
      <c r="J35" s="1201"/>
      <c r="K35" s="1201"/>
      <c r="L35" s="1201"/>
      <c r="M35" s="1201"/>
      <c r="N35" s="1201"/>
      <c r="O35" s="1201"/>
    </row>
    <row r="36" spans="1:15" ht="25.5" customHeight="1">
      <c r="O36" s="204"/>
    </row>
    <row r="37" spans="1:15" ht="25.5" customHeight="1">
      <c r="O37" s="204"/>
    </row>
    <row r="38" spans="1:15" ht="25.5" customHeight="1">
      <c r="O38" s="204"/>
    </row>
    <row r="39" spans="1:15" ht="25.5" customHeight="1">
      <c r="O39" s="204"/>
    </row>
    <row r="40" spans="1:15" ht="25.5" customHeight="1">
      <c r="O40" s="205"/>
    </row>
    <row r="41" spans="1:15" ht="25.5" customHeight="1">
      <c r="O41" s="204"/>
    </row>
    <row r="42" spans="1:15" ht="25.5" customHeight="1">
      <c r="O42" s="206"/>
    </row>
  </sheetData>
  <mergeCells count="28">
    <mergeCell ref="C29:J29"/>
    <mergeCell ref="C16:J16"/>
    <mergeCell ref="N5:O5"/>
    <mergeCell ref="C6:I6"/>
    <mergeCell ref="C7:I7"/>
    <mergeCell ref="C8:I8"/>
    <mergeCell ref="C9:J9"/>
    <mergeCell ref="C10:J10"/>
    <mergeCell ref="C11:J11"/>
    <mergeCell ref="C12:J12"/>
    <mergeCell ref="C13:J13"/>
    <mergeCell ref="C14:J14"/>
    <mergeCell ref="C15:J15"/>
    <mergeCell ref="C24:J24"/>
    <mergeCell ref="C25:J25"/>
    <mergeCell ref="C26:J26"/>
    <mergeCell ref="C27:J27"/>
    <mergeCell ref="C28:J28"/>
    <mergeCell ref="C18:J18"/>
    <mergeCell ref="C20:J20"/>
    <mergeCell ref="C21:J21"/>
    <mergeCell ref="C22:J22"/>
    <mergeCell ref="C23:J23"/>
    <mergeCell ref="C31:J31"/>
    <mergeCell ref="E32:I32"/>
    <mergeCell ref="E33:I33"/>
    <mergeCell ref="B35:O35"/>
    <mergeCell ref="C30:J30"/>
  </mergeCells>
  <phoneticPr fontId="4"/>
  <printOptions horizontalCentered="1"/>
  <pageMargins left="0.6692913385826772" right="0.59055118110236227" top="0.62992125984251968" bottom="0.43307086614173229" header="0.39370078740157483" footer="0.39370078740157483"/>
  <pageSetup paperSize="9" scale="90" orientation="portrait" r:id="rId1"/>
  <headerFooter alignWithMargins="0">
    <oddFooter>&amp;C4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35"/>
  <sheetViews>
    <sheetView view="pageBreakPreview" topLeftCell="A30" zoomScaleNormal="100" zoomScaleSheetLayoutView="100" workbookViewId="0">
      <selection activeCell="M7" sqref="M7"/>
    </sheetView>
  </sheetViews>
  <sheetFormatPr defaultRowHeight="25.5" customHeight="1" outlineLevelRow="1"/>
  <cols>
    <col min="1" max="1" width="2.25" style="111" customWidth="1"/>
    <col min="2" max="2" width="94" style="111" customWidth="1"/>
    <col min="3" max="16384" width="9" style="111"/>
  </cols>
  <sheetData>
    <row r="2" spans="1:2" ht="13.5" customHeight="1"/>
    <row r="4" spans="1:2" ht="13.5" hidden="1" customHeight="1"/>
    <row r="5" spans="1:2" s="114" customFormat="1" ht="18" customHeight="1">
      <c r="A5" s="115"/>
    </row>
    <row r="6" spans="1:2" s="125" customFormat="1" ht="35.25" customHeight="1">
      <c r="A6" s="123"/>
      <c r="B6" s="124" t="s">
        <v>191</v>
      </c>
    </row>
    <row r="7" spans="1:2" ht="35.25" customHeight="1">
      <c r="A7" s="132"/>
      <c r="B7" s="133" t="s">
        <v>192</v>
      </c>
    </row>
    <row r="8" spans="1:2" ht="35.25" customHeight="1">
      <c r="A8" s="134"/>
      <c r="B8" s="135"/>
    </row>
    <row r="9" spans="1:2" ht="35.25" customHeight="1">
      <c r="A9" s="141"/>
      <c r="B9" s="142" t="s">
        <v>195</v>
      </c>
    </row>
    <row r="10" spans="1:2" ht="35.25" customHeight="1">
      <c r="A10" s="147"/>
      <c r="B10" s="148" t="s">
        <v>197</v>
      </c>
    </row>
    <row r="11" spans="1:2" ht="35.25" customHeight="1">
      <c r="A11" s="147"/>
      <c r="B11" s="148" t="s">
        <v>199</v>
      </c>
    </row>
    <row r="12" spans="1:2" ht="35.25" customHeight="1">
      <c r="A12" s="147"/>
      <c r="B12" s="148" t="s">
        <v>201</v>
      </c>
    </row>
    <row r="13" spans="1:2" ht="35.25" customHeight="1">
      <c r="A13" s="147"/>
      <c r="B13" s="148" t="s">
        <v>203</v>
      </c>
    </row>
    <row r="14" spans="1:2" ht="35.25" customHeight="1">
      <c r="A14" s="147"/>
      <c r="B14" s="148" t="s">
        <v>205</v>
      </c>
    </row>
    <row r="15" spans="1:2" ht="35.25" customHeight="1" thickBot="1">
      <c r="A15" s="153"/>
      <c r="B15" s="154" t="s">
        <v>207</v>
      </c>
    </row>
    <row r="16" spans="1:2" ht="24" hidden="1" customHeight="1">
      <c r="A16" s="134"/>
      <c r="B16" s="135"/>
    </row>
    <row r="17" spans="1:2" ht="19.5" hidden="1" customHeight="1">
      <c r="A17" s="134"/>
      <c r="B17" s="135"/>
    </row>
    <row r="18" spans="1:2" ht="24" hidden="1" customHeight="1">
      <c r="A18" s="134"/>
      <c r="B18" s="135"/>
    </row>
    <row r="19" spans="1:2" ht="19.5" hidden="1" customHeight="1" thickBot="1">
      <c r="A19" s="132"/>
      <c r="B19" s="133"/>
    </row>
    <row r="20" spans="1:2" ht="35.25" customHeight="1" thickTop="1">
      <c r="A20" s="169"/>
      <c r="B20" s="170"/>
    </row>
    <row r="21" spans="1:2" ht="35.25" customHeight="1">
      <c r="A21" s="132"/>
      <c r="B21" s="133" t="s">
        <v>212</v>
      </c>
    </row>
    <row r="22" spans="1:2" ht="35.25" customHeight="1">
      <c r="A22" s="147"/>
      <c r="B22" s="148" t="s">
        <v>214</v>
      </c>
    </row>
    <row r="23" spans="1:2" ht="35.25" customHeight="1" thickBot="1">
      <c r="A23" s="172"/>
      <c r="B23" s="173" t="s">
        <v>216</v>
      </c>
    </row>
    <row r="24" spans="1:2" ht="35.25" customHeight="1" thickTop="1">
      <c r="A24" s="169"/>
      <c r="B24" s="170"/>
    </row>
    <row r="25" spans="1:2" ht="35.25" customHeight="1">
      <c r="A25" s="132"/>
      <c r="B25" s="133" t="s">
        <v>219</v>
      </c>
    </row>
    <row r="26" spans="1:2" ht="35.25" customHeight="1" thickBot="1">
      <c r="A26" s="147"/>
      <c r="B26" s="148" t="s">
        <v>221</v>
      </c>
    </row>
    <row r="27" spans="1:2" ht="35.25" hidden="1" customHeight="1">
      <c r="A27" s="147"/>
      <c r="B27" s="148" t="s">
        <v>223</v>
      </c>
    </row>
    <row r="28" spans="1:2" ht="35.25" hidden="1" customHeight="1">
      <c r="A28" s="179"/>
      <c r="B28" s="180" t="s">
        <v>223</v>
      </c>
    </row>
    <row r="29" spans="1:2" ht="22.5" hidden="1" customHeight="1" outlineLevel="1" thickBot="1">
      <c r="A29" s="132"/>
      <c r="B29" s="133"/>
    </row>
    <row r="30" spans="1:2" ht="35.25" customHeight="1" collapsed="1" thickTop="1">
      <c r="A30" s="169"/>
      <c r="B30" s="170"/>
    </row>
    <row r="31" spans="1:2" ht="35.25" customHeight="1">
      <c r="A31" s="132"/>
      <c r="B31" s="1216" t="s">
        <v>228</v>
      </c>
    </row>
    <row r="32" spans="1:2" ht="35.25" customHeight="1">
      <c r="A32" s="189"/>
      <c r="B32" s="1217"/>
    </row>
    <row r="33" spans="1:2" ht="35.25" customHeight="1">
      <c r="A33" s="179"/>
      <c r="B33" s="135"/>
    </row>
    <row r="34" spans="1:2" ht="9" customHeight="1"/>
    <row r="35" spans="1:2" s="203" customFormat="1" ht="30" customHeight="1"/>
  </sheetData>
  <mergeCells count="1">
    <mergeCell ref="B31:B32"/>
  </mergeCells>
  <phoneticPr fontId="4"/>
  <printOptions horizontalCentered="1"/>
  <pageMargins left="0.6692913385826772" right="0.59055118110236227" top="0.62992125984251968" bottom="0.43307086614173229" header="0.39370078740157483" footer="0.39370078740157483"/>
  <pageSetup paperSize="9" scale="90" orientation="portrait" r:id="rId1"/>
  <headerFooter alignWithMargins="0">
    <oddFooter>&amp;C5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M34"/>
  <sheetViews>
    <sheetView showGridLines="0" view="pageBreakPreview" zoomScaleNormal="50" zoomScaleSheetLayoutView="100" workbookViewId="0">
      <pane xSplit="7" ySplit="5" topLeftCell="H6" activePane="bottomRight" state="frozen"/>
      <selection activeCell="M7" sqref="M7"/>
      <selection pane="topRight" activeCell="M7" sqref="M7"/>
      <selection pane="bottomLeft" activeCell="M7" sqref="M7"/>
      <selection pane="bottomRight" activeCell="M7" sqref="M7"/>
    </sheetView>
  </sheetViews>
  <sheetFormatPr defaultRowHeight="37.5" customHeight="1"/>
  <cols>
    <col min="1" max="1" width="2.625" style="207" customWidth="1"/>
    <col min="2" max="2" width="2.5" style="207" customWidth="1"/>
    <col min="3" max="3" width="10" style="207" customWidth="1"/>
    <col min="4" max="4" width="11.625" style="207" customWidth="1"/>
    <col min="5" max="5" width="2.5" style="207" customWidth="1"/>
    <col min="6" max="6" width="2.625" style="207" customWidth="1"/>
    <col min="7" max="7" width="1.5" style="207" customWidth="1"/>
    <col min="8" max="9" width="16.625" style="111" customWidth="1"/>
    <col min="10" max="10" width="16.625" style="203" customWidth="1"/>
    <col min="11" max="11" width="10" style="213" bestFit="1" customWidth="1"/>
    <col min="12" max="12" width="9" style="210"/>
    <col min="13" max="13" width="9" style="211"/>
    <col min="14" max="14" width="10.5" style="203" bestFit="1" customWidth="1"/>
    <col min="15" max="16384" width="9" style="203"/>
  </cols>
  <sheetData>
    <row r="1" spans="1:13" ht="24" customHeight="1">
      <c r="J1" s="208"/>
      <c r="K1" s="209"/>
    </row>
    <row r="2" spans="1:13" ht="24" customHeight="1">
      <c r="A2" s="109" t="s">
        <v>231</v>
      </c>
      <c r="B2" s="110"/>
      <c r="C2" s="110"/>
      <c r="D2" s="110"/>
      <c r="E2" s="110"/>
      <c r="F2" s="110"/>
      <c r="G2" s="110"/>
      <c r="J2" s="212"/>
    </row>
    <row r="3" spans="1:13" s="217" customFormat="1" ht="15" customHeight="1">
      <c r="A3" s="214"/>
      <c r="B3" s="214"/>
      <c r="C3" s="214"/>
      <c r="D3" s="214"/>
      <c r="E3" s="214"/>
      <c r="F3" s="214"/>
      <c r="G3" s="214"/>
      <c r="H3" s="214"/>
      <c r="I3" s="214"/>
      <c r="J3" s="20"/>
      <c r="K3" s="215"/>
      <c r="L3" s="210"/>
      <c r="M3" s="216"/>
    </row>
    <row r="4" spans="1:13" s="217" customFormat="1" ht="24" customHeight="1">
      <c r="A4" s="113"/>
      <c r="B4" s="113"/>
      <c r="C4" s="113"/>
      <c r="D4" s="113"/>
      <c r="E4" s="113"/>
      <c r="F4" s="113"/>
      <c r="G4" s="113"/>
      <c r="H4" s="114"/>
      <c r="I4" s="114"/>
      <c r="J4" s="1224" t="s">
        <v>232</v>
      </c>
      <c r="K4" s="1224"/>
      <c r="L4" s="210"/>
      <c r="M4" s="216"/>
    </row>
    <row r="5" spans="1:13" s="226" customFormat="1" ht="37.5" customHeight="1">
      <c r="A5" s="218"/>
      <c r="B5" s="219"/>
      <c r="C5" s="1225" t="s">
        <v>233</v>
      </c>
      <c r="D5" s="1225"/>
      <c r="E5" s="1225"/>
      <c r="F5" s="220"/>
      <c r="G5" s="221"/>
      <c r="H5" s="222" t="s">
        <v>188</v>
      </c>
      <c r="I5" s="222" t="s">
        <v>189</v>
      </c>
      <c r="J5" s="223" t="s">
        <v>190</v>
      </c>
      <c r="K5" s="224" t="s">
        <v>54</v>
      </c>
      <c r="L5" s="210"/>
      <c r="M5" s="225"/>
    </row>
    <row r="6" spans="1:13" s="226" customFormat="1" ht="28.5" customHeight="1">
      <c r="A6" s="227" t="s">
        <v>234</v>
      </c>
      <c r="B6" s="228"/>
      <c r="C6" s="228"/>
      <c r="D6" s="228"/>
      <c r="E6" s="228"/>
      <c r="F6" s="229"/>
      <c r="G6" s="230"/>
      <c r="H6" s="231"/>
      <c r="I6" s="231"/>
      <c r="J6" s="232"/>
      <c r="K6" s="233"/>
      <c r="L6" s="210"/>
      <c r="M6" s="225"/>
    </row>
    <row r="7" spans="1:13" s="226" customFormat="1" ht="18.75" customHeight="1">
      <c r="A7" s="234"/>
      <c r="B7" s="235"/>
      <c r="C7" s="235"/>
      <c r="D7" s="235"/>
      <c r="E7" s="235"/>
      <c r="F7" s="236"/>
      <c r="G7" s="237"/>
      <c r="H7" s="238"/>
      <c r="I7" s="238"/>
      <c r="J7" s="239"/>
      <c r="K7" s="240"/>
      <c r="L7" s="210"/>
      <c r="M7" s="225"/>
    </row>
    <row r="8" spans="1:13" s="246" customFormat="1" ht="24" customHeight="1">
      <c r="A8" s="1226"/>
      <c r="B8" s="1227" t="s">
        <v>235</v>
      </c>
      <c r="C8" s="1227"/>
      <c r="D8" s="1227"/>
      <c r="E8" s="1227"/>
      <c r="F8" s="1227"/>
      <c r="G8" s="241"/>
      <c r="H8" s="242">
        <v>711901</v>
      </c>
      <c r="I8" s="242">
        <v>742037</v>
      </c>
      <c r="J8" s="242">
        <v>-30136</v>
      </c>
      <c r="K8" s="243">
        <v>-4.0999999999999996</v>
      </c>
      <c r="L8" s="244"/>
      <c r="M8" s="245"/>
    </row>
    <row r="9" spans="1:13" ht="21.75" customHeight="1">
      <c r="A9" s="1226"/>
      <c r="B9" s="235"/>
      <c r="C9" s="235"/>
      <c r="D9" s="235"/>
      <c r="E9" s="235"/>
      <c r="F9" s="235"/>
      <c r="G9" s="237"/>
      <c r="H9" s="247">
        <v>700366</v>
      </c>
      <c r="I9" s="248"/>
      <c r="J9" s="249">
        <f>H9-I8</f>
        <v>-41671</v>
      </c>
      <c r="K9" s="250">
        <v>-5.6</v>
      </c>
    </row>
    <row r="10" spans="1:13" ht="30" customHeight="1">
      <c r="A10" s="1226"/>
      <c r="B10" s="1228" t="s">
        <v>236</v>
      </c>
      <c r="C10" s="1228"/>
      <c r="D10" s="1228"/>
      <c r="E10" s="1228"/>
      <c r="F10" s="1229"/>
      <c r="G10" s="237"/>
      <c r="H10" s="251">
        <v>7868</v>
      </c>
      <c r="I10" s="251">
        <v>3130</v>
      </c>
      <c r="J10" s="251">
        <v>4738</v>
      </c>
      <c r="K10" s="252">
        <v>151.4</v>
      </c>
    </row>
    <row r="11" spans="1:13" ht="30" customHeight="1">
      <c r="A11" s="1226"/>
      <c r="B11" s="1228" t="s">
        <v>237</v>
      </c>
      <c r="C11" s="1228"/>
      <c r="D11" s="1228"/>
      <c r="E11" s="1228"/>
      <c r="F11" s="1229"/>
      <c r="G11" s="237"/>
      <c r="H11" s="251">
        <v>50000</v>
      </c>
      <c r="I11" s="251">
        <v>33000</v>
      </c>
      <c r="J11" s="251">
        <v>17000</v>
      </c>
      <c r="K11" s="253">
        <v>51.5</v>
      </c>
    </row>
    <row r="12" spans="1:13" s="246" customFormat="1" ht="24" customHeight="1">
      <c r="A12" s="1226"/>
      <c r="B12" s="1227" t="s">
        <v>238</v>
      </c>
      <c r="C12" s="1227"/>
      <c r="D12" s="1227"/>
      <c r="E12" s="1227"/>
      <c r="F12" s="1230"/>
      <c r="G12" s="241"/>
      <c r="H12" s="242">
        <v>105917</v>
      </c>
      <c r="I12" s="242">
        <v>108885</v>
      </c>
      <c r="J12" s="242">
        <v>-2968</v>
      </c>
      <c r="K12" s="243">
        <v>-2.7</v>
      </c>
      <c r="L12" s="244"/>
      <c r="M12" s="245"/>
    </row>
    <row r="13" spans="1:13" ht="21.75" customHeight="1">
      <c r="A13" s="1226"/>
      <c r="B13" s="235"/>
      <c r="C13" s="235"/>
      <c r="D13" s="235"/>
      <c r="E13" s="235"/>
      <c r="F13" s="235"/>
      <c r="G13" s="237"/>
      <c r="H13" s="247">
        <v>104879</v>
      </c>
      <c r="I13" s="248"/>
      <c r="J13" s="249">
        <f>H13-I12</f>
        <v>-4006</v>
      </c>
      <c r="K13" s="250">
        <v>-3.7</v>
      </c>
      <c r="L13" s="244"/>
    </row>
    <row r="14" spans="1:13" ht="30" customHeight="1">
      <c r="A14" s="1226"/>
      <c r="B14" s="1228" t="s">
        <v>239</v>
      </c>
      <c r="C14" s="1228"/>
      <c r="D14" s="1228"/>
      <c r="E14" s="1228"/>
      <c r="F14" s="1229"/>
      <c r="G14" s="237"/>
      <c r="H14" s="251">
        <v>577139</v>
      </c>
      <c r="I14" s="251">
        <v>542014</v>
      </c>
      <c r="J14" s="251">
        <v>35125</v>
      </c>
      <c r="K14" s="252">
        <v>6.5</v>
      </c>
    </row>
    <row r="15" spans="1:13" ht="30" customHeight="1">
      <c r="A15" s="1226"/>
      <c r="B15" s="1228" t="s">
        <v>240</v>
      </c>
      <c r="C15" s="1228"/>
      <c r="D15" s="1228"/>
      <c r="E15" s="1228"/>
      <c r="F15" s="1229"/>
      <c r="G15" s="237"/>
      <c r="H15" s="251">
        <v>182018</v>
      </c>
      <c r="I15" s="251">
        <v>149449</v>
      </c>
      <c r="J15" s="251">
        <v>32569</v>
      </c>
      <c r="K15" s="252">
        <v>21.8</v>
      </c>
    </row>
    <row r="16" spans="1:13" ht="30" customHeight="1">
      <c r="A16" s="1226"/>
      <c r="B16" s="235"/>
      <c r="C16" s="254" t="s">
        <v>241</v>
      </c>
      <c r="D16" s="1231" t="s">
        <v>242</v>
      </c>
      <c r="E16" s="1232"/>
      <c r="F16" s="1232"/>
      <c r="G16" s="237"/>
      <c r="H16" s="251">
        <v>71900</v>
      </c>
      <c r="I16" s="251">
        <v>38300</v>
      </c>
      <c r="J16" s="251">
        <v>33600</v>
      </c>
      <c r="K16" s="252">
        <v>87.7</v>
      </c>
    </row>
    <row r="17" spans="1:13" ht="30" customHeight="1">
      <c r="A17" s="1226"/>
      <c r="B17" s="235"/>
      <c r="C17" s="254" t="s">
        <v>243</v>
      </c>
      <c r="D17" s="1233" t="s">
        <v>242</v>
      </c>
      <c r="E17" s="1232"/>
      <c r="F17" s="1232"/>
      <c r="G17" s="237"/>
      <c r="H17" s="251">
        <v>110118</v>
      </c>
      <c r="I17" s="251">
        <v>111149</v>
      </c>
      <c r="J17" s="251">
        <v>-1031</v>
      </c>
      <c r="K17" s="252">
        <v>-0.9</v>
      </c>
    </row>
    <row r="18" spans="1:13" ht="30" customHeight="1">
      <c r="A18" s="1226"/>
      <c r="B18" s="1228" t="s">
        <v>244</v>
      </c>
      <c r="C18" s="1228"/>
      <c r="D18" s="1228"/>
      <c r="E18" s="1228"/>
      <c r="F18" s="1229"/>
      <c r="G18" s="237"/>
      <c r="H18" s="251">
        <v>195259</v>
      </c>
      <c r="I18" s="251">
        <v>191463</v>
      </c>
      <c r="J18" s="251">
        <v>3797</v>
      </c>
      <c r="K18" s="252">
        <v>2</v>
      </c>
    </row>
    <row r="19" spans="1:13" ht="30" customHeight="1">
      <c r="A19" s="255"/>
      <c r="B19" s="236"/>
      <c r="C19" s="1221" t="s">
        <v>229</v>
      </c>
      <c r="D19" s="1221"/>
      <c r="E19" s="1221"/>
      <c r="F19" s="256"/>
      <c r="G19" s="257"/>
      <c r="H19" s="258">
        <v>1830103</v>
      </c>
      <c r="I19" s="258">
        <f>SUM(I8,I10,I11,I12,I14,I15,I18)</f>
        <v>1769978</v>
      </c>
      <c r="J19" s="258">
        <v>60125</v>
      </c>
      <c r="K19" s="259">
        <v>3.4</v>
      </c>
    </row>
    <row r="20" spans="1:13" ht="28.5" customHeight="1">
      <c r="A20" s="255"/>
      <c r="B20" s="236"/>
      <c r="C20" s="235"/>
      <c r="D20" s="235"/>
      <c r="E20" s="235"/>
      <c r="F20" s="260"/>
      <c r="G20" s="237"/>
      <c r="H20" s="261"/>
      <c r="I20" s="261"/>
      <c r="J20" s="261"/>
      <c r="K20" s="262"/>
    </row>
    <row r="21" spans="1:13" ht="28.5" customHeight="1">
      <c r="A21" s="263" t="s">
        <v>245</v>
      </c>
      <c r="B21" s="235"/>
      <c r="C21" s="236"/>
      <c r="D21" s="236"/>
      <c r="E21" s="236"/>
      <c r="F21" s="264"/>
      <c r="G21" s="237"/>
      <c r="H21" s="251"/>
      <c r="I21" s="251"/>
      <c r="J21" s="251"/>
      <c r="K21" s="252"/>
    </row>
    <row r="22" spans="1:13" ht="18.75" customHeight="1">
      <c r="A22" s="234"/>
      <c r="B22" s="235"/>
      <c r="C22" s="236"/>
      <c r="D22" s="236"/>
      <c r="E22" s="236"/>
      <c r="F22" s="264"/>
      <c r="G22" s="237"/>
      <c r="H22" s="251"/>
      <c r="I22" s="251"/>
      <c r="J22" s="251"/>
      <c r="K22" s="252"/>
    </row>
    <row r="23" spans="1:13" s="269" customFormat="1" ht="30" customHeight="1">
      <c r="A23" s="265"/>
      <c r="B23" s="1220" t="s">
        <v>246</v>
      </c>
      <c r="C23" s="1220"/>
      <c r="D23" s="1220"/>
      <c r="E23" s="1220"/>
      <c r="F23" s="1220"/>
      <c r="G23" s="266"/>
      <c r="H23" s="251">
        <v>300983</v>
      </c>
      <c r="I23" s="251">
        <v>300384</v>
      </c>
      <c r="J23" s="267">
        <v>599</v>
      </c>
      <c r="K23" s="252">
        <v>0.2</v>
      </c>
      <c r="L23" s="210"/>
      <c r="M23" s="268"/>
    </row>
    <row r="24" spans="1:13" s="269" customFormat="1" ht="30" customHeight="1">
      <c r="A24" s="265"/>
      <c r="B24" s="1220" t="s">
        <v>247</v>
      </c>
      <c r="C24" s="1220"/>
      <c r="D24" s="1220"/>
      <c r="E24" s="1220"/>
      <c r="F24" s="1220"/>
      <c r="G24" s="270"/>
      <c r="H24" s="251">
        <v>620355</v>
      </c>
      <c r="I24" s="251">
        <v>595584</v>
      </c>
      <c r="J24" s="267">
        <v>24771</v>
      </c>
      <c r="K24" s="252">
        <v>4.2</v>
      </c>
      <c r="L24" s="210"/>
      <c r="M24" s="268"/>
    </row>
    <row r="25" spans="1:13" s="269" customFormat="1" ht="30" customHeight="1">
      <c r="A25" s="265"/>
      <c r="B25" s="1220" t="s">
        <v>227</v>
      </c>
      <c r="C25" s="1220"/>
      <c r="D25" s="1220"/>
      <c r="E25" s="1220"/>
      <c r="F25" s="1220"/>
      <c r="G25" s="266"/>
      <c r="H25" s="251">
        <v>201919</v>
      </c>
      <c r="I25" s="251">
        <v>225542</v>
      </c>
      <c r="J25" s="267">
        <v>-23623</v>
      </c>
      <c r="K25" s="252">
        <v>-10.5</v>
      </c>
      <c r="L25" s="210"/>
      <c r="M25" s="268"/>
    </row>
    <row r="26" spans="1:13" s="111" customFormat="1" ht="30" customHeight="1">
      <c r="A26" s="271"/>
      <c r="B26" s="1219" t="s">
        <v>248</v>
      </c>
      <c r="C26" s="1219"/>
      <c r="D26" s="1219"/>
      <c r="E26" s="1219"/>
      <c r="F26" s="1219"/>
      <c r="G26" s="272"/>
      <c r="H26" s="251">
        <v>279117</v>
      </c>
      <c r="I26" s="251">
        <v>227158</v>
      </c>
      <c r="J26" s="251">
        <v>51959</v>
      </c>
      <c r="K26" s="252">
        <v>22.9</v>
      </c>
      <c r="L26" s="210"/>
      <c r="M26" s="273"/>
    </row>
    <row r="27" spans="1:13" s="111" customFormat="1" ht="30" customHeight="1">
      <c r="A27" s="271"/>
      <c r="B27" s="1219" t="s">
        <v>249</v>
      </c>
      <c r="C27" s="1219"/>
      <c r="D27" s="1219"/>
      <c r="E27" s="1219"/>
      <c r="F27" s="1219"/>
      <c r="G27" s="272"/>
      <c r="H27" s="251">
        <v>214533</v>
      </c>
      <c r="I27" s="251">
        <v>219580</v>
      </c>
      <c r="J27" s="251">
        <v>-5046</v>
      </c>
      <c r="K27" s="252">
        <v>-2.2999999999999998</v>
      </c>
      <c r="L27" s="210"/>
      <c r="M27" s="273"/>
    </row>
    <row r="28" spans="1:13" s="269" customFormat="1" ht="30" customHeight="1">
      <c r="A28" s="274"/>
      <c r="B28" s="1220" t="s">
        <v>250</v>
      </c>
      <c r="C28" s="1220"/>
      <c r="D28" s="1220"/>
      <c r="E28" s="1220"/>
      <c r="F28" s="1220"/>
      <c r="G28" s="266"/>
      <c r="H28" s="251">
        <v>213195</v>
      </c>
      <c r="I28" s="251">
        <v>201730</v>
      </c>
      <c r="J28" s="267">
        <v>11465</v>
      </c>
      <c r="K28" s="252">
        <v>5.7</v>
      </c>
      <c r="L28" s="210"/>
      <c r="M28" s="268"/>
    </row>
    <row r="29" spans="1:13" ht="30" customHeight="1">
      <c r="A29" s="275"/>
      <c r="B29" s="276"/>
      <c r="C29" s="1221" t="s">
        <v>229</v>
      </c>
      <c r="D29" s="1221"/>
      <c r="E29" s="1221"/>
      <c r="F29" s="256"/>
      <c r="G29" s="257"/>
      <c r="H29" s="258">
        <v>1830103</v>
      </c>
      <c r="I29" s="258">
        <f>SUM(I23,I24,I25,I27,I28,I26)</f>
        <v>1769978</v>
      </c>
      <c r="J29" s="258">
        <v>60125</v>
      </c>
      <c r="K29" s="259">
        <v>3.4</v>
      </c>
    </row>
    <row r="30" spans="1:13" ht="28.5" customHeight="1">
      <c r="A30" s="277"/>
      <c r="B30" s="278"/>
      <c r="C30" s="1222"/>
      <c r="D30" s="1222"/>
      <c r="E30" s="1222"/>
      <c r="F30" s="279"/>
      <c r="G30" s="280"/>
      <c r="H30" s="281"/>
      <c r="I30" s="281"/>
      <c r="J30" s="281"/>
      <c r="K30" s="282"/>
    </row>
    <row r="31" spans="1:13" ht="10.5" customHeight="1">
      <c r="A31" s="283"/>
      <c r="B31" s="284"/>
      <c r="C31" s="284"/>
    </row>
    <row r="32" spans="1:13" s="286" customFormat="1" ht="13.5">
      <c r="A32" s="1223" t="s">
        <v>251</v>
      </c>
      <c r="B32" s="1223"/>
      <c r="C32" s="1223"/>
      <c r="D32" s="1223"/>
      <c r="E32" s="1223"/>
      <c r="F32" s="1223"/>
      <c r="G32" s="1223"/>
      <c r="H32" s="1223"/>
      <c r="I32" s="1223"/>
      <c r="J32" s="1223"/>
      <c r="K32" s="1223"/>
      <c r="L32" s="285"/>
    </row>
    <row r="33" spans="1:12" s="286" customFormat="1" ht="3.75" customHeight="1">
      <c r="A33" s="202"/>
      <c r="B33" s="287"/>
      <c r="C33" s="287"/>
      <c r="D33" s="287"/>
      <c r="E33" s="287"/>
      <c r="F33" s="287"/>
      <c r="G33" s="287"/>
      <c r="H33" s="287"/>
      <c r="I33" s="287"/>
      <c r="J33" s="287"/>
      <c r="K33" s="287"/>
      <c r="L33" s="285"/>
    </row>
    <row r="34" spans="1:12" ht="14.25">
      <c r="A34" s="1218" t="s">
        <v>252</v>
      </c>
      <c r="B34" s="1218"/>
      <c r="C34" s="1218"/>
      <c r="D34" s="1218"/>
      <c r="E34" s="1218"/>
      <c r="F34" s="1218"/>
      <c r="G34" s="1218"/>
      <c r="H34" s="1218"/>
      <c r="I34" s="1218"/>
      <c r="J34" s="1218"/>
      <c r="K34" s="1218"/>
    </row>
  </sheetData>
  <mergeCells count="23">
    <mergeCell ref="B25:F25"/>
    <mergeCell ref="J4:K4"/>
    <mergeCell ref="C5:E5"/>
    <mergeCell ref="A8:A18"/>
    <mergeCell ref="B8:F8"/>
    <mergeCell ref="B10:F10"/>
    <mergeCell ref="B11:F11"/>
    <mergeCell ref="B12:F12"/>
    <mergeCell ref="B14:F14"/>
    <mergeCell ref="B15:F15"/>
    <mergeCell ref="D16:F16"/>
    <mergeCell ref="D17:F17"/>
    <mergeCell ref="B18:F18"/>
    <mergeCell ref="C19:E19"/>
    <mergeCell ref="B23:F23"/>
    <mergeCell ref="B24:F24"/>
    <mergeCell ref="A34:K34"/>
    <mergeCell ref="B26:F26"/>
    <mergeCell ref="B27:F27"/>
    <mergeCell ref="B28:F28"/>
    <mergeCell ref="C29:E29"/>
    <mergeCell ref="C30:E30"/>
    <mergeCell ref="A32:K32"/>
  </mergeCells>
  <phoneticPr fontId="4"/>
  <pageMargins left="0.78740157480314965" right="0.74803149606299213" top="0.6692913385826772" bottom="0.39370078740157483" header="0.39370078740157483" footer="0.51181102362204722"/>
  <pageSetup paperSize="9" scale="94" orientation="portrait" r:id="rId1"/>
  <headerFooter alignWithMargins="0">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25</vt:i4>
      </vt:variant>
    </vt:vector>
  </HeadingPairs>
  <TitlesOfParts>
    <vt:vector size="56" baseType="lpstr">
      <vt:lpstr>表紙（議決前）資料番号あり（運営委員会）</vt:lpstr>
      <vt:lpstr>表紙（議決前）資料番号あり（運営委用）</vt:lpstr>
      <vt:lpstr>目次</vt:lpstr>
      <vt:lpstr>P1</vt:lpstr>
      <vt:lpstr>P2</vt:lpstr>
      <vt:lpstr>P3</vt:lpstr>
      <vt:lpstr>P4</vt:lpstr>
      <vt:lpstr>P5</vt:lpstr>
      <vt:lpstr>P6</vt:lpstr>
      <vt:lpstr>P7</vt:lpstr>
      <vt:lpstr>P8</vt:lpstr>
      <vt:lpstr>P9</vt:lpstr>
      <vt:lpstr>P10</vt:lpstr>
      <vt:lpstr>P11</vt:lpstr>
      <vt:lpstr>P12</vt:lpstr>
      <vt:lpstr>P13</vt:lpstr>
      <vt:lpstr>Sheet2 (2)</vt:lpstr>
      <vt:lpstr>P14</vt:lpstr>
      <vt:lpstr>P15</vt:lpstr>
      <vt:lpstr>P16</vt:lpstr>
      <vt:lpstr>P17</vt:lpstr>
      <vt:lpstr>P18</vt:lpstr>
      <vt:lpstr>P19</vt:lpstr>
      <vt:lpstr>P20</vt:lpstr>
      <vt:lpstr>P21</vt:lpstr>
      <vt:lpstr>BD構成比</vt:lpstr>
      <vt:lpstr>ＢＤ収入の推移</vt:lpstr>
      <vt:lpstr>収納率カメラ</vt:lpstr>
      <vt:lpstr>BD表</vt:lpstr>
      <vt:lpstr>Sheet2</vt:lpstr>
      <vt:lpstr>円グラフ用データ</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'P3'!Print_Area</vt:lpstr>
      <vt:lpstr>'P4'!Print_Area</vt:lpstr>
      <vt:lpstr>'P5'!Print_Area</vt:lpstr>
      <vt:lpstr>'P6'!Print_Area</vt:lpstr>
      <vt:lpstr>'P7'!Print_Area</vt:lpstr>
      <vt:lpstr>'P8'!Print_Area</vt:lpstr>
      <vt:lpstr>'P9'!Print_Area</vt:lpstr>
      <vt:lpstr>円グラフ用データ!Print_Area</vt:lpstr>
      <vt:lpstr>'表紙（議決前）資料番号あり（運営委用）'!Print_Area</vt:lpstr>
      <vt:lpstr>目次!Print_Area</vt:lpstr>
      <vt:lpstr>'P14'!Print_Titles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2021-02-08T07:22:05Z</dcterms:created>
  <dcterms:modified xsi:type="dcterms:W3CDTF">2021-03-25T00:43:12Z</dcterms:modified>
</cp:coreProperties>
</file>